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firstSheet="7" activeTab="10"/>
  </bookViews>
  <sheets>
    <sheet name="Page 1 TMP1" sheetId="1" r:id="rId1"/>
    <sheet name="Page 2 TMP2" sheetId="2" r:id="rId2"/>
    <sheet name=" Page 3 Energy" sheetId="3" r:id="rId3"/>
    <sheet name="Page 4 Demand" sheetId="4" r:id="rId4"/>
    <sheet name="Page 5 Customer" sheetId="5" r:id="rId5"/>
    <sheet name="Pages 6-7 Revenue" sheetId="6" r:id="rId6"/>
    <sheet name="Pages 8-11 Expense" sheetId="7" r:id="rId7"/>
    <sheet name="Pages 12-14 Ratebase" sheetId="8" r:id="rId8"/>
    <sheet name="Page 15 Wage" sheetId="9" r:id="rId9"/>
    <sheet name="Pages 14-15  Basic Charge" sheetId="10" r:id="rId10"/>
    <sheet name="Pages 16-30 Unbundled" sheetId="11" r:id="rId11"/>
  </sheets>
  <definedNames>
    <definedName name="Classification">'Pages 6-7 Revenue'!#REF!</definedName>
    <definedName name="_xlnm.Print_Area" localSheetId="2">' Page 3 Energy'!$A$5:$N$32</definedName>
    <definedName name="_xlnm.Print_Area" localSheetId="0">'Page 1 TMP1'!$A$5:$M$44</definedName>
    <definedName name="_xlnm.Print_Area" localSheetId="8">'Page 15 Wage'!$A$5:$O$49</definedName>
    <definedName name="_xlnm.Print_Area" localSheetId="1">'Page 2 TMP2'!$A$5:$M$31</definedName>
    <definedName name="_xlnm.Print_Area" localSheetId="3">'Page 4 Demand'!$A$5:$N$30</definedName>
    <definedName name="_xlnm.Print_Area" localSheetId="4">'Page 5 Customer'!$A$5:$N$30</definedName>
    <definedName name="_xlnm.Print_Area" localSheetId="7">'Pages 12-14 Ratebase'!$A$5:$N$153</definedName>
    <definedName name="_xlnm.Print_Area" localSheetId="9">'Pages 14-15  Basic Charge'!$A$5:$N$69</definedName>
    <definedName name="_xlnm.Print_Area" localSheetId="10">'Pages 16-30 Unbundled'!$A$5:$O$546</definedName>
    <definedName name="_xlnm.Print_Area" localSheetId="5">'Pages 6-7 Revenue'!$A$5:$N$67</definedName>
    <definedName name="_xlnm.Print_Area" localSheetId="6">'Pages 8-11 Expense'!$A$5:$N$182</definedName>
    <definedName name="_xlnm.Print_Titles" localSheetId="2">' Page 3 Energy'!$A:$C,' Page 3 Energy'!$5:$7</definedName>
    <definedName name="_xlnm.Print_Titles" localSheetId="0">'Page 1 TMP1'!$A:$C,'Page 1 TMP1'!$5:$7</definedName>
    <definedName name="_xlnm.Print_Titles" localSheetId="8">'Page 15 Wage'!$A:$C,'Page 15 Wage'!$5:$7</definedName>
    <definedName name="_xlnm.Print_Titles" localSheetId="1">'Page 2 TMP2'!$A:$C,'Page 2 TMP2'!$5:$7</definedName>
    <definedName name="_xlnm.Print_Titles" localSheetId="3">'Page 4 Demand'!$5:$7</definedName>
    <definedName name="_xlnm.Print_Titles" localSheetId="4">'Page 5 Customer'!$5:$7</definedName>
    <definedName name="_xlnm.Print_Titles" localSheetId="7">'Pages 12-14 Ratebase'!$A:$C,'Pages 12-14 Ratebase'!$5:$7</definedName>
    <definedName name="_xlnm.Print_Titles" localSheetId="9">'Pages 14-15  Basic Charge'!$5:$7</definedName>
    <definedName name="_xlnm.Print_Titles" localSheetId="10">'Pages 16-30 Unbundled'!$5:$7</definedName>
    <definedName name="_xlnm.Print_Titles" localSheetId="5">'Pages 6-7 Revenue'!$A:$C,'Pages 6-7 Revenue'!$5:$7</definedName>
    <definedName name="_xlnm.Print_Titles" localSheetId="6">'Pages 8-11 Expense'!$5:$7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<sst xmlns="http://schemas.openxmlformats.org/spreadsheetml/2006/main" count="3519" uniqueCount="1403">
  <si>
    <t>((5/7)*4)</t>
  </si>
  <si>
    <t>Total Distribution Plant</t>
  </si>
  <si>
    <t>Distribution Accum Depreciation</t>
  </si>
  <si>
    <t>Distribution Related Accum Depr</t>
  </si>
  <si>
    <t>((5/9)*10)</t>
  </si>
  <si>
    <t>General Accum Depreciation</t>
  </si>
  <si>
    <t>General Related Accum Depr</t>
  </si>
  <si>
    <t>((8/6)*12)</t>
  </si>
  <si>
    <t>Net Plant Investment</t>
  </si>
  <si>
    <t>(5+8+11+13)</t>
  </si>
  <si>
    <t>EXPENSES:</t>
  </si>
  <si>
    <t>Supervision &amp; Eng (A/C 580)</t>
  </si>
  <si>
    <t>Meters (A/C 586)</t>
  </si>
  <si>
    <t>Custmer Installation (A/C 587)</t>
  </si>
  <si>
    <t>Line Transformers (A/C 595)</t>
  </si>
  <si>
    <t>Meters (A/C 597)</t>
  </si>
  <si>
    <t>Supervision (A/C 901)</t>
  </si>
  <si>
    <t>Meter Reading (A/C 902)</t>
  </si>
  <si>
    <t>Records &amp; Collections (A/C 903)</t>
  </si>
  <si>
    <t>Subtotal O&amp;M &amp; Customer Expense</t>
  </si>
  <si>
    <t>(15+16+17+18+19+20+21+22)</t>
  </si>
  <si>
    <t>Total Admin &amp; General</t>
  </si>
  <si>
    <t>Total Prod, Tran, Dist &amp; Customer</t>
  </si>
  <si>
    <t>PTDC.T</t>
  </si>
  <si>
    <t xml:space="preserve">Related Admin &amp; General </t>
  </si>
  <si>
    <t>((23/25)*24)</t>
  </si>
  <si>
    <t>Distribution Depr Expense</t>
  </si>
  <si>
    <t>Related Distribution Depr Expense</t>
  </si>
  <si>
    <t>((5/9)*27)</t>
  </si>
  <si>
    <t>Total Depreciation Expense</t>
  </si>
  <si>
    <t>DEP.T</t>
  </si>
  <si>
    <t>General Depr Expense</t>
  </si>
  <si>
    <t>Depreciation Net of General Exp</t>
  </si>
  <si>
    <t>(29-30)</t>
  </si>
  <si>
    <t>Related General Depr Expense</t>
  </si>
  <si>
    <t>((28/31)*30)</t>
  </si>
  <si>
    <t>Total Plant in Service</t>
  </si>
  <si>
    <t>Property Tax (A/C 236.00)</t>
  </si>
  <si>
    <t>Related Property Taxes</t>
  </si>
  <si>
    <t>((14/33)*34)</t>
  </si>
  <si>
    <t>Total Related Expenses</t>
  </si>
  <si>
    <t>(23+26+28+32+35)</t>
  </si>
  <si>
    <t>Number of Customers</t>
  </si>
  <si>
    <t>Cost of Capital (Net of Tax)</t>
  </si>
  <si>
    <t>Conversion Factor</t>
  </si>
  <si>
    <t>1-FIT Rate</t>
  </si>
  <si>
    <t>$ per Year Customer for Plant Investment</t>
  </si>
  <si>
    <t>((14*38)/39)/37</t>
  </si>
  <si>
    <t>Months / Year</t>
  </si>
  <si>
    <t>$ per Month Customer for Plant Investment</t>
  </si>
  <si>
    <t>(41/42)</t>
  </si>
  <si>
    <t>$ per year Customer for Expenses</t>
  </si>
  <si>
    <t>((36*40/39)/37)</t>
  </si>
  <si>
    <t>$ per month Customer for Expenses</t>
  </si>
  <si>
    <t>(44/42)</t>
  </si>
  <si>
    <t>TOTAL MONTHLY BASIC CHARGE</t>
  </si>
  <si>
    <t>(43+45)</t>
  </si>
  <si>
    <t>Unbundled Costs Summary</t>
  </si>
  <si>
    <t>PRODUCTION RATEBASE:</t>
  </si>
  <si>
    <t>Steam Production Plant</t>
  </si>
  <si>
    <t>Hydro Production Plant</t>
  </si>
  <si>
    <t>Other Production Plant</t>
  </si>
  <si>
    <t>Total Production Plant In Service</t>
  </si>
  <si>
    <t>Other Direct Production Ratebase:</t>
  </si>
  <si>
    <t>Intangible Plant - Production</t>
  </si>
  <si>
    <t>Construction Complete, Not Classified</t>
  </si>
  <si>
    <t>Prov for Depr Production - Steam</t>
  </si>
  <si>
    <t>Prov for Amort - Prod</t>
  </si>
  <si>
    <t>Other Direct Production Ratebase</t>
  </si>
  <si>
    <t>(9+10+11+12+13+14+15+16+17+18+19+20+500)</t>
  </si>
  <si>
    <t>Total Direct Production Ratebase</t>
  </si>
  <si>
    <t>(5+21)</t>
  </si>
  <si>
    <t>Requested Return on Net Investment</t>
  </si>
  <si>
    <t>Net Investment in Plant</t>
  </si>
  <si>
    <t>Rate of Return</t>
  </si>
  <si>
    <t>(23/24)</t>
  </si>
  <si>
    <t>TOTAL RETURN ON DIRECT PRODUCTION RATEBASE</t>
  </si>
  <si>
    <t>(22*25)</t>
  </si>
  <si>
    <t>DEMAND SIDE MANAGEMENT RATEBASE</t>
  </si>
  <si>
    <t>Total Demand Side Management Investment</t>
  </si>
  <si>
    <t>WEATH.T</t>
  </si>
  <si>
    <t>TOTAL RETURN ON DEMAND SIDE MANAGEMENT RATEBASE</t>
  </si>
  <si>
    <t>(25*27)</t>
  </si>
  <si>
    <t>TRANSMISSION &amp; DISTRIBUTION ALLOCATORS:</t>
  </si>
  <si>
    <t>Total Transmission Plant</t>
  </si>
  <si>
    <t xml:space="preserve">Total Distribution Plant </t>
  </si>
  <si>
    <t>Total Transmission / Distribution Plant</t>
  </si>
  <si>
    <t>(29+30)</t>
  </si>
  <si>
    <t>% - Transmission Plant</t>
  </si>
  <si>
    <t>(29/31)</t>
  </si>
  <si>
    <t>% - Distribution Plant</t>
  </si>
  <si>
    <t>(30/31)</t>
  </si>
  <si>
    <t>TRANSMISSION RATEBASE</t>
  </si>
  <si>
    <t>Land and Land Rights - Allocated Transmission</t>
  </si>
  <si>
    <t>Structures and Improve - Allocated Transmission</t>
  </si>
  <si>
    <t>Station Equipment - Allocated Transmission'</t>
  </si>
  <si>
    <t>Prov for Depr Transmission Integrated Gen</t>
  </si>
  <si>
    <t>Subtotal Transmission Plant</t>
  </si>
  <si>
    <t>(34+35+36+37+38+39+501+505+506+507)</t>
  </si>
  <si>
    <t>Trans/Dist Plant to be Alloc Transmission</t>
  </si>
  <si>
    <t xml:space="preserve">  Accum Deferred Income Tax - T/D</t>
  </si>
  <si>
    <t>Allocated Transmission Plant</t>
  </si>
  <si>
    <t>(32*41)</t>
  </si>
  <si>
    <t>Total Transmission Ratebase</t>
  </si>
  <si>
    <t>(40+42)</t>
  </si>
  <si>
    <t xml:space="preserve">    Return on Transmission</t>
  </si>
  <si>
    <t>(25*43)</t>
  </si>
  <si>
    <t>DISTRIBUTION RATEBASE</t>
  </si>
  <si>
    <t>PRIMARY DISTRIBUTION - DIRECT</t>
  </si>
  <si>
    <t>Subtotal Direct Primary Distribution</t>
  </si>
  <si>
    <t>(45+46+47+48+49+50+51+52+53+54+55)</t>
  </si>
  <si>
    <t>SECONDARY DISTRIBUTION RATEBASE - DIRECT</t>
  </si>
  <si>
    <t>Installation on Customer Premises - Capacitor</t>
  </si>
  <si>
    <t>Subtotal Direct Secondary Distribution</t>
  </si>
  <si>
    <t>(57+58+59+60+61+62+63+64)</t>
  </si>
  <si>
    <t>METER, METER READING, BILLING - DIRECT</t>
  </si>
  <si>
    <t>Subtotal Meters / Billing</t>
  </si>
  <si>
    <t>(66+67)</t>
  </si>
  <si>
    <t>Total Direct Distribution Ratebase</t>
  </si>
  <si>
    <t>(56+65+68)</t>
  </si>
  <si>
    <t>% - Primary</t>
  </si>
  <si>
    <t>(56/69)</t>
  </si>
  <si>
    <t>% - Secondary</t>
  </si>
  <si>
    <t>(65/69)</t>
  </si>
  <si>
    <t>% - Meters</t>
  </si>
  <si>
    <t>(68/69)</t>
  </si>
  <si>
    <t>Non-Direct Distribution Ratebase</t>
  </si>
  <si>
    <t>T&amp;D Plant to be allocated to Distribution</t>
  </si>
  <si>
    <t>(41)</t>
  </si>
  <si>
    <t>Allocated Distribution Plant</t>
  </si>
  <si>
    <t>(73*33)</t>
  </si>
  <si>
    <t>Intangible - Distribution</t>
  </si>
  <si>
    <t>Construction Completed, Not Classified</t>
  </si>
  <si>
    <t xml:space="preserve">Total Non-Direct Distribution </t>
  </si>
  <si>
    <t>(74+75+76+77+78+79+80+502)</t>
  </si>
  <si>
    <t xml:space="preserve">  Allocated Primary Non Direct Distribution</t>
  </si>
  <si>
    <t>(81*70)</t>
  </si>
  <si>
    <t xml:space="preserve">  Allocated Secondary Non Direct Distribution</t>
  </si>
  <si>
    <t>(81*71)</t>
  </si>
  <si>
    <t xml:space="preserve">  Allocated Meter Non Direct Distribution</t>
  </si>
  <si>
    <t>(81*72)</t>
  </si>
  <si>
    <t>Total Primary Distribution Ratebase</t>
  </si>
  <si>
    <t>(56+82)</t>
  </si>
  <si>
    <t xml:space="preserve">    Return on Primary Distribution</t>
  </si>
  <si>
    <t>(25*85)</t>
  </si>
  <si>
    <t>Total Secondary Distribution Ratebase</t>
  </si>
  <si>
    <t>(65+83)</t>
  </si>
  <si>
    <t xml:space="preserve">    Return on Secondary Distribution</t>
  </si>
  <si>
    <t>(25*87)</t>
  </si>
  <si>
    <t>Total Meter Distribution Ratebase</t>
  </si>
  <si>
    <t>(68+84)</t>
  </si>
  <si>
    <t xml:space="preserve">    Return on Meter Distribution</t>
  </si>
  <si>
    <t>(25*89)</t>
  </si>
  <si>
    <t>Total Distribution Return</t>
  </si>
  <si>
    <t>(86+88+90)</t>
  </si>
  <si>
    <t>GENERAL / OTHER RATEBASE:</t>
  </si>
  <si>
    <t>Functionalized on PTD Plant:</t>
  </si>
  <si>
    <t>Production</t>
  </si>
  <si>
    <t>(5)</t>
  </si>
  <si>
    <t>Transmission</t>
  </si>
  <si>
    <t>(29)</t>
  </si>
  <si>
    <t>Distribution</t>
  </si>
  <si>
    <t>(30)</t>
  </si>
  <si>
    <t xml:space="preserve">    Total</t>
  </si>
  <si>
    <t>(92+93+94)</t>
  </si>
  <si>
    <t xml:space="preserve">  % - Production</t>
  </si>
  <si>
    <t>(92/95)</t>
  </si>
  <si>
    <t xml:space="preserve">  % - Transmission</t>
  </si>
  <si>
    <t>(93/95)</t>
  </si>
  <si>
    <t xml:space="preserve">  % - Distribution</t>
  </si>
  <si>
    <t>(94/95)</t>
  </si>
  <si>
    <t>Prov For Depr - RWIP</t>
  </si>
  <si>
    <t>Subtotal</t>
  </si>
  <si>
    <t>(99+100+101+102)</t>
  </si>
  <si>
    <t xml:space="preserve">  Allocated Production</t>
  </si>
  <si>
    <t>(103*96)</t>
  </si>
  <si>
    <t xml:space="preserve">  Allocated Transmission</t>
  </si>
  <si>
    <t>(103*97)</t>
  </si>
  <si>
    <t xml:space="preserve">  Allocated Distribution</t>
  </si>
  <si>
    <t>(103*98)</t>
  </si>
  <si>
    <t>Functionalized on PTD Salaries</t>
  </si>
  <si>
    <t xml:space="preserve">  Production</t>
  </si>
  <si>
    <t xml:space="preserve">  Transmission</t>
  </si>
  <si>
    <t xml:space="preserve">  Distribution</t>
  </si>
  <si>
    <t>(107+108+109)</t>
  </si>
  <si>
    <t>(107/110)</t>
  </si>
  <si>
    <t>(108/110)</t>
  </si>
  <si>
    <t>(109/110)</t>
  </si>
  <si>
    <t xml:space="preserve">Total General Plant </t>
  </si>
  <si>
    <t>Intangible Plant - General</t>
  </si>
  <si>
    <t>Prov For Depr - RWIP Common</t>
  </si>
  <si>
    <t>Prov For Amort - General</t>
  </si>
  <si>
    <t xml:space="preserve">  Subtotal Allocate on S&amp;W PTD</t>
  </si>
  <si>
    <t>(114+115+116+117+118+119+503)</t>
  </si>
  <si>
    <t>(120*111)</t>
  </si>
  <si>
    <t>(120*112)</t>
  </si>
  <si>
    <t>(120*113)</t>
  </si>
  <si>
    <t>Total General Plant</t>
  </si>
  <si>
    <t>(104+121)</t>
  </si>
  <si>
    <t>(105+122)</t>
  </si>
  <si>
    <t>(106+123)</t>
  </si>
  <si>
    <t>(124+125+126)</t>
  </si>
  <si>
    <t>Return on General Plant</t>
  </si>
  <si>
    <t>(124*25)</t>
  </si>
  <si>
    <t>(125*25)</t>
  </si>
  <si>
    <t>(126*25)</t>
  </si>
  <si>
    <t>Total Return on General Ratebase</t>
  </si>
  <si>
    <t>(128+129+130)</t>
  </si>
  <si>
    <t>Production Return</t>
  </si>
  <si>
    <t>(26)</t>
  </si>
  <si>
    <t>DSM Return</t>
  </si>
  <si>
    <t>(28)</t>
  </si>
  <si>
    <t>Transmission Return</t>
  </si>
  <si>
    <t>(44)</t>
  </si>
  <si>
    <t>Distribution Return</t>
  </si>
  <si>
    <t>(91)</t>
  </si>
  <si>
    <t>General Return</t>
  </si>
  <si>
    <t>(131)</t>
  </si>
  <si>
    <t>Total Return</t>
  </si>
  <si>
    <t>(132+133+134+135+136)</t>
  </si>
  <si>
    <t>Total Return on Ratebase</t>
  </si>
  <si>
    <t>PRODUCTION EXPENSES</t>
  </si>
  <si>
    <t>Production O&amp;M - Fuel</t>
  </si>
  <si>
    <t>FUEL.T</t>
  </si>
  <si>
    <t>Other Energy Supply Expense</t>
  </si>
  <si>
    <t>OPGE.T</t>
  </si>
  <si>
    <t>Purchased Power Expense</t>
  </si>
  <si>
    <t>OPSE.T</t>
  </si>
  <si>
    <t xml:space="preserve">  Wheeling by Others - Wheeling</t>
  </si>
  <si>
    <t xml:space="preserve">  Depr Exp - Steam Gen</t>
  </si>
  <si>
    <t xml:space="preserve">  Depr Exp - Hydro Gen</t>
  </si>
  <si>
    <t xml:space="preserve">  Depr Exp - Other Gen</t>
  </si>
  <si>
    <t xml:space="preserve">  Depr Exp - FAS 143</t>
  </si>
  <si>
    <t xml:space="preserve">  Amort Exp - Hydro</t>
  </si>
  <si>
    <t xml:space="preserve">  Amort Exp - Other Prod</t>
  </si>
  <si>
    <t xml:space="preserve">  Amort Exp - O143</t>
  </si>
  <si>
    <t xml:space="preserve">  Amort Exp - WUTC AFUDC - Production</t>
  </si>
  <si>
    <t xml:space="preserve">  Amort Exp - FERC Colstrip</t>
  </si>
  <si>
    <t xml:space="preserve">  Amort Exp - Acq Adjustment - Prod</t>
  </si>
  <si>
    <t xml:space="preserve">  Amort Exp - Property Losses</t>
  </si>
  <si>
    <t>Other Op Exp - Gain / Loss Property</t>
  </si>
  <si>
    <t>Other Op Exp - FAS133 Income</t>
  </si>
  <si>
    <t>Other Op Exp - FAS133 Loss</t>
  </si>
  <si>
    <t>Subtotal Production Expenses</t>
  </si>
  <si>
    <t>(140+141+142+143+144+145+146+147+148+149+150+151+152+153+154+155+156+157)</t>
  </si>
  <si>
    <t>Less:  Other Revenue</t>
  </si>
  <si>
    <t xml:space="preserve">  Rental Revenue - Steam Plant</t>
  </si>
  <si>
    <t xml:space="preserve">  Rental Revenue - Reserve Capacity</t>
  </si>
  <si>
    <t xml:space="preserve">  Other Elect Revenue - Sand &amp; Gravel Sales</t>
  </si>
  <si>
    <t xml:space="preserve">  Other Elect Revenue - NonCore Gas Sales</t>
  </si>
  <si>
    <t xml:space="preserve">  Other Elect Revenue - Encogen Gas Sales</t>
  </si>
  <si>
    <t xml:space="preserve">  Other Elect Revenue - Revenue Hedge</t>
  </si>
  <si>
    <t xml:space="preserve">  Other Elect Revenue - Centralia Credit</t>
  </si>
  <si>
    <t>Sales of Electricity - Non-Firm</t>
  </si>
  <si>
    <t>Subtotal Production Other Operating Revenue</t>
  </si>
  <si>
    <t>(160+161+162+163+164+165+166+510)</t>
  </si>
  <si>
    <t>Subtotal Production Costs</t>
  </si>
  <si>
    <t>(159-167)</t>
  </si>
  <si>
    <t>Add:  Return on Production Ratebase</t>
  </si>
  <si>
    <t>(132)</t>
  </si>
  <si>
    <t>Production Cost of Service</t>
  </si>
  <si>
    <t>(168+169)</t>
  </si>
  <si>
    <t>DEMAND SIDE MANAGEMENT EXPENSE</t>
  </si>
  <si>
    <t xml:space="preserve">  Cust Svc Exp - Weatherization</t>
  </si>
  <si>
    <t>Add:  Return on Conservation Ratebase</t>
  </si>
  <si>
    <t>(133)</t>
  </si>
  <si>
    <t>Total Demand Side Management Cost of Service</t>
  </si>
  <si>
    <t>(171+172)</t>
  </si>
  <si>
    <t xml:space="preserve">  Transmission O&amp;M</t>
  </si>
  <si>
    <t>TE.T</t>
  </si>
  <si>
    <t xml:space="preserve">  Depr Exp - Transmission </t>
  </si>
  <si>
    <t xml:space="preserve">  Amort Exp - WUTC AFUDC - Transmission</t>
  </si>
  <si>
    <t xml:space="preserve">  Amort Exp - Acq Adjustment - Transmission</t>
  </si>
  <si>
    <t>Subtotal Transmission Expense</t>
  </si>
  <si>
    <t>(174+175+176+177+178)</t>
  </si>
  <si>
    <t xml:space="preserve">Allocate T/D </t>
  </si>
  <si>
    <t xml:space="preserve">  Other Operating Exp - Gain/Loss Disp Plant</t>
  </si>
  <si>
    <t xml:space="preserve">  Other Electric Revenue - Royalties</t>
  </si>
  <si>
    <t>Net Costs to Allocate</t>
  </si>
  <si>
    <t>(180-181)</t>
  </si>
  <si>
    <t>Transmission Related T/D Costs</t>
  </si>
  <si>
    <t>(182*32)</t>
  </si>
  <si>
    <t xml:space="preserve">  Rental Revenue - Transmission Pole Contacts</t>
  </si>
  <si>
    <t xml:space="preserve">  Other Electric Revenue - Wheeling</t>
  </si>
  <si>
    <t xml:space="preserve">  Other Electric Revenue - 449 Imbalance</t>
  </si>
  <si>
    <t>Subtotal Transmission Revenue</t>
  </si>
  <si>
    <t>(184+185+186)</t>
  </si>
  <si>
    <t>Add:  Return on Transmission Ratebase</t>
  </si>
  <si>
    <t>(134)</t>
  </si>
  <si>
    <t>Transmission Cost of Service</t>
  </si>
  <si>
    <t>(179+183-188+189)</t>
  </si>
  <si>
    <t xml:space="preserve">  Dist O&amp;M - Load Dispatch</t>
  </si>
  <si>
    <t xml:space="preserve">  Dist O&amp;M - Station</t>
  </si>
  <si>
    <t xml:space="preserve">  Dist O&amp;M - OVHD Lines</t>
  </si>
  <si>
    <t xml:space="preserve">  Dist O&amp;M - UNGD Lines</t>
  </si>
  <si>
    <t xml:space="preserve">  Dist O&amp;M - Structures</t>
  </si>
  <si>
    <t xml:space="preserve">  Dist O&amp;M - Station Equipment</t>
  </si>
  <si>
    <t>Subtotal Direct Primary Dist O&amp;M</t>
  </si>
  <si>
    <t>(191+192+193+194+195+196+197+198)</t>
  </si>
  <si>
    <t xml:space="preserve">  Dist O&amp;M - Street Lights</t>
  </si>
  <si>
    <t xml:space="preserve">  Dist O&amp;M - Line Transformers</t>
  </si>
  <si>
    <t>Subtotal Direct Secondary Dist O&amp;M</t>
  </si>
  <si>
    <t>(200+201+202)</t>
  </si>
  <si>
    <t xml:space="preserve">  Dist O&amp;M - Meter</t>
  </si>
  <si>
    <t xml:space="preserve">  Dist O&amp;M - Customer Installations - Meters</t>
  </si>
  <si>
    <t xml:space="preserve">  Dist O&amp;M - Meters</t>
  </si>
  <si>
    <t>Subtotal Direct Meters Dist O&amp;M</t>
  </si>
  <si>
    <t>(204+205+206)</t>
  </si>
  <si>
    <t>Total Direct Distribution O&amp;M</t>
  </si>
  <si>
    <t>(199+203+207)</t>
  </si>
  <si>
    <t xml:space="preserve">  % - Primary</t>
  </si>
  <si>
    <t>(199/208)</t>
  </si>
  <si>
    <t xml:space="preserve">  % - Secondary</t>
  </si>
  <si>
    <t>(203/208)</t>
  </si>
  <si>
    <t xml:space="preserve">  % - Meters</t>
  </si>
  <si>
    <t>(207/208)</t>
  </si>
  <si>
    <t>OTHER DISTRIBUTION</t>
  </si>
  <si>
    <t xml:space="preserve">  Dist O&amp;M - Supr &amp; Eng</t>
  </si>
  <si>
    <t xml:space="preserve">  Dist O&amp;M - Customer Installations - H2O Heaters</t>
  </si>
  <si>
    <t xml:space="preserve">  Dist O&amp;M - Misc Op Exp</t>
  </si>
  <si>
    <t xml:space="preserve">  Dist O&amp;M - Rents</t>
  </si>
  <si>
    <t xml:space="preserve">  Dist O&amp;M - Misc Maint Exp - Water Heaters</t>
  </si>
  <si>
    <t xml:space="preserve">  Depr Exp - Distribution</t>
  </si>
  <si>
    <t xml:space="preserve">  Depr Exp - VROW</t>
  </si>
  <si>
    <t xml:space="preserve">  Amort Exp - Acq Adjustment - Distribution</t>
  </si>
  <si>
    <t>Subtotal Other Distribution Expense</t>
  </si>
  <si>
    <t>(212+213+214+215+216+217+218+219+220)</t>
  </si>
  <si>
    <t>Allocate T/D Costs</t>
  </si>
  <si>
    <t>(182*33)</t>
  </si>
  <si>
    <t xml:space="preserve">  Late Payment Revenue - Field Call</t>
  </si>
  <si>
    <t xml:space="preserve">  Misc Service Revenue - Temporary Service</t>
  </si>
  <si>
    <t xml:space="preserve">  Misc Service Revenue - Seasonal Svc Charge</t>
  </si>
  <si>
    <t xml:space="preserve">  Misc Service Revenue - Reconnection Charge</t>
  </si>
  <si>
    <t xml:space="preserve">  Misc Service Revenue - Work Customer Premises</t>
  </si>
  <si>
    <t xml:space="preserve">  Misc Service Revenue - Water Heater Rental</t>
  </si>
  <si>
    <t xml:space="preserve">  Misc Service Revenue - Account Service</t>
  </si>
  <si>
    <t xml:space="preserve">  Misc Service Revenue - Deferred FIT CIAC</t>
  </si>
  <si>
    <t xml:space="preserve">  Rental Revenue - Distribution Pole Contacts</t>
  </si>
  <si>
    <t xml:space="preserve">  Rental Revenue - Transf &amp; Equipment</t>
  </si>
  <si>
    <t xml:space="preserve">  Rental Revenue - Pole Rental</t>
  </si>
  <si>
    <t xml:space="preserve">  Other Electric Rev - Jobbing Rev</t>
  </si>
  <si>
    <t xml:space="preserve">  Other Electric Revenue - Distribution Timber Sales</t>
  </si>
  <si>
    <t xml:space="preserve">  Other Electric Rev - TCI</t>
  </si>
  <si>
    <t xml:space="preserve">  Other Electric Rev -Meter Reading</t>
  </si>
  <si>
    <t xml:space="preserve">  Other Electric Rev - CLX Reconciliation</t>
  </si>
  <si>
    <t>Subtotal Distribution Related Other Operating Revenue</t>
  </si>
  <si>
    <t>(223+224+225+226+227+228+229+230+231+232+233+234+235+236+237+238)</t>
  </si>
  <si>
    <t>Subtotal Distribution Rev &amp; Non-Direct Expense</t>
  </si>
  <si>
    <t>(221+222-239)</t>
  </si>
  <si>
    <t xml:space="preserve">  Allocated Primary Non Direct Dist Exp &amp; Rev</t>
  </si>
  <si>
    <t>(240*209)</t>
  </si>
  <si>
    <t xml:space="preserve">  Allocated Secondary Non Direct Dist Exp &amp; Rev</t>
  </si>
  <si>
    <t>(240*210)</t>
  </si>
  <si>
    <t xml:space="preserve">  Allocated Meters Non Direct Dist Exp &amp; Rev</t>
  </si>
  <si>
    <t>(240*211)</t>
  </si>
  <si>
    <t>Total Primary Distribution Exp</t>
  </si>
  <si>
    <t>(199+241)</t>
  </si>
  <si>
    <t>Total Secondary Distribution Exp</t>
  </si>
  <si>
    <t>(203+242)</t>
  </si>
  <si>
    <t>Total Meter Distribution Exp</t>
  </si>
  <si>
    <t>(207+243)</t>
  </si>
  <si>
    <t xml:space="preserve">  Cust Accts Exp - Supervision</t>
  </si>
  <si>
    <t xml:space="preserve">  Cust Accts Exp - Meter Reading</t>
  </si>
  <si>
    <t xml:space="preserve">  Cust Accts Exp - Records &amp; Collections</t>
  </si>
  <si>
    <t xml:space="preserve">  Cust Accts Exp - Misc Exp</t>
  </si>
  <si>
    <t>Total Meter, Meter Reading &amp; Billing</t>
  </si>
  <si>
    <t>(246+247+248+249+250)</t>
  </si>
  <si>
    <t>CUSTOMER SERVICE &amp; SALES</t>
  </si>
  <si>
    <t xml:space="preserve">  Cust Svc Exp - Cust Assistance</t>
  </si>
  <si>
    <t xml:space="preserve">  Cust Svc Exp - Info &amp; Instruct</t>
  </si>
  <si>
    <t xml:space="preserve">  Cust Svc Exp - Misc</t>
  </si>
  <si>
    <t xml:space="preserve">  Cust Svc Exp - Lighting Demonstration</t>
  </si>
  <si>
    <t xml:space="preserve">  Cust Svc Exp - Residential Programs</t>
  </si>
  <si>
    <t>Total Customer Service &amp; Sales</t>
  </si>
  <si>
    <t>(252+253+254+255+256)</t>
  </si>
  <si>
    <t>Add:  Return on Distribution Ratebase</t>
  </si>
  <si>
    <t>(135)</t>
  </si>
  <si>
    <t>Distribution Cost of Service</t>
  </si>
  <si>
    <t>(244+245+251+257+258)</t>
  </si>
  <si>
    <t>ADMINISTRATIVE &amp; GENERAL</t>
  </si>
  <si>
    <t xml:space="preserve">  Total A&amp;G Expense</t>
  </si>
  <si>
    <t xml:space="preserve">  Depr Exp - General</t>
  </si>
  <si>
    <t xml:space="preserve">  Amort Exp - Ltd Term Plant - Genl </t>
  </si>
  <si>
    <t xml:space="preserve">  Less:  Other Elec Rev - Timber Sales Other</t>
  </si>
  <si>
    <t>Subtotal to be Allocated S&amp;W PTD</t>
  </si>
  <si>
    <t>(261+262+263+264-265)</t>
  </si>
  <si>
    <t>(266*111)</t>
  </si>
  <si>
    <t>(266*112)</t>
  </si>
  <si>
    <t>(266*113)</t>
  </si>
  <si>
    <t xml:space="preserve">  Other Operating Expense - Reg Debit</t>
  </si>
  <si>
    <t xml:space="preserve">  Amort Exp - WUTC AFUDC - Non Project</t>
  </si>
  <si>
    <t xml:space="preserve">  Less:  Misc Service Revenue - NSF Charge</t>
  </si>
  <si>
    <t xml:space="preserve">  Less:  Rental Revenue - Land &amp; Building</t>
  </si>
  <si>
    <t>Subtotal PTD Functionalization</t>
  </si>
  <si>
    <t>(270+271-272-273)</t>
  </si>
  <si>
    <t>(274*96)</t>
  </si>
  <si>
    <t>(274*97)</t>
  </si>
  <si>
    <t>(274*98)</t>
  </si>
  <si>
    <t>Total General &amp; Other Expense</t>
  </si>
  <si>
    <t>(267+275)</t>
  </si>
  <si>
    <t>(268+276)</t>
  </si>
  <si>
    <t>(269+277)</t>
  </si>
  <si>
    <t>Subtotal Administrative &amp; General Exp</t>
  </si>
  <si>
    <t>(278+279+280)</t>
  </si>
  <si>
    <t>Add:  Return on General / Other Ratebase</t>
  </si>
  <si>
    <t>(136)</t>
  </si>
  <si>
    <t>General / Other Cost of Service</t>
  </si>
  <si>
    <t>(281+282)</t>
  </si>
  <si>
    <t>OTHER  COSTS</t>
  </si>
  <si>
    <t>Subtotal before revenue functionalization</t>
  </si>
  <si>
    <t>(170)</t>
  </si>
  <si>
    <t xml:space="preserve">  DSM</t>
  </si>
  <si>
    <t>(173)</t>
  </si>
  <si>
    <t>(190)</t>
  </si>
  <si>
    <t>(260)</t>
  </si>
  <si>
    <t>(284+285+286+287)</t>
  </si>
  <si>
    <t>(284/288)</t>
  </si>
  <si>
    <t xml:space="preserve">  % - DSM</t>
  </si>
  <si>
    <t>(285/288)</t>
  </si>
  <si>
    <t>(286/288)</t>
  </si>
  <si>
    <t>(287/288)</t>
  </si>
  <si>
    <t>Functionalized on Revenue</t>
  </si>
  <si>
    <t xml:space="preserve">  Cust Accts Exp - Uncollectable Accts</t>
  </si>
  <si>
    <t xml:space="preserve">  Less:  Late Payment Revenue - Interest</t>
  </si>
  <si>
    <t>(293-294)</t>
  </si>
  <si>
    <t>(295*289)</t>
  </si>
  <si>
    <t xml:space="preserve">  Allocated DSM</t>
  </si>
  <si>
    <t>(295*290)</t>
  </si>
  <si>
    <t>(295*291)</t>
  </si>
  <si>
    <t>(295*292)</t>
  </si>
  <si>
    <t>Other A&amp;G Costs</t>
  </si>
  <si>
    <t>(296+297+298+299)</t>
  </si>
  <si>
    <t>TAXES</t>
  </si>
  <si>
    <t>Allocate on PTD Plant:</t>
  </si>
  <si>
    <t xml:space="preserve">  Total Property Taxes</t>
  </si>
  <si>
    <t>PT.T</t>
  </si>
  <si>
    <t xml:space="preserve">  Total FIT Tax</t>
  </si>
  <si>
    <t xml:space="preserve">    Subtotal to be allocated on PTD Plant</t>
  </si>
  <si>
    <t>(301+302)</t>
  </si>
  <si>
    <t>(303*96)</t>
  </si>
  <si>
    <t>(303*97)</t>
  </si>
  <si>
    <t>(303*98)</t>
  </si>
  <si>
    <t>Allocate on Salary &amp; Wage</t>
  </si>
  <si>
    <t xml:space="preserve">  Total UISS Taxes</t>
  </si>
  <si>
    <t>UISS.T</t>
  </si>
  <si>
    <t>(307*111)</t>
  </si>
  <si>
    <t>(307*112)</t>
  </si>
  <si>
    <t>(307*113)</t>
  </si>
  <si>
    <t>Allocate on Revenue</t>
  </si>
  <si>
    <t xml:space="preserve">  Total Other Taxes</t>
  </si>
  <si>
    <t>OT.T</t>
  </si>
  <si>
    <t>(311*289)</t>
  </si>
  <si>
    <t>(311*290)</t>
  </si>
  <si>
    <t>(311*291)</t>
  </si>
  <si>
    <t>(311*292)</t>
  </si>
  <si>
    <t xml:space="preserve">  Taxes Allocated Production</t>
  </si>
  <si>
    <t>(304+308+312)</t>
  </si>
  <si>
    <t xml:space="preserve">  Taxes Allocated DSM</t>
  </si>
  <si>
    <t>(313)</t>
  </si>
  <si>
    <t xml:space="preserve">  Taxes Allocated Transmission</t>
  </si>
  <si>
    <t>(305+309+314)</t>
  </si>
  <si>
    <t xml:space="preserve">  Taxes Allocated Distribution</t>
  </si>
  <si>
    <t>(306+310+315)</t>
  </si>
  <si>
    <t>Total Taxes</t>
  </si>
  <si>
    <t>(316+317+318+319)</t>
  </si>
  <si>
    <t xml:space="preserve">  General</t>
  </si>
  <si>
    <t>(283)</t>
  </si>
  <si>
    <t xml:space="preserve">  Other A&amp;G</t>
  </si>
  <si>
    <t>(300)</t>
  </si>
  <si>
    <t xml:space="preserve">  Taxes / Other</t>
  </si>
  <si>
    <t>(320)</t>
  </si>
  <si>
    <t xml:space="preserve">    Total COS</t>
  </si>
  <si>
    <t>(321+322+323+324+325+326+327)</t>
  </si>
  <si>
    <t>Total Cost of Service</t>
  </si>
  <si>
    <t>Sales of Electricity - Net Non-Firm Sales</t>
  </si>
  <si>
    <t>(166)</t>
  </si>
  <si>
    <t>Other Operating Revenue</t>
  </si>
  <si>
    <t>Net Cost of Service</t>
  </si>
  <si>
    <t>(329-330-331)</t>
  </si>
  <si>
    <t>(328-332)</t>
  </si>
  <si>
    <t>GENERATION</t>
  </si>
  <si>
    <t xml:space="preserve">    Capacity Related Percentage</t>
  </si>
  <si>
    <t xml:space="preserve">    Energy Related Percentage</t>
  </si>
  <si>
    <t xml:space="preserve">    Capacity Related</t>
  </si>
  <si>
    <t>(321*334)</t>
  </si>
  <si>
    <t xml:space="preserve">    Energy Related</t>
  </si>
  <si>
    <t>(321*335)</t>
  </si>
  <si>
    <t xml:space="preserve">  Total Power Resources</t>
  </si>
  <si>
    <t>(336+337)</t>
  </si>
  <si>
    <t xml:space="preserve">      Taxes</t>
  </si>
  <si>
    <t>(316)</t>
  </si>
  <si>
    <t xml:space="preserve">      Administrative and General</t>
  </si>
  <si>
    <t>(128+278+296)</t>
  </si>
  <si>
    <t>TOTAL GENERATION</t>
  </si>
  <si>
    <t>(338+339+340)</t>
  </si>
  <si>
    <t>DEMAND SIDE MANAGEMENT</t>
  </si>
  <si>
    <t xml:space="preserve">  Conservation Program Costs</t>
  </si>
  <si>
    <t>(317)</t>
  </si>
  <si>
    <t>(297)</t>
  </si>
  <si>
    <t>TOTAL DEMAND SIDE MANAGEMENT</t>
  </si>
  <si>
    <t>(342+343+344)</t>
  </si>
  <si>
    <t>TRANSMISSION</t>
  </si>
  <si>
    <t>(318)</t>
  </si>
  <si>
    <t>(129+279+298)</t>
  </si>
  <si>
    <t>TOTAL TRANSMISSION</t>
  </si>
  <si>
    <t>(347+348+349)</t>
  </si>
  <si>
    <t>DISTRIBUTION</t>
  </si>
  <si>
    <t xml:space="preserve">  Primary Distribution</t>
  </si>
  <si>
    <t>(86+244)</t>
  </si>
  <si>
    <t xml:space="preserve">  Secondary Distribution</t>
  </si>
  <si>
    <t>(88+245)</t>
  </si>
  <si>
    <t xml:space="preserve">  Meters, Meter Reading &amp; Billing</t>
  </si>
  <si>
    <t>(90+251)</t>
  </si>
  <si>
    <t xml:space="preserve">  Customer Service and Sales Expense</t>
  </si>
  <si>
    <t>(257)</t>
  </si>
  <si>
    <t xml:space="preserve">    Distribution Subtotal</t>
  </si>
  <si>
    <t>(351+352+353+354)</t>
  </si>
  <si>
    <t>(319)</t>
  </si>
  <si>
    <t>(130+280+299)</t>
  </si>
  <si>
    <t>TOTAL DISTRIBUTION</t>
  </si>
  <si>
    <t>(355+356+357)</t>
  </si>
  <si>
    <t>TOTAL ALLOCATED COSTS</t>
  </si>
  <si>
    <t>(341+345+350+358)</t>
  </si>
  <si>
    <t>(328-359)</t>
  </si>
  <si>
    <t>Generation, Unloaded</t>
  </si>
  <si>
    <t>(338)</t>
  </si>
  <si>
    <t xml:space="preserve">  Administrative and General</t>
  </si>
  <si>
    <t>(340)</t>
  </si>
  <si>
    <t xml:space="preserve">  Taxes</t>
  </si>
  <si>
    <t>(339)</t>
  </si>
  <si>
    <t>GENERATION, Loaded</t>
  </si>
  <si>
    <t>(361+362+363)</t>
  </si>
  <si>
    <t>DSM (Conservation), Unloaded</t>
  </si>
  <si>
    <t>(342)</t>
  </si>
  <si>
    <t>(344)</t>
  </si>
  <si>
    <t>(343)</t>
  </si>
  <si>
    <t>DSM (Conservation), Loaded</t>
  </si>
  <si>
    <t>(365+366+367)</t>
  </si>
  <si>
    <t>TRANSMISSION, Unloaded</t>
  </si>
  <si>
    <t>(347)</t>
  </si>
  <si>
    <t>(349)</t>
  </si>
  <si>
    <t>(348)</t>
  </si>
  <si>
    <t>TRANSMISSION, Loaded</t>
  </si>
  <si>
    <t>(369+370+371)</t>
  </si>
  <si>
    <t>DISTRIBUTION SERVICES, Unloaded</t>
  </si>
  <si>
    <t>(355)</t>
  </si>
  <si>
    <t>(357)</t>
  </si>
  <si>
    <t>(356)</t>
  </si>
  <si>
    <t>DISTRIBUTION SERVICES, Loaded</t>
  </si>
  <si>
    <t>(373+374+375)</t>
  </si>
  <si>
    <t>TOTAL</t>
  </si>
  <si>
    <t>(364+368+372+376)</t>
  </si>
  <si>
    <t>(363+367+371+375)</t>
  </si>
  <si>
    <t>Total Administrative and General</t>
  </si>
  <si>
    <t>(362+366+370+374)</t>
  </si>
  <si>
    <t>Unbundled Costs in Dollars / kWh</t>
  </si>
  <si>
    <t>Total kWh</t>
  </si>
  <si>
    <t>(361/380)</t>
  </si>
  <si>
    <t>(362/380)</t>
  </si>
  <si>
    <t>(363/380)</t>
  </si>
  <si>
    <t>(381+382+383)</t>
  </si>
  <si>
    <t>(365/380)</t>
  </si>
  <si>
    <t>(366/380)</t>
  </si>
  <si>
    <t>(367/380)</t>
  </si>
  <si>
    <t>(385+386+387)</t>
  </si>
  <si>
    <t>(369/380)</t>
  </si>
  <si>
    <t>(370/380)</t>
  </si>
  <si>
    <t>(371/380)</t>
  </si>
  <si>
    <t>(389+390+391)</t>
  </si>
  <si>
    <t>(373/380)</t>
  </si>
  <si>
    <t>(374/380)</t>
  </si>
  <si>
    <t>(375/380)</t>
  </si>
  <si>
    <t>(393+394+395)</t>
  </si>
  <si>
    <t>(384+388+392+396)</t>
  </si>
  <si>
    <t>(382+386+390+394)</t>
  </si>
  <si>
    <t>(383+387+391+395)</t>
  </si>
  <si>
    <t>GENERATION, LOADED</t>
  </si>
  <si>
    <t>(384)</t>
  </si>
  <si>
    <t>(388)</t>
  </si>
  <si>
    <t>(392)</t>
  </si>
  <si>
    <t>(396)</t>
  </si>
  <si>
    <t>(397)</t>
  </si>
  <si>
    <t>(398)</t>
  </si>
  <si>
    <t>(399)</t>
  </si>
  <si>
    <t xml:space="preserve">&lt; 50 kW </t>
  </si>
  <si>
    <t>&gt; 350 kW</t>
  </si>
  <si>
    <t>Secondary</t>
  </si>
  <si>
    <t>Primary</t>
  </si>
  <si>
    <t>Summary</t>
  </si>
  <si>
    <t>ID #</t>
  </si>
  <si>
    <t>RB.T</t>
  </si>
  <si>
    <t>Summary Results of Operations</t>
  </si>
  <si>
    <t xml:space="preserve">Report Run: </t>
  </si>
  <si>
    <t>Category</t>
  </si>
  <si>
    <t>Residential</t>
  </si>
  <si>
    <t>Retail Wheeling</t>
  </si>
  <si>
    <t>High Volt Svc</t>
  </si>
  <si>
    <t>Lighting</t>
  </si>
  <si>
    <t>Firm Resale</t>
  </si>
  <si>
    <t>Reference</t>
  </si>
  <si>
    <t>Total</t>
  </si>
  <si>
    <t>Res Svc</t>
  </si>
  <si>
    <t>Sec Svc 24</t>
  </si>
  <si>
    <t>Sec Svc 25</t>
  </si>
  <si>
    <t>Sec Svc 26</t>
  </si>
  <si>
    <t>Pri Svc</t>
  </si>
  <si>
    <t>High Voltage</t>
  </si>
  <si>
    <t>Lighting Svc</t>
  </si>
  <si>
    <t>All</t>
  </si>
  <si>
    <t>51 kW to 350 kW</t>
  </si>
  <si>
    <t>General Service</t>
  </si>
  <si>
    <t>Irrigation Service</t>
  </si>
  <si>
    <t>Interruptible Service</t>
  </si>
  <si>
    <t>Primary Voltage</t>
  </si>
  <si>
    <t>GS &amp; Int (46/49)</t>
  </si>
  <si>
    <t>Street &amp; Area</t>
  </si>
  <si>
    <t>Large</t>
  </si>
  <si>
    <t>Small</t>
  </si>
  <si>
    <t>Allocation</t>
  </si>
  <si>
    <t>25 / 29</t>
  </si>
  <si>
    <t>50-59, &amp; 003</t>
  </si>
  <si>
    <t>005</t>
  </si>
  <si>
    <t>Operating Revenue</t>
  </si>
  <si>
    <t>REV.T3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</si>
  <si>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</si>
  <si>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</si>
  <si>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</si>
  <si>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</si>
  <si>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</si>
  <si>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</si>
  <si>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TOTF.T</t>
  </si>
  <si>
    <t>Total Expenses Before Fed Income Tax          (EBFIT.T)</t>
  </si>
  <si>
    <t>(2+3+4)</t>
  </si>
  <si>
    <t>Total Income Before Fed Income Tax          (IBFIT.T)</t>
  </si>
  <si>
    <t>(1-5)</t>
  </si>
  <si>
    <t>Federal Income Tax</t>
  </si>
  <si>
    <t xml:space="preserve">  Currently Payable</t>
  </si>
  <si>
    <t>409.1.T</t>
  </si>
  <si>
    <t xml:space="preserve">  Provision For Deferred Income Tax</t>
  </si>
  <si>
    <t>410.1.T</t>
  </si>
  <si>
    <t xml:space="preserve">  Provision For Deferred Income Tax Cr</t>
  </si>
  <si>
    <t>411.1.T</t>
  </si>
  <si>
    <t>Total Federal Income Tax          (FIT.T)</t>
  </si>
  <si>
    <t>(7+8+9)</t>
  </si>
  <si>
    <t>Total Operating Expense           (OE.T)</t>
  </si>
  <si>
    <t>(5+10)</t>
  </si>
  <si>
    <t xml:space="preserve">Total Operating Expense      </t>
  </si>
  <si>
    <t>OE.T</t>
  </si>
  <si>
    <t>Total Operating Income</t>
  </si>
  <si>
    <t>(1-12)</t>
  </si>
  <si>
    <t xml:space="preserve">  Total Plant In Service</t>
  </si>
  <si>
    <t>EPIS.T</t>
  </si>
  <si>
    <t xml:space="preserve">  Plant Held For Future Use</t>
  </si>
  <si>
    <t>PHFU.T</t>
  </si>
  <si>
    <t xml:space="preserve">  Bonneville Power Administration</t>
  </si>
  <si>
    <t>BPA.T</t>
  </si>
  <si>
    <t xml:space="preserve">  Working Capital</t>
  </si>
  <si>
    <t>WC.T</t>
  </si>
  <si>
    <t xml:space="preserve">  Conservation &amp; Misc Def Debits</t>
  </si>
  <si>
    <t>CMMD.T</t>
  </si>
  <si>
    <t xml:space="preserve">  Accum Provision For Depr &amp; Amort</t>
  </si>
  <si>
    <t>PFDA.T</t>
  </si>
  <si>
    <t xml:space="preserve">  Accumulated Deferred Income Tax</t>
  </si>
  <si>
    <t>ADIT.T</t>
  </si>
  <si>
    <t xml:space="preserve">  Customer Deposits</t>
  </si>
  <si>
    <t>ID235.00</t>
  </si>
  <si>
    <t xml:space="preserve">  Customer Advances</t>
  </si>
  <si>
    <t>ID252.00</t>
  </si>
  <si>
    <t>Net Investment In Plant          (RB.T)</t>
  </si>
  <si>
    <t>(15+16+17+18+19+20+21+22+23)</t>
  </si>
  <si>
    <t xml:space="preserve">Net Investment In Plant      </t>
  </si>
  <si>
    <t>Realized Rate of Return on Net Investment</t>
  </si>
  <si>
    <t>(14/24)</t>
  </si>
  <si>
    <t>Key</t>
  </si>
  <si>
    <t>REV.ST1</t>
  </si>
  <si>
    <t xml:space="preserve"> </t>
  </si>
  <si>
    <t>Puget Sound Energy</t>
  </si>
  <si>
    <t>Allocated Costs Versus Revenue</t>
  </si>
  <si>
    <t xml:space="preserve">  Total Taxes</t>
  </si>
  <si>
    <t>TAX.T</t>
  </si>
  <si>
    <t>Total Operating Expense          (OE.T)</t>
  </si>
  <si>
    <t>(1+2+3)</t>
  </si>
  <si>
    <t>Requested Return On Net Investment          (RRB.T)</t>
  </si>
  <si>
    <t>RRB.T</t>
  </si>
  <si>
    <t>Total Cost of Service          (TC.T)</t>
  </si>
  <si>
    <t>(4+5)</t>
  </si>
  <si>
    <t>Total Operating Revenue</t>
  </si>
  <si>
    <t>Operating Income Deficiency          (OID.T)</t>
  </si>
  <si>
    <t>(6-7)</t>
  </si>
  <si>
    <t>Adjusted for Conversion Factor</t>
  </si>
  <si>
    <t>CF.T</t>
  </si>
  <si>
    <t>Firm Sales of Electricity</t>
  </si>
  <si>
    <t>Revenue Required From Rates</t>
  </si>
  <si>
    <t>(9+10)</t>
  </si>
  <si>
    <t>Revenue to Revenue Requirement</t>
  </si>
  <si>
    <t>(10/11)</t>
  </si>
  <si>
    <t>Adjusted Revenue to Revenue Requirement</t>
  </si>
  <si>
    <t>(restate 12)</t>
  </si>
  <si>
    <t>REV.T1</t>
  </si>
  <si>
    <t>Classification 2</t>
  </si>
  <si>
    <t>ENERGY</t>
  </si>
  <si>
    <t>Allocated Costs Versus Revenue - Energy Related</t>
  </si>
  <si>
    <t xml:space="preserve">  Total Federal Income Tax</t>
  </si>
  <si>
    <t>FIT.T</t>
  </si>
  <si>
    <t>(1+2+3+4)</t>
  </si>
  <si>
    <t>*</t>
  </si>
  <si>
    <t>(5+6)</t>
  </si>
  <si>
    <t>TC.T</t>
  </si>
  <si>
    <t xml:space="preserve">  Bonneville Exchange Power</t>
  </si>
  <si>
    <t xml:space="preserve">  Gain on Property Sales</t>
  </si>
  <si>
    <t>IDGAIN.T</t>
  </si>
  <si>
    <t>(8+9+10+11+12+13+14+15+16+17)</t>
  </si>
  <si>
    <t xml:space="preserve">Net Investment In Plant          </t>
  </si>
  <si>
    <t>DEM</t>
  </si>
  <si>
    <t>Allocated Costs Versus Revenue - Demand Related</t>
  </si>
  <si>
    <t>CUST</t>
  </si>
  <si>
    <t>Allocated Costs Versus Revenue - Customer Related</t>
  </si>
  <si>
    <t>Method</t>
  </si>
  <si>
    <t>Allocation of Operating Revenue</t>
  </si>
  <si>
    <t xml:space="preserve">Allocation </t>
  </si>
  <si>
    <t>OPERATING REVENUE</t>
  </si>
  <si>
    <t>Sales of Electricity - Proforma Revenue</t>
  </si>
  <si>
    <t>ID447.00</t>
  </si>
  <si>
    <t>PROFORMA RETAIL</t>
  </si>
  <si>
    <t>Sales of Electricity - Transportation Revenue</t>
  </si>
  <si>
    <t>ID447.01</t>
  </si>
  <si>
    <t>DIR_449</t>
  </si>
  <si>
    <t>Sales of Electricity - Small Firm Resale</t>
  </si>
  <si>
    <t>ID447.02</t>
  </si>
  <si>
    <t>DIR_RESALE_SMALL</t>
  </si>
  <si>
    <t>Sales of Electricity - Unbilled Revenue</t>
  </si>
  <si>
    <t>ID447.03</t>
  </si>
  <si>
    <t>Sales of Electricity - PCORC</t>
  </si>
  <si>
    <t>ID447.04</t>
  </si>
  <si>
    <t>DIR_PCORC</t>
  </si>
  <si>
    <t>Other Elect Revenue -  Wheeling - Sch 449</t>
  </si>
  <si>
    <t>ID447.05</t>
  </si>
  <si>
    <t>DIR_449_OATT</t>
  </si>
  <si>
    <t>Other Elect Revenue -  Wheeling - Firm Resale</t>
  </si>
  <si>
    <t>ID447.06</t>
  </si>
  <si>
    <t>DIR_RESALE_LARGE</t>
  </si>
  <si>
    <t>Sales of Electricity - Firm Customers      (REV.ST1)</t>
  </si>
  <si>
    <t>(1+2+3+4+5+6+7)</t>
  </si>
  <si>
    <t>Sales of Electricity - Non Firm</t>
  </si>
  <si>
    <t>ID447.07</t>
  </si>
  <si>
    <t>PC1</t>
  </si>
  <si>
    <t>Sales of Electricity - Total            (REV.T1)</t>
  </si>
  <si>
    <t>(8+9)</t>
  </si>
  <si>
    <t>OTHER OPERATING REVENUE</t>
  </si>
  <si>
    <t>Late Payment Revenue - Interest</t>
  </si>
  <si>
    <t>ID450.01</t>
  </si>
  <si>
    <t>DIR450.01</t>
  </si>
  <si>
    <t>Late Payment Revenue - Field Call</t>
  </si>
  <si>
    <t>ID450.02</t>
  </si>
  <si>
    <t>DIR450.02</t>
  </si>
  <si>
    <t>Late Payment Revenue - Total          (450.T)</t>
  </si>
  <si>
    <t>(11+12)</t>
  </si>
  <si>
    <t xml:space="preserve">Misc Service Revenue - Temporary Service </t>
  </si>
  <si>
    <t>ID451.01</t>
  </si>
  <si>
    <t>DIR451.01</t>
  </si>
  <si>
    <t>Misc Service Revenue - Seas Svc Charge</t>
  </si>
  <si>
    <t>ID451.02</t>
  </si>
  <si>
    <t>DIR451.02</t>
  </si>
  <si>
    <t>Misc Service Revenue - Reconnection Charge</t>
  </si>
  <si>
    <t>ID451.03</t>
  </si>
  <si>
    <t>DIR451.03</t>
  </si>
  <si>
    <t>Misc Service Revenue - Modified Service</t>
  </si>
  <si>
    <t>ID451.04</t>
  </si>
  <si>
    <t>DIR451.04</t>
  </si>
  <si>
    <t>Misc Service Revenue - Water Heater Rental</t>
  </si>
  <si>
    <t>ID451.05</t>
  </si>
  <si>
    <t>DIR451.05</t>
  </si>
  <si>
    <t>Misc Service Revenue - Account Service Charge</t>
  </si>
  <si>
    <t>ID451.06</t>
  </si>
  <si>
    <t>DIR451.06</t>
  </si>
  <si>
    <t>Misc Service Revenue - NSF Handling Chg</t>
  </si>
  <si>
    <t>ID451.07</t>
  </si>
  <si>
    <t>DIR451.07</t>
  </si>
  <si>
    <t>Misc Service Revenue - Deferred FIT CIAC</t>
  </si>
  <si>
    <t>ID451.08</t>
  </si>
  <si>
    <t>CUST4</t>
  </si>
  <si>
    <t>Misc Service Revenue - Total          (451.T)</t>
  </si>
  <si>
    <t>(14+15+16+17+18+19+20+21)</t>
  </si>
  <si>
    <t>Rental Revenue - Steam Plant</t>
  </si>
  <si>
    <t>ID454.01</t>
  </si>
  <si>
    <t>PP.T</t>
  </si>
  <si>
    <t>Rental Revenue - Transmission Pole Contacts</t>
  </si>
  <si>
    <t>ID454.02</t>
  </si>
  <si>
    <t>TP.T</t>
  </si>
  <si>
    <t>Rental Revenue - Distribution Pole Contacts</t>
  </si>
  <si>
    <t>ID454.03</t>
  </si>
  <si>
    <t>LINE.T</t>
  </si>
  <si>
    <t>Rental Revenue - Transf &amp; Equip</t>
  </si>
  <si>
    <t>ID454.04</t>
  </si>
  <si>
    <t>DIR454.04</t>
  </si>
  <si>
    <t>Rental Revenue - Land &amp; Bldg</t>
  </si>
  <si>
    <t>ID454.06</t>
  </si>
  <si>
    <t>PTDP.T</t>
  </si>
  <si>
    <t>Rental Revenue - Pole Rental</t>
  </si>
  <si>
    <t>ID454.07</t>
  </si>
  <si>
    <t>DIR373.00</t>
  </si>
  <si>
    <t>Rental Revenue - Reserve Power Capacity</t>
  </si>
  <si>
    <t>ID454.08</t>
  </si>
  <si>
    <t>POWER</t>
  </si>
  <si>
    <t>Rental Revenue - Total          (454.T)</t>
  </si>
  <si>
    <t>(23+24+25+26+28+29+30)</t>
  </si>
  <si>
    <t>Other Elect Revenue -  Wheeling</t>
  </si>
  <si>
    <t>ID456.01</t>
  </si>
  <si>
    <t>Other Elect Revenue -  Imbalance 449/459</t>
  </si>
  <si>
    <t>ID456.02</t>
  </si>
  <si>
    <t>Other Elect Revenue - Jobbing Revenue</t>
  </si>
  <si>
    <t>ID456.04</t>
  </si>
  <si>
    <t>Other Elect Revenue - Sand &amp; Gravel Sales</t>
  </si>
  <si>
    <t>ID456.05</t>
  </si>
  <si>
    <t>Other Elect Revenue - Distribution Timber Sales</t>
  </si>
  <si>
    <t>ID456.06</t>
  </si>
  <si>
    <t>DP.T</t>
  </si>
  <si>
    <t>Other Elect Revenue - Other Timber Sales</t>
  </si>
  <si>
    <t>ID456.07</t>
  </si>
  <si>
    <t>GP.T</t>
  </si>
  <si>
    <t>Other Elect Revenue - TCI Collections</t>
  </si>
  <si>
    <t>ID456.08</t>
  </si>
  <si>
    <t>Other Elect Revenue - Non-Core Gas Sales</t>
  </si>
  <si>
    <t>ID456.09</t>
  </si>
  <si>
    <t>Other Elect Revenue - Meter Reading</t>
  </si>
  <si>
    <t>ID456.10</t>
  </si>
  <si>
    <t>CUST6</t>
  </si>
  <si>
    <t>Other Elect Revenue - Royalties</t>
  </si>
  <si>
    <t>ID456.11</t>
  </si>
  <si>
    <t>TDP.T</t>
  </si>
  <si>
    <t>Other Elect Revenue - Encogen Gas Sale</t>
  </si>
  <si>
    <t>ID456.12</t>
  </si>
  <si>
    <t>Other Elect Revenue - CLX Reconciliation Adjustment</t>
  </si>
  <si>
    <t>ID456.13</t>
  </si>
  <si>
    <t>CUST5</t>
  </si>
  <si>
    <t>Other Elect Revenue - Electric Revenue Hedge</t>
  </si>
  <si>
    <t>ID456.14</t>
  </si>
  <si>
    <t>Other Elect Revenue - Centralia Credit</t>
  </si>
  <si>
    <t>ID456.15</t>
  </si>
  <si>
    <t>Other Elect Revenue -  Total          (456.T)</t>
  </si>
  <si>
    <t>(32+33+34+35+36+37+38+39+40+41+42+43+44+320)</t>
  </si>
  <si>
    <t>Other Operating Revenue - Total          (REV.T2)</t>
  </si>
  <si>
    <t>(13+22+31+45)</t>
  </si>
  <si>
    <t>Total Operating Revenue              (REV.T3)</t>
  </si>
  <si>
    <t>(10+46)</t>
  </si>
  <si>
    <t>REV.T2</t>
  </si>
  <si>
    <t>Allocation of Operation &amp; Maintenance Expense</t>
  </si>
  <si>
    <t>OPERATION AND MAINTENANCE EXPENSE</t>
  </si>
  <si>
    <t>POWER PRODUCTION EXPENSE</t>
  </si>
  <si>
    <t>Other Prod O&amp;M - Fuel</t>
  </si>
  <si>
    <t>FUEL.OT</t>
  </si>
  <si>
    <t>Steam Prod O&amp;M - Fuel</t>
  </si>
  <si>
    <t>FUEL.ST</t>
  </si>
  <si>
    <t>Subtotal Fuel (FUEL.T)</t>
  </si>
  <si>
    <t>(1+2)</t>
  </si>
  <si>
    <t>Purch Power  - Other</t>
  </si>
  <si>
    <t>ID555.00</t>
  </si>
  <si>
    <t>Purch Power  - BPA Exchange</t>
  </si>
  <si>
    <t>ID555.01</t>
  </si>
  <si>
    <t>BPAX</t>
  </si>
  <si>
    <t>Purch Power  - Transportation Ancillary</t>
  </si>
  <si>
    <t>ID555.02</t>
  </si>
  <si>
    <t>ANCIL</t>
  </si>
  <si>
    <t>Purch Power  - Transportation Imbalance</t>
  </si>
  <si>
    <t>ID555.03</t>
  </si>
  <si>
    <t>Regulation &amp; Frequency Response</t>
  </si>
  <si>
    <t>ID557.00</t>
  </si>
  <si>
    <t>Purch Power  - Total          (OPSE.T)</t>
  </si>
  <si>
    <t>(4+5+6+500+501)</t>
  </si>
  <si>
    <t>Wheeling by Others - Wheeling</t>
  </si>
  <si>
    <t>ID565.00</t>
  </si>
  <si>
    <t>Steam Prod O&amp;M</t>
  </si>
  <si>
    <t>ID500.00</t>
  </si>
  <si>
    <t>Hydro Prod O&amp;M</t>
  </si>
  <si>
    <t>ID535.00</t>
  </si>
  <si>
    <t>Other Prod O&amp;M - O&amp;M</t>
  </si>
  <si>
    <t>ID545.00</t>
  </si>
  <si>
    <t>System Control &amp; Load Dispatch</t>
  </si>
  <si>
    <t>ID556.00</t>
  </si>
  <si>
    <t>System Control &amp; Load Dispatch - Dir Assign</t>
  </si>
  <si>
    <t>ID556.01</t>
  </si>
  <si>
    <t>DIR556.01</t>
  </si>
  <si>
    <t>Other Energy Supply Expense (OPGE.T)</t>
  </si>
  <si>
    <t>(9+10+11+12+600)</t>
  </si>
  <si>
    <t>Total Production O&amp;M          (PE.T)</t>
  </si>
  <si>
    <t>(3+7+8+13)</t>
  </si>
  <si>
    <t>TRANSMISSION EXPENSE</t>
  </si>
  <si>
    <t xml:space="preserve">Transmission O&amp;M </t>
  </si>
  <si>
    <t>ID565.01</t>
  </si>
  <si>
    <t>ID565.02</t>
  </si>
  <si>
    <t>DIR565.02</t>
  </si>
  <si>
    <t>(140+141)</t>
  </si>
  <si>
    <t>Total Production &amp; Transmission Exp  (POWER)</t>
  </si>
  <si>
    <t>(14+15)</t>
  </si>
  <si>
    <t>DISTRIBUTION EXPENSE</t>
  </si>
  <si>
    <t>Dist O&amp;M - Supr &amp; Eng</t>
  </si>
  <si>
    <t>ID580.00</t>
  </si>
  <si>
    <t>DES1.T</t>
  </si>
  <si>
    <t>Dist O&amp;M - Load Dispatch</t>
  </si>
  <si>
    <t>ID581.00</t>
  </si>
  <si>
    <t>DEM12NCP1</t>
  </si>
  <si>
    <t>Dist O&amp;M - Station</t>
  </si>
  <si>
    <t>ID582.00</t>
  </si>
  <si>
    <t>362.T</t>
  </si>
  <si>
    <t>Dist O&amp;M - OVHD Lines</t>
  </si>
  <si>
    <t>ID583.00</t>
  </si>
  <si>
    <t>364.T</t>
  </si>
  <si>
    <t>Dist O&amp;M - UNGD Lines</t>
  </si>
  <si>
    <t>ID584.00</t>
  </si>
  <si>
    <t>366.T</t>
  </si>
  <si>
    <t>Dist O&amp;M - Street Lights</t>
  </si>
  <si>
    <t>ID585.00</t>
  </si>
  <si>
    <t>Dist O&amp;M - Meter</t>
  </si>
  <si>
    <t>ID586.00</t>
  </si>
  <si>
    <t>370.T</t>
  </si>
  <si>
    <t>Dist O&amp;M - Customer Installations - Meters</t>
  </si>
  <si>
    <t>ID587.00</t>
  </si>
  <si>
    <t>Dist O&amp;M - Customer Installations - H2O Heaters</t>
  </si>
  <si>
    <t>ID587.01</t>
  </si>
  <si>
    <t>372.T</t>
  </si>
  <si>
    <t>Dist O&amp;M - Misc Op Exp</t>
  </si>
  <si>
    <t>ID588.00</t>
  </si>
  <si>
    <t>Dist O&amp;M - Rents</t>
  </si>
  <si>
    <t>ID589.00</t>
  </si>
  <si>
    <t>Dist O&amp;M - Total Oper Expense          (DEOP.T)</t>
  </si>
  <si>
    <t>(17+18+19+20+21+22+23+24+25+26+27)</t>
  </si>
  <si>
    <t>Dist O&amp;M - Structures</t>
  </si>
  <si>
    <t>ID590.00</t>
  </si>
  <si>
    <t>DES2.T</t>
  </si>
  <si>
    <t>ID591.00</t>
  </si>
  <si>
    <t>361.T</t>
  </si>
  <si>
    <t>Dist O&amp;M - Station Equipment</t>
  </si>
  <si>
    <t>ID592.00</t>
  </si>
  <si>
    <t>ID593.00</t>
  </si>
  <si>
    <t>ID594.00</t>
  </si>
  <si>
    <t>Dist O&amp;M - Line Transformers</t>
  </si>
  <si>
    <t>ID595.00</t>
  </si>
  <si>
    <t>368.T</t>
  </si>
  <si>
    <t>ID596.00</t>
  </si>
  <si>
    <t>Dist O&amp;M - Meters</t>
  </si>
  <si>
    <t>ID597.00</t>
  </si>
  <si>
    <t>Dist O&amp;M - Misc Maint Exp - Water Heaters</t>
  </si>
  <si>
    <t>ID598.00</t>
  </si>
  <si>
    <t>Dist O&amp;M - Total Maint Exp         (DEMN.T)</t>
  </si>
  <si>
    <t>(29+30+31+32+33+34+35+36+37)</t>
  </si>
  <si>
    <t>Dist O&amp;M - Total          (DE.T)</t>
  </si>
  <si>
    <t>(28+38)</t>
  </si>
  <si>
    <t>Total Prod Trans Dist Exp          (PTDE.T)</t>
  </si>
  <si>
    <t>(16+39)</t>
  </si>
  <si>
    <t>CUST ACCOUNTS EXP</t>
  </si>
  <si>
    <t>Cust Accts Exp - Supervision</t>
  </si>
  <si>
    <t>ID901.00</t>
  </si>
  <si>
    <t>CAES1.T</t>
  </si>
  <si>
    <t>Cust Accts Exp - Meter Reading</t>
  </si>
  <si>
    <t>ID902.00</t>
  </si>
  <si>
    <t>Cust Accts Exp - Records &amp; Collections</t>
  </si>
  <si>
    <t>ID903.00</t>
  </si>
  <si>
    <t>Cust Accts Exp - Uncollectable Accts</t>
  </si>
  <si>
    <t>ID904.00.CLASS</t>
  </si>
  <si>
    <t>REVFAC6</t>
  </si>
  <si>
    <t>Cust Accts Exp - Misc Exp</t>
  </si>
  <si>
    <t>ID905.00</t>
  </si>
  <si>
    <t>CUST1</t>
  </si>
  <si>
    <t>Cust Accts Exp - Total          (CAE.T)</t>
  </si>
  <si>
    <t>(41+42+43+44+45)</t>
  </si>
  <si>
    <t>CUST SVC &amp; INFO EXP</t>
  </si>
  <si>
    <t>Cust Svc Exp - Cust Assistance</t>
  </si>
  <si>
    <t>ID908.01</t>
  </si>
  <si>
    <t>DIR908.01</t>
  </si>
  <si>
    <t>Cust Svc Exp - Weatherization</t>
  </si>
  <si>
    <t>ID908.02</t>
  </si>
  <si>
    <t>Cust Svc Exp - Info &amp; Instruct</t>
  </si>
  <si>
    <t>ID909.00</t>
  </si>
  <si>
    <t>Cust Svc Exp - Misc</t>
  </si>
  <si>
    <t>ID910.00</t>
  </si>
  <si>
    <t>Cust Svc Exp - Lighting Demonstration</t>
  </si>
  <si>
    <t>ID911.00</t>
  </si>
  <si>
    <t>Cust Svc Exp - Residential Programs</t>
  </si>
  <si>
    <t>ID911.01</t>
  </si>
  <si>
    <t>DIR_RESID</t>
  </si>
  <si>
    <t>Total Customer Service (CSI.T)</t>
  </si>
  <si>
    <t>(47+48+49+50+51+52)</t>
  </si>
  <si>
    <t>Total Prod Trans Dist &amp; Cust Exp          (PTDC.T)</t>
  </si>
  <si>
    <t>(40+46+53)</t>
  </si>
  <si>
    <t>Adj Total Prod Trans Dist &amp; Cust Exp          (ADJPTDCE.T)</t>
  </si>
  <si>
    <t>(6+13+15+39+46+47+49+50+51+52)</t>
  </si>
  <si>
    <t>ADMIN &amp; GENERAL EXP</t>
  </si>
  <si>
    <t>A&amp;G Exp - Salaries</t>
  </si>
  <si>
    <t>ID920.00</t>
  </si>
  <si>
    <t>ADJPTDCE.T</t>
  </si>
  <si>
    <t>A&amp;G Exp - Salaries - Direct Assignment</t>
  </si>
  <si>
    <t>ID920.01</t>
  </si>
  <si>
    <t>DIR920.01</t>
  </si>
  <si>
    <t>A&amp;G Exp - Office Supplies</t>
  </si>
  <si>
    <t>ID921.00</t>
  </si>
  <si>
    <t>A&amp;G Exp - Transf (Credit)</t>
  </si>
  <si>
    <t>ID922.00</t>
  </si>
  <si>
    <t>A&amp;G Exp - Outside Services</t>
  </si>
  <si>
    <t>ID923.00</t>
  </si>
  <si>
    <t>A&amp;G Exp - Prop Insurances</t>
  </si>
  <si>
    <t>ID924.00</t>
  </si>
  <si>
    <t>PTDGP.T</t>
  </si>
  <si>
    <t>A&amp;G Exp - Injuries &amp; Damages</t>
  </si>
  <si>
    <t>ID925.00</t>
  </si>
  <si>
    <t>SW.T</t>
  </si>
  <si>
    <t>A&amp;G Exp - Pensions &amp; Benefits</t>
  </si>
  <si>
    <t>ID926.00</t>
  </si>
  <si>
    <t>A&amp;G Exp - Reg Comm Exp</t>
  </si>
  <si>
    <t>ID928.00.CLASS</t>
  </si>
  <si>
    <t>REVFAC7</t>
  </si>
  <si>
    <t>A&amp;G Exp - Misc Exp</t>
  </si>
  <si>
    <t>ID930.00</t>
  </si>
  <si>
    <t>A&amp;G Exp - Rents</t>
  </si>
  <si>
    <t>ID931.00</t>
  </si>
  <si>
    <t>A&amp;G Exp - Mnt of General Plant</t>
  </si>
  <si>
    <t>ID935.00</t>
  </si>
  <si>
    <t>A&amp;G Exp - Total                (AGE.T)</t>
  </si>
  <si>
    <t>(56+57+58+59+60+61+62+63+64+65+66+560)</t>
  </si>
  <si>
    <t>Other Operating Expenses</t>
  </si>
  <si>
    <t>Regulatory Debit</t>
  </si>
  <si>
    <t>ID411.01</t>
  </si>
  <si>
    <t>Gain / Loss on Disposition of Plant</t>
  </si>
  <si>
    <t>ID411.02</t>
  </si>
  <si>
    <t>Gain / Loss on Disposition - Prod Plant</t>
  </si>
  <si>
    <t>ID411.03</t>
  </si>
  <si>
    <t>Other Utility Income - FAS133</t>
  </si>
  <si>
    <t>ID411.04</t>
  </si>
  <si>
    <t>LOSS ON FV OF OPT - FAS133</t>
  </si>
  <si>
    <t>ID411.05</t>
  </si>
  <si>
    <t>Total Other Operating Expenses   (OOE.T)</t>
  </si>
  <si>
    <t>(68+69+70+71+72)</t>
  </si>
  <si>
    <t>A&amp;G Exp - Total Exp          (AGE.T)</t>
  </si>
  <si>
    <t>(67+73)</t>
  </si>
  <si>
    <t>Total Operation &amp; Maintenance Expense (OME.T)</t>
  </si>
  <si>
    <t>(54+74)</t>
  </si>
  <si>
    <t>DEPRECIATION AND AMORTIZATION</t>
  </si>
  <si>
    <t>Depr Exp - Production Steam Baseload</t>
  </si>
  <si>
    <t>ID403.01</t>
  </si>
  <si>
    <t>Depr Exp - Production Hydro</t>
  </si>
  <si>
    <t>ID403.02</t>
  </si>
  <si>
    <t>Depr Exp - Production Other</t>
  </si>
  <si>
    <t>ID403.03</t>
  </si>
  <si>
    <t>Depr Exp - Production Subtotal (DEPRST1.T)</t>
  </si>
  <si>
    <t>(76+77+78)</t>
  </si>
  <si>
    <t xml:space="preserve">Depr Exp - Transmission </t>
  </si>
  <si>
    <t>ID403.04</t>
  </si>
  <si>
    <t>Depr Exp - Distribution</t>
  </si>
  <si>
    <t>ID403.05</t>
  </si>
  <si>
    <t>Depr Exp - General</t>
  </si>
  <si>
    <t>ID403.06</t>
  </si>
  <si>
    <t>Depr Exp - FAS143</t>
  </si>
  <si>
    <t>ID403.07</t>
  </si>
  <si>
    <t>Depr Exp - VROW</t>
  </si>
  <si>
    <t>ID403.08</t>
  </si>
  <si>
    <t>Total Depreciation Expense          (DEP.T)</t>
  </si>
  <si>
    <t>(79+80+81+82+83+84)</t>
  </si>
  <si>
    <t>Amort Exp - Ltd Term Plant - Hydro Prod</t>
  </si>
  <si>
    <t>ID404.00</t>
  </si>
  <si>
    <t>Amort Exp - Ltd Term Plant - Other Prod</t>
  </si>
  <si>
    <t>ID404.01</t>
  </si>
  <si>
    <t xml:space="preserve">Amort Exp - Ltd Term Plant - Genl </t>
  </si>
  <si>
    <t>ID404.02</t>
  </si>
  <si>
    <t>Amort Exp - Ltd Term Plant - FAS143</t>
  </si>
  <si>
    <t>ID404.03</t>
  </si>
  <si>
    <t>Amort Exp - Ltd Term Plant - Total          (404.T)</t>
  </si>
  <si>
    <t>(86+87+88+89)</t>
  </si>
  <si>
    <t>Amort Exp - WUTC AFUDC - Production</t>
  </si>
  <si>
    <t>ID405.00</t>
  </si>
  <si>
    <t>Amort Exp - WUTC AFUDC - Transmission</t>
  </si>
  <si>
    <t>ID405.01</t>
  </si>
  <si>
    <t>Amort Exp - WUTC AFUDC - Non Project</t>
  </si>
  <si>
    <t>ID405.02</t>
  </si>
  <si>
    <t>Amort Exp - WUTC AFUDC - Total       (405.T)</t>
  </si>
  <si>
    <t>(91+92+93)</t>
  </si>
  <si>
    <t>Amort Exp - Acq Adjustment - Transmission</t>
  </si>
  <si>
    <t>ID406.00</t>
  </si>
  <si>
    <t>PC2</t>
  </si>
  <si>
    <t>Amort Exp - Acq Adjustment - Distribution</t>
  </si>
  <si>
    <t>ID406.01</t>
  </si>
  <si>
    <t>Amort Exp - Acq Adjustment - Total    (406.ACQ)</t>
  </si>
  <si>
    <t>(95+96)</t>
  </si>
  <si>
    <t>Amort Exp - FERC Colstrip - Production</t>
  </si>
  <si>
    <t>ID406.02</t>
  </si>
  <si>
    <t>Amort Exp - FERC Colstrip - Transmission</t>
  </si>
  <si>
    <t>ID406.03</t>
  </si>
  <si>
    <t>Amort Exp - FERC Colstrip - Non Project</t>
  </si>
  <si>
    <t>ID406.04</t>
  </si>
  <si>
    <t>Amort Exp - FERC Colstrip - Total       (406.COL)</t>
  </si>
  <si>
    <t>(98+99+100)</t>
  </si>
  <si>
    <t>Amort Exp - Encogen - Acq Adjustment</t>
  </si>
  <si>
    <t>ID406.05</t>
  </si>
  <si>
    <t>Amort Exp - Acq Adjust Total       (406.T)</t>
  </si>
  <si>
    <t>(97+101+102)</t>
  </si>
  <si>
    <t>Amort Exp - Property Losses</t>
  </si>
  <si>
    <t>ID407.00</t>
  </si>
  <si>
    <t>Total Amortization Exp          (AMRT.T)</t>
  </si>
  <si>
    <t>(90+94+103+104)</t>
  </si>
  <si>
    <t>Total Depr &amp; Amort Exp          (DAE.T)</t>
  </si>
  <si>
    <t>(85+105)</t>
  </si>
  <si>
    <t>TAXES OTHER THAN FEDERAL INCOME TAX</t>
  </si>
  <si>
    <t xml:space="preserve">Property Taxes </t>
  </si>
  <si>
    <t>ID236.00</t>
  </si>
  <si>
    <t>Payroll Taxes</t>
  </si>
  <si>
    <t>ID236.11</t>
  </si>
  <si>
    <t>Other Taxes - Wash Excise - Allocated</t>
  </si>
  <si>
    <t>ID236.21</t>
  </si>
  <si>
    <t>PROFORMA RETAIL TAX</t>
  </si>
  <si>
    <t>Other Taxes - Wash Excise - Firm Resale</t>
  </si>
  <si>
    <t>ID236.22</t>
  </si>
  <si>
    <t>DIR_RESALE</t>
  </si>
  <si>
    <t>Other Taxes - Muni Tax</t>
  </si>
  <si>
    <t>ID236.23</t>
  </si>
  <si>
    <t>REVFAC1</t>
  </si>
  <si>
    <t>Other Taxes - MT Corp Lic</t>
  </si>
  <si>
    <t>ID236.24</t>
  </si>
  <si>
    <t>Other Taxes - MT Elec Energy Lic</t>
  </si>
  <si>
    <t>ID236.25</t>
  </si>
  <si>
    <t>Total Other Taxes          (OT.T)</t>
  </si>
  <si>
    <t>(109+110+111+112+113)</t>
  </si>
  <si>
    <t>Total Taxes Other Than FIT          (TOTF.T)</t>
  </si>
  <si>
    <t>(107+108+114)</t>
  </si>
  <si>
    <t>FEDERAL INCOME TAXES</t>
  </si>
  <si>
    <t>Current Federal Income Tax</t>
  </si>
  <si>
    <t>IBFIT.T</t>
  </si>
  <si>
    <t>Provision for Def Inc Tax</t>
  </si>
  <si>
    <t>Prov for Def Income Tax (Credit)</t>
  </si>
  <si>
    <t>(116+117+118)</t>
  </si>
  <si>
    <t>(75+106+115+119)</t>
  </si>
  <si>
    <t>Check</t>
  </si>
  <si>
    <t>AGE.T</t>
  </si>
  <si>
    <t>Allocation of Electric Plant In Service</t>
  </si>
  <si>
    <t>ELECTRIC PLANT IN SERVICE</t>
  </si>
  <si>
    <t>INTANGIBLE PLANT</t>
  </si>
  <si>
    <t>Intangible Plant - Prod</t>
  </si>
  <si>
    <t>ID300.00</t>
  </si>
  <si>
    <t>Intangible Plant - Trans</t>
  </si>
  <si>
    <t>ID300.01</t>
  </si>
  <si>
    <t>Intangible Plant - Dist</t>
  </si>
  <si>
    <t>ID300.02</t>
  </si>
  <si>
    <t>Intangible Plant - Total     (INTP.T)</t>
  </si>
  <si>
    <t>PRODUCTION PLANT</t>
  </si>
  <si>
    <t>Steam Production</t>
  </si>
  <si>
    <t>ID310.00</t>
  </si>
  <si>
    <t>Hydro Production</t>
  </si>
  <si>
    <t>ID330.00</t>
  </si>
  <si>
    <t>Other Production</t>
  </si>
  <si>
    <t>ID340.00</t>
  </si>
  <si>
    <t>ID340.01</t>
  </si>
  <si>
    <t>Total Production Plant          (PP.T)</t>
  </si>
  <si>
    <t>(5+6+7+8)</t>
  </si>
  <si>
    <t>TRANSMISSION PLANT</t>
  </si>
  <si>
    <t>Transmission Plant - Integrated Generation</t>
  </si>
  <si>
    <t>ID350.00</t>
  </si>
  <si>
    <t>Transmission Plant - Bulk &gt;230kV</t>
  </si>
  <si>
    <t>ID350.01</t>
  </si>
  <si>
    <t>Transmission Plant - Sub &lt;230kV</t>
  </si>
  <si>
    <t>ID350.02</t>
  </si>
  <si>
    <t>Transmission Plant</t>
  </si>
  <si>
    <t>(10+11+12)</t>
  </si>
  <si>
    <t>DISTRIBUTION PLANT</t>
  </si>
  <si>
    <t>Land and Land Rights - Assigned</t>
  </si>
  <si>
    <t>DIR360.01</t>
  </si>
  <si>
    <t>Land and Land Rights - Allocated</t>
  </si>
  <si>
    <t>ID360.02</t>
  </si>
  <si>
    <t>360-NCP</t>
  </si>
  <si>
    <t>Land and Land Rights - Allocated Trans Related</t>
  </si>
  <si>
    <t>ID360.03</t>
  </si>
  <si>
    <t>Structures and Improve - Assigned</t>
  </si>
  <si>
    <t>DIR361.01</t>
  </si>
  <si>
    <t>Structures and Improve - Allocated</t>
  </si>
  <si>
    <t>ID361.02</t>
  </si>
  <si>
    <t>361-NCP</t>
  </si>
  <si>
    <t>Structures and Improve - Allocated Trans Related</t>
  </si>
  <si>
    <t>ID361.03</t>
  </si>
  <si>
    <t>Station Equipment - Assigned</t>
  </si>
  <si>
    <t>DIR362.01</t>
  </si>
  <si>
    <t>Station Equipment - Allocated</t>
  </si>
  <si>
    <t>ID362.02</t>
  </si>
  <si>
    <t>362-NCP</t>
  </si>
  <si>
    <t>Station Equipment - Allocated Trans Related</t>
  </si>
  <si>
    <t>ID362.03</t>
  </si>
  <si>
    <t>Poles Towers and Fixtures</t>
  </si>
  <si>
    <t>ID364.00</t>
  </si>
  <si>
    <t>OH-NCP</t>
  </si>
  <si>
    <t>Overhead Cond and Devices</t>
  </si>
  <si>
    <t>ID365.00</t>
  </si>
  <si>
    <t xml:space="preserve">Underground Conduit </t>
  </si>
  <si>
    <t>ID366.00</t>
  </si>
  <si>
    <t>UG-NCP</t>
  </si>
  <si>
    <t xml:space="preserve">Underground Cond and Devices </t>
  </si>
  <si>
    <t>ID367.00</t>
  </si>
  <si>
    <t>Line Transf  OVHD</t>
  </si>
  <si>
    <t>ID368.OH</t>
  </si>
  <si>
    <t>OH-TFMR</t>
  </si>
  <si>
    <t>Line Transf  UNGD</t>
  </si>
  <si>
    <t>ID368.UG</t>
  </si>
  <si>
    <t>UG-TFMR</t>
  </si>
  <si>
    <t xml:space="preserve">Line Transf  Assigned </t>
  </si>
  <si>
    <t>ID368.03</t>
  </si>
  <si>
    <t>DIR368.03</t>
  </si>
  <si>
    <t>Services - OVHD</t>
  </si>
  <si>
    <t>ID369.OH</t>
  </si>
  <si>
    <t>OH-SVC</t>
  </si>
  <si>
    <t>Services - UNGD</t>
  </si>
  <si>
    <t>ID369.UG</t>
  </si>
  <si>
    <t>Meters</t>
  </si>
  <si>
    <t>ID370.00</t>
  </si>
  <si>
    <t>METER</t>
  </si>
  <si>
    <t>Installation on Cus Premises - Capaitor</t>
  </si>
  <si>
    <t>ID371.00</t>
  </si>
  <si>
    <t>Leased Prop Assigned</t>
  </si>
  <si>
    <t>ID372.00</t>
  </si>
  <si>
    <t>DIR372.00</t>
  </si>
  <si>
    <t>Str &amp; Area Lighting Sys</t>
  </si>
  <si>
    <t>ID373.00</t>
  </si>
  <si>
    <t>Easements</t>
  </si>
  <si>
    <t>ID374.00</t>
  </si>
  <si>
    <t>Total Distribution Plant          (DP.T)</t>
  </si>
  <si>
    <t>(14+15+16+17+18+19+20+21+22+23+24+25+26+27+28+29+30+31+32+33+34+35+36)</t>
  </si>
  <si>
    <t>Total Transmission &amp; Distribution Plant          (TDP.T)</t>
  </si>
  <si>
    <t>(13+37)</t>
  </si>
  <si>
    <t>Prod Trans Dist Allocation Factor          (PTDP.T)</t>
  </si>
  <si>
    <t>(9+38)</t>
  </si>
  <si>
    <t>GENERAL PLANT</t>
  </si>
  <si>
    <t>Land &amp; Land Rights</t>
  </si>
  <si>
    <t>ID389.00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</si>
  <si>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</si>
  <si>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</si>
  <si>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</si>
  <si>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</si>
  <si>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</si>
  <si>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</si>
  <si>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</si>
  <si>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</si>
  <si>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</si>
  <si>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</si>
  <si>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SWPTD.T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</si>
  <si>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</si>
  <si>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</si>
  <si>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</si>
  <si>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</si>
  <si>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</si>
  <si>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</si>
  <si>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</si>
  <si>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</si>
  <si>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</si>
  <si>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(40+41+42+43+44+45+46+47+48+49)</t>
  </si>
  <si>
    <t>Total Prod, Trans, Dist &amp; Gen Plant          (PTDGP.T)</t>
  </si>
  <si>
    <t>(39+50)</t>
  </si>
  <si>
    <t>Const Complete Not Class - Prod</t>
  </si>
  <si>
    <t>ID106.01</t>
  </si>
  <si>
    <t>Const Complete Not Class - Trans</t>
  </si>
  <si>
    <t>ID106.02</t>
  </si>
  <si>
    <t>Const Complete Not Class - Dist</t>
  </si>
  <si>
    <t>ID106.03</t>
  </si>
  <si>
    <t>Const Complete Not Class - Gen</t>
  </si>
  <si>
    <t>ID106.04</t>
  </si>
  <si>
    <t>Const Complete Not Class - Total</t>
  </si>
  <si>
    <t>(52+53+54+55)</t>
  </si>
  <si>
    <t>Total Elec Plant In Service          (EPIS.T)</t>
  </si>
  <si>
    <t>(4+51+56)</t>
  </si>
  <si>
    <t>PLANT HELD FOR FUTURE USE</t>
  </si>
  <si>
    <t>Plant Held for Future Use - Transmission</t>
  </si>
  <si>
    <t>ID105.01</t>
  </si>
  <si>
    <t>Plant Held for Future Use - Distribution</t>
  </si>
  <si>
    <t>ID105.02</t>
  </si>
  <si>
    <t>Plant Held for Future Use - Total          (PHFU.T)</t>
  </si>
  <si>
    <t>(58+59)</t>
  </si>
  <si>
    <t>Bonneville Exchange Power</t>
  </si>
  <si>
    <t>BEP.T</t>
  </si>
  <si>
    <t>Working Capital</t>
  </si>
  <si>
    <t>Misc Def Debits - Conservation Related</t>
  </si>
  <si>
    <t>ID186.01</t>
  </si>
  <si>
    <t>Conservation Trust</t>
  </si>
  <si>
    <t>ID186.02</t>
  </si>
  <si>
    <t>Total Conservation Investment          (WEATH.T)</t>
  </si>
  <si>
    <t>(63+64)</t>
  </si>
  <si>
    <t>Misc Def Debits - WUTC AFUDC Prod</t>
  </si>
  <si>
    <t>ID186.03</t>
  </si>
  <si>
    <t>Misc Def Debits - WUTC AFUDC Trans</t>
  </si>
  <si>
    <t>ID186.04</t>
  </si>
  <si>
    <t>Misc Def Debits - WUTC AFUDC Non Project</t>
  </si>
  <si>
    <t>ID186.05</t>
  </si>
  <si>
    <t>Misc Def Debits - WUTC AFUDC Subtotal          (AFUDC.T)</t>
  </si>
  <si>
    <t>(66+67+68)</t>
  </si>
  <si>
    <t>Misc Def Debits - Colstrip FERC Adj. -  Prod</t>
  </si>
  <si>
    <t>ID186.06</t>
  </si>
  <si>
    <t>Misc Def Debits - Colstrip FERC Adj. -  Trans</t>
  </si>
  <si>
    <t>ID186.07</t>
  </si>
  <si>
    <t>Misc Def Debits - Colstrip FERC Adj. -  General</t>
  </si>
  <si>
    <t>ID186.08</t>
  </si>
  <si>
    <t>Misc Def Debits - Colstrip FERC Adj. -  Subtotal          (COLS.T)</t>
  </si>
  <si>
    <t>(70+71+72)</t>
  </si>
  <si>
    <t>Misc Def Debits - Acquis Adj - Production</t>
  </si>
  <si>
    <t>ID114.00</t>
  </si>
  <si>
    <t>Misc Def Debits - Acquis Adj - Transmission</t>
  </si>
  <si>
    <t>ID114.01</t>
  </si>
  <si>
    <t>Misc Def Debits - Acquis Adj - Distribution</t>
  </si>
  <si>
    <t>ID114.02</t>
  </si>
  <si>
    <t>Misc Def Debits - Acquis Adj - Total (ACQUIS.T)</t>
  </si>
  <si>
    <t>(74+75+76)</t>
  </si>
  <si>
    <t>Misc Def Debits - Total          (MISCDD.T)</t>
  </si>
  <si>
    <t>(69+73+77)</t>
  </si>
  <si>
    <t>Total Conservation &amp; Misc Def Debits          (CMMD.T)</t>
  </si>
  <si>
    <t>(65+78)</t>
  </si>
  <si>
    <t>Prov for Depr Production - Basleoad Thermal</t>
  </si>
  <si>
    <t>ID108.10</t>
  </si>
  <si>
    <t>Prov for Depr Production - Hydro</t>
  </si>
  <si>
    <t>ID108.20</t>
  </si>
  <si>
    <t>Prov for Depr Production - Other</t>
  </si>
  <si>
    <t>ID108.30</t>
  </si>
  <si>
    <t>Prov for Depr Production - Total          (PFDP.T)</t>
  </si>
  <si>
    <t>(80+81+82)</t>
  </si>
  <si>
    <t>Prov for Depr Transmission</t>
  </si>
  <si>
    <t>ID108.40</t>
  </si>
  <si>
    <t>Prov for Depr Distribution</t>
  </si>
  <si>
    <t>ID108.50</t>
  </si>
  <si>
    <t>Prov for Depr General</t>
  </si>
  <si>
    <t>ID108.60</t>
  </si>
  <si>
    <t>Prov for Depr RWIP</t>
  </si>
  <si>
    <t>ID108.70</t>
  </si>
  <si>
    <t>Prov for Depr RWIP Common</t>
  </si>
  <si>
    <t>ID108.80</t>
  </si>
  <si>
    <t>Total Prov for Depreciation          (PFD.T)</t>
  </si>
  <si>
    <t>(83+84+85+86+87+88)</t>
  </si>
  <si>
    <t>Prov for Amort - Hydro</t>
  </si>
  <si>
    <t>ID111.01</t>
  </si>
  <si>
    <t>Prov for Amort - Other Prod</t>
  </si>
  <si>
    <t>ID111.02</t>
  </si>
  <si>
    <t>Prov for Amort - Production</t>
  </si>
  <si>
    <t>ID111.03</t>
  </si>
  <si>
    <t>Prov for Amort - Distribution</t>
  </si>
  <si>
    <t>ID111.04</t>
  </si>
  <si>
    <t>Prov for Amort - General</t>
  </si>
  <si>
    <t>ID111.05</t>
  </si>
  <si>
    <t>Total Prov for Amortization          (111.T)</t>
  </si>
  <si>
    <t>(90+91+92+93+94)</t>
  </si>
  <si>
    <t>Total Prov for Depr and Amort          (PFDA.T)</t>
  </si>
  <si>
    <t>(89+95)</t>
  </si>
  <si>
    <t>ACCUMULATED DEFERRED INCOME TAX</t>
  </si>
  <si>
    <t>Accum Deferred Income Tax - Prod</t>
  </si>
  <si>
    <t>ID282.00</t>
  </si>
  <si>
    <t>Accum Deferred Income Tax - T/D</t>
  </si>
  <si>
    <t>ID282.01</t>
  </si>
  <si>
    <t>Accum Deferred Income Tax - Other</t>
  </si>
  <si>
    <t>ID282.02</t>
  </si>
  <si>
    <t>Accum Deferred Income Tax - Total          (ADIT.T)</t>
  </si>
  <si>
    <t>(97+98+99)</t>
  </si>
  <si>
    <t>Customer Deposits</t>
  </si>
  <si>
    <t>DIR235.00</t>
  </si>
  <si>
    <t>Customer Advances</t>
  </si>
  <si>
    <t>Net Investment in Plant          (RB.T)</t>
  </si>
  <si>
    <t>(57+60+61+62+79+96+100+101+102)</t>
  </si>
  <si>
    <t>Allocation of Salary and Wage Expense</t>
  </si>
  <si>
    <t>SALARY &amp; WAGES</t>
  </si>
  <si>
    <t>OPERATION &amp; MAINTENANCE</t>
  </si>
  <si>
    <t>Salary &amp; Wages - Prod Total</t>
  </si>
  <si>
    <t>S100</t>
  </si>
  <si>
    <t xml:space="preserve">Salary &amp; Wages - Prod Demand Related </t>
  </si>
  <si>
    <t>Salary &amp; Wages - Prod  Energy Related</t>
  </si>
  <si>
    <t>Salary &amp; Wages - Trans Total</t>
  </si>
  <si>
    <t>S101</t>
  </si>
  <si>
    <t>Salary &amp; Wages - Trans  Demand Related</t>
  </si>
  <si>
    <t>Salary &amp; Wages - Trans  Energy Related</t>
  </si>
  <si>
    <t>Salary &amp; Wages - Dist Total</t>
  </si>
  <si>
    <t>S102</t>
  </si>
  <si>
    <t>Salary &amp; Wages - Dist Demand Related</t>
  </si>
  <si>
    <t>Salary &amp; Wages - Dist Customer Related</t>
  </si>
  <si>
    <t>Salary &amp; Wages - PTD Subtotal</t>
  </si>
  <si>
    <t>Salary &amp; Wages - PTD Subtotal Demand Related</t>
  </si>
  <si>
    <t>Salary &amp; Wages - PTD Subtotal Energy Related</t>
  </si>
  <si>
    <t>Salary &amp; Wages - PTD Subtotal Customer Related</t>
  </si>
  <si>
    <t>Salary &amp; Wages - Customer Accts Total</t>
  </si>
  <si>
    <t>S103</t>
  </si>
  <si>
    <t>CAE.T</t>
  </si>
  <si>
    <t>Salary &amp; Wages - Customer Accts Demand Related</t>
  </si>
  <si>
    <t>Salary &amp; Wages - Customer Accts Energy Related</t>
  </si>
  <si>
    <t>Salary &amp; Wages - Customer Accts Customer Related</t>
  </si>
  <si>
    <t>Salary &amp; Wages - Cust Svc Total</t>
  </si>
  <si>
    <t>S104</t>
  </si>
  <si>
    <t>Salary &amp; Wages - Admin and Gen Total</t>
  </si>
  <si>
    <t>S105</t>
  </si>
  <si>
    <t>Salary &amp; Wages - Admin and Gen Demand Related</t>
  </si>
  <si>
    <t>Salary &amp; Wages - Admin and Gen Energy Related</t>
  </si>
  <si>
    <t>Salary &amp; Wages - Admin and Gen Customer Related</t>
  </si>
  <si>
    <t>Salary &amp; Wages - Sales</t>
  </si>
  <si>
    <t>S106</t>
  </si>
  <si>
    <t>Salary &amp; Wages - Sales Demand Related</t>
  </si>
  <si>
    <t>Salary &amp; Wages - Sales Energy Related</t>
  </si>
  <si>
    <t>Salary &amp; Wages - Sales Customer Related</t>
  </si>
  <si>
    <t>Salary &amp; Wages - Total</t>
  </si>
  <si>
    <t>Salary &amp; Wages - Total Demand Related</t>
  </si>
  <si>
    <t>Salary &amp; Wages - Total Energy Related</t>
  </si>
  <si>
    <t>Salary &amp; Wages - Total Customer Related</t>
  </si>
  <si>
    <t>Cost Based Basic Charge</t>
  </si>
  <si>
    <t>PLANT INVESTMENT</t>
  </si>
  <si>
    <t>Meters (A/C 370)</t>
  </si>
  <si>
    <t>Service (A/C 369)</t>
  </si>
  <si>
    <t>Service (A/C 368)</t>
  </si>
  <si>
    <t>Subtotal Transformer, Meter &amp; Service</t>
  </si>
  <si>
    <t>General Plant (GP.T)</t>
  </si>
  <si>
    <t>Prod, Trans &amp; Dist Plant</t>
  </si>
  <si>
    <t>Total Related Other Plant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</si>
</sst>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[$-409]dddd\,\ mmmm\ dd\,\ yyyy"/>
    <numFmt numFmtId="188" formatCode="[$-F800]dddd\,\ mmmm\ dd\,\ yyyy"/>
    <numFmt numFmtId="189" formatCode="0.000000"/>
    <numFmt numFmtId="190" formatCode="[$-409]mmmm\ d\,\ yyyy;@"/>
    <numFmt numFmtId="191" formatCode="&quot;$&quot;#,##0.000_);[Red]\(&quot;$&quot;#,##0.000\)"/>
    <numFmt numFmtId="192" formatCode="&quot;$&quot;#,##0.00000_);[Red]\(&quot;$&quot;#,##0.00000\)"/>
    <numFmt numFmtId="193" formatCode="&quot;$&quot;#,##0.000000_);[Red]\(&quot;$&quot;#,##0.000000\)"/>
    <numFmt numFmtId="194" formatCode="&quot;$&quot;#,##0.000000_);\(&quot;$&quot;#,##0.000000\)"/>
  </numFmts>
  <fonts count="12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sz val="8"/>
      <color indexed="8"/>
      <name val="Arial"/>
      <family val="2"/>
    </font>
    <font>
      <sz val="6"/>
      <color indexed="8"/>
      <name val="Helv"/>
      <family val="0"/>
    </font>
    <font>
      <sz val="8"/>
      <color indexed="8"/>
      <name val="Helv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Continuous"/>
    </xf>
    <xf numFmtId="22" fontId="7" fillId="0" borderId="0" xfId="0" applyNumberFormat="1" applyFont="1" applyAlignment="1">
      <alignment/>
    </xf>
    <xf numFmtId="22" fontId="7" fillId="0" borderId="0" xfId="0" applyNumberFormat="1" applyFont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left" wrapText="1"/>
    </xf>
    <xf numFmtId="15" fontId="7" fillId="0" borderId="0" xfId="0" applyNumberFormat="1" applyFont="1" applyAlignment="1">
      <alignment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88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 quotePrefix="1">
      <alignment horizontal="left" vertical="top" wrapText="1"/>
    </xf>
    <xf numFmtId="3" fontId="7" fillId="0" borderId="0" xfId="0" applyNumberFormat="1" applyFont="1" applyAlignment="1">
      <alignment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Continuous" wrapText="1"/>
    </xf>
    <xf numFmtId="164" fontId="0" fillId="0" borderId="0" xfId="0" applyNumberFormat="1" applyFont="1" applyAlignment="1">
      <alignment/>
    </xf>
    <xf numFmtId="22" fontId="0" fillId="0" borderId="0" xfId="0" applyNumberFormat="1" applyFont="1" applyAlignment="1">
      <alignment horizontal="center" vertical="top" wrapText="1"/>
    </xf>
    <xf numFmtId="15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 quotePrefix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1" fontId="7" fillId="0" borderId="0" xfId="0" applyNumberFormat="1" applyFont="1" applyAlignment="1">
      <alignment vertical="top" wrapText="1"/>
    </xf>
    <xf numFmtId="37" fontId="7" fillId="0" borderId="0" xfId="0" applyNumberFormat="1" applyFont="1" applyAlignment="1">
      <alignment/>
    </xf>
    <xf numFmtId="3" fontId="7" fillId="0" borderId="0" xfId="15" applyNumberFormat="1" applyFont="1" applyAlignment="1">
      <alignment/>
    </xf>
    <xf numFmtId="0" fontId="7" fillId="0" borderId="0" xfId="0" applyFont="1" applyBorder="1" applyAlignment="1">
      <alignment horizontal="center" vertical="top" wrapText="1"/>
    </xf>
    <xf numFmtId="6" fontId="7" fillId="0" borderId="0" xfId="16" applyNumberFormat="1" applyFont="1" applyAlignment="1">
      <alignment horizontal="center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3" borderId="0" xfId="0" applyFont="1" applyFill="1" applyAlignment="1" applyProtection="1" quotePrefix="1">
      <alignment horizontal="left"/>
      <protection locked="0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 quotePrefix="1">
      <alignment horizontal="left" vertical="top" wrapText="1"/>
      <protection locked="0"/>
    </xf>
    <xf numFmtId="0" fontId="7" fillId="0" borderId="0" xfId="0" applyFont="1" applyBorder="1" applyAlignment="1" applyProtection="1" quotePrefix="1">
      <alignment horizontal="left"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 quotePrefix="1">
      <alignment horizontal="left" vertical="top"/>
      <protection locked="0"/>
    </xf>
    <xf numFmtId="0" fontId="7" fillId="3" borderId="0" xfId="0" applyFont="1" applyFill="1" applyAlignment="1" applyProtection="1">
      <alignment/>
      <protection locked="0"/>
    </xf>
    <xf numFmtId="0" fontId="7" fillId="3" borderId="0" xfId="0" applyFont="1" applyFill="1" applyBorder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 quotePrefix="1">
      <alignment horizontal="center" vertical="top"/>
      <protection locked="0"/>
    </xf>
    <xf numFmtId="3" fontId="7" fillId="3" borderId="0" xfId="0" applyNumberFormat="1" applyFont="1" applyFill="1" applyAlignment="1" applyProtection="1" quotePrefix="1">
      <alignment horizontal="left"/>
      <protection locked="0"/>
    </xf>
    <xf numFmtId="0" fontId="7" fillId="0" borderId="0" xfId="0" applyFont="1" applyAlignment="1" applyProtection="1" quotePrefix="1">
      <alignment horizontal="center" vertical="top"/>
      <protection locked="0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8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 quotePrefix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Border="1" applyAlignment="1" quotePrefix="1">
      <alignment horizontal="center" vertical="top" wrapText="1"/>
    </xf>
    <xf numFmtId="41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/>
      <protection locked="0"/>
    </xf>
    <xf numFmtId="41" fontId="7" fillId="0" borderId="0" xfId="0" applyNumberFormat="1" applyFont="1" applyFill="1" applyAlignment="1" quotePrefix="1">
      <alignment horizontal="center"/>
    </xf>
    <xf numFmtId="41" fontId="7" fillId="0" borderId="0" xfId="0" applyNumberFormat="1" applyFont="1" applyFill="1" applyAlignment="1" applyProtection="1" quotePrefix="1">
      <alignment horizontal="center"/>
      <protection locked="0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vertical="top" wrapText="1"/>
      <protection locked="0"/>
    </xf>
    <xf numFmtId="4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 quotePrefix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 vertical="top"/>
    </xf>
    <xf numFmtId="18" fontId="7" fillId="0" borderId="0" xfId="0" applyNumberFormat="1" applyFont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Continuous" wrapText="1"/>
    </xf>
    <xf numFmtId="22" fontId="7" fillId="0" borderId="0" xfId="0" applyNumberFormat="1" applyFont="1" applyFill="1" applyAlignment="1">
      <alignment horizontal="center" wrapText="1"/>
    </xf>
    <xf numFmtId="14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horizontal="center"/>
    </xf>
    <xf numFmtId="3" fontId="7" fillId="0" borderId="1" xfId="15" applyNumberFormat="1" applyFont="1" applyFill="1" applyBorder="1" applyAlignment="1" applyProtection="1">
      <alignment horizontal="center" wrapText="1"/>
      <protection locked="0"/>
    </xf>
    <xf numFmtId="3" fontId="7" fillId="0" borderId="7" xfId="15" applyNumberFormat="1" applyFont="1" applyFill="1" applyBorder="1" applyAlignment="1" applyProtection="1">
      <alignment horizontal="center" wrapText="1"/>
      <protection locked="0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  <xf numFmtId="3" fontId="7" fillId="0" borderId="2" xfId="15" applyNumberFormat="1" applyFont="1" applyFill="1" applyBorder="1" applyAlignment="1" applyProtection="1">
      <alignment horizontal="center" wrapText="1"/>
      <protection locked="0"/>
    </xf>
    <xf numFmtId="3" fontId="7" fillId="0" borderId="9" xfId="15" applyNumberFormat="1" applyFont="1" applyFill="1" applyBorder="1" applyAlignment="1" applyProtection="1">
      <alignment horizontal="center" wrapText="1"/>
      <protection locked="0"/>
    </xf>
    <xf numFmtId="3" fontId="7" fillId="0" borderId="0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1" xfId="15" applyNumberFormat="1" applyFont="1" applyFill="1" applyBorder="1" applyAlignment="1" applyProtection="1" quotePrefix="1">
      <alignment horizontal="center" wrapText="1"/>
      <protection locked="0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19" applyNumberFormat="1" applyFont="1" applyAlignment="1">
      <alignment/>
    </xf>
    <xf numFmtId="9" fontId="0" fillId="0" borderId="0" xfId="19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wrapText="1"/>
    </xf>
    <xf numFmtId="164" fontId="0" fillId="0" borderId="0" xfId="0" applyNumberFormat="1" applyFont="1" applyAlignment="1">
      <alignment horizontal="centerContinuous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10" fontId="0" fillId="0" borderId="0" xfId="19" applyNumberFormat="1" applyFont="1" applyAlignment="1">
      <alignment/>
    </xf>
    <xf numFmtId="173" fontId="0" fillId="0" borderId="0" xfId="0" applyNumberFormat="1" applyFont="1" applyFill="1" applyBorder="1" applyAlignment="1">
      <alignment horizontal="center" vertical="top" wrapText="1"/>
    </xf>
    <xf numFmtId="182" fontId="0" fillId="0" borderId="0" xfId="0" applyNumberFormat="1" applyFont="1" applyFill="1" applyBorder="1" applyAlignment="1">
      <alignment horizontal="right" vertical="top" wrapText="1"/>
    </xf>
    <xf numFmtId="9" fontId="0" fillId="0" borderId="0" xfId="19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top" wrapText="1"/>
    </xf>
    <xf numFmtId="8" fontId="0" fillId="0" borderId="0" xfId="16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8" fontId="0" fillId="0" borderId="0" xfId="16" applyFont="1" applyFill="1" applyAlignment="1">
      <alignment horizontal="center"/>
    </xf>
    <xf numFmtId="8" fontId="0" fillId="0" borderId="0" xfId="16" applyFont="1" applyFill="1" applyAlignment="1">
      <alignment/>
    </xf>
    <xf numFmtId="173" fontId="0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right" vertical="top" wrapText="1"/>
    </xf>
    <xf numFmtId="22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8" fontId="0" fillId="0" borderId="0" xfId="0" applyNumberFormat="1" applyFont="1" applyAlignment="1">
      <alignment vertical="top" wrapText="1"/>
    </xf>
    <xf numFmtId="15" fontId="0" fillId="0" borderId="0" xfId="0" applyNumberFormat="1" applyFont="1" applyAlignment="1">
      <alignment vertical="top" wrapText="1"/>
    </xf>
    <xf numFmtId="37" fontId="0" fillId="0" borderId="0" xfId="0" applyNumberFormat="1" applyFont="1" applyBorder="1" applyAlignment="1">
      <alignment horizontal="center" vertical="top" wrapText="1"/>
    </xf>
    <xf numFmtId="37" fontId="0" fillId="0" borderId="0" xfId="0" applyNumberFormat="1" applyFont="1" applyBorder="1" applyAlignment="1">
      <alignment horizontal="right" vertical="top" wrapText="1"/>
    </xf>
    <xf numFmtId="3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Border="1" applyAlignment="1" applyProtection="1" quotePrefix="1">
      <alignment horizontal="center" vertical="top" wrapText="1"/>
      <protection locked="0"/>
    </xf>
    <xf numFmtId="0" fontId="0" fillId="0" borderId="0" xfId="0" applyFont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1" fontId="0" fillId="0" borderId="0" xfId="0" applyNumberFormat="1" applyFont="1" applyAlignment="1">
      <alignment vertical="top" wrapText="1"/>
    </xf>
    <xf numFmtId="0" fontId="7" fillId="3" borderId="0" xfId="0" applyFont="1" applyFill="1" applyAlignment="1" applyProtection="1" quotePrefix="1">
      <alignment horizontal="center"/>
      <protection locked="0"/>
    </xf>
    <xf numFmtId="3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15" applyNumberFormat="1" applyFont="1" applyAlignment="1">
      <alignment horizontal="center"/>
    </xf>
    <xf numFmtId="6" fontId="0" fillId="0" borderId="0" xfId="16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22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4" fontId="8" fillId="0" borderId="0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Border="1" applyAlignment="1">
      <alignment horizontal="left" wrapText="1"/>
    </xf>
    <xf numFmtId="22" fontId="8" fillId="0" borderId="0" xfId="0" applyNumberFormat="1" applyFont="1" applyFill="1" applyAlignment="1">
      <alignment vertical="top" wrapText="1"/>
    </xf>
    <xf numFmtId="14" fontId="8" fillId="0" borderId="0" xfId="0" applyNumberFormat="1" applyFont="1" applyFill="1" applyAlignment="1">
      <alignment horizontal="center" vertical="top" wrapText="1"/>
    </xf>
    <xf numFmtId="18" fontId="8" fillId="0" borderId="0" xfId="0" applyNumberFormat="1" applyFont="1" applyFill="1" applyAlignment="1">
      <alignment horizontal="right" vertical="top" wrapText="1"/>
    </xf>
    <xf numFmtId="15" fontId="8" fillId="0" borderId="0" xfId="0" applyNumberFormat="1" applyFont="1" applyFill="1" applyAlignment="1">
      <alignment horizontal="right" vertical="top" wrapText="1"/>
    </xf>
    <xf numFmtId="0" fontId="8" fillId="0" borderId="12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 quotePrefix="1">
      <alignment horizontal="center" wrapText="1"/>
    </xf>
    <xf numFmtId="3" fontId="10" fillId="0" borderId="1" xfId="15" applyNumberFormat="1" applyFont="1" applyFill="1" applyBorder="1" applyAlignment="1" applyProtection="1">
      <alignment horizontal="center" wrapText="1"/>
      <protection locked="0"/>
    </xf>
    <xf numFmtId="3" fontId="10" fillId="0" borderId="7" xfId="15" applyNumberFormat="1" applyFont="1" applyFill="1" applyBorder="1" applyAlignment="1" applyProtection="1">
      <alignment horizontal="center" wrapText="1"/>
      <protection locked="0"/>
    </xf>
    <xf numFmtId="3" fontId="10" fillId="0" borderId="1" xfId="15" applyNumberFormat="1" applyFont="1" applyFill="1" applyBorder="1" applyAlignment="1" applyProtection="1" quotePrefix="1">
      <alignment horizont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4" fontId="8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Fill="1" applyBorder="1" applyAlignment="1">
      <alignment horizontal="left" wrapText="1"/>
    </xf>
    <xf numFmtId="3" fontId="10" fillId="0" borderId="0" xfId="15" applyNumberFormat="1" applyFont="1" applyFill="1" applyBorder="1" applyAlignment="1" applyProtection="1">
      <alignment horizontal="center" wrapText="1"/>
      <protection locked="0"/>
    </xf>
    <xf numFmtId="3" fontId="10" fillId="0" borderId="8" xfId="15" applyNumberFormat="1" applyFont="1" applyFill="1" applyBorder="1" applyAlignment="1" applyProtection="1">
      <alignment horizontal="center" wrapText="1"/>
      <protection locked="0"/>
    </xf>
    <xf numFmtId="3" fontId="10" fillId="0" borderId="0" xfId="15" applyNumberFormat="1" applyFont="1" applyFill="1" applyBorder="1" applyAlignment="1" applyProtection="1" quotePrefix="1">
      <alignment horizontal="center" wrapText="1"/>
      <protection locked="0"/>
    </xf>
    <xf numFmtId="0" fontId="8" fillId="0" borderId="1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3" fontId="10" fillId="0" borderId="2" xfId="15" applyNumberFormat="1" applyFont="1" applyFill="1" applyBorder="1" applyAlignment="1" applyProtection="1">
      <alignment horizontal="center" wrapText="1"/>
      <protection locked="0"/>
    </xf>
    <xf numFmtId="3" fontId="10" fillId="0" borderId="9" xfId="15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 vertical="top" wrapText="1"/>
    </xf>
    <xf numFmtId="41" fontId="8" fillId="0" borderId="0" xfId="0" applyNumberFormat="1" applyFont="1" applyFill="1" applyAlignment="1">
      <alignment horizontal="right" vertical="top" wrapText="1"/>
    </xf>
    <xf numFmtId="3" fontId="8" fillId="0" borderId="0" xfId="0" applyNumberFormat="1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quotePrefix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 quotePrefix="1">
      <alignment horizontal="center" vertical="top" wrapText="1"/>
      <protection locked="0"/>
    </xf>
    <xf numFmtId="0" fontId="8" fillId="0" borderId="0" xfId="0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0" fontId="8" fillId="0" borderId="0" xfId="19" applyNumberFormat="1" applyFont="1" applyAlignment="1">
      <alignment/>
    </xf>
    <xf numFmtId="175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9" fontId="8" fillId="0" borderId="0" xfId="19" applyFont="1" applyAlignment="1">
      <alignment/>
    </xf>
    <xf numFmtId="0" fontId="8" fillId="0" borderId="0" xfId="0" applyFont="1" applyFill="1" applyAlignment="1" quotePrefix="1">
      <alignment horizontal="left" vertical="top"/>
    </xf>
    <xf numFmtId="41" fontId="8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 quotePrefix="1">
      <alignment horizontal="lef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1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3" fontId="1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8" fillId="0" borderId="0" xfId="0" applyNumberFormat="1" applyFont="1" applyFill="1" applyBorder="1" applyAlignment="1" quotePrefix="1">
      <alignment horizontal="center"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3" fontId="8" fillId="0" borderId="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 quotePrefix="1">
      <alignment horizontal="center" vertical="top" wrapText="1"/>
    </xf>
    <xf numFmtId="3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1" fontId="8" fillId="0" borderId="0" xfId="0" applyNumberFormat="1" applyFont="1" applyFill="1" applyBorder="1" applyAlignment="1">
      <alignment horizontal="center" vertical="top" wrapText="1"/>
    </xf>
    <xf numFmtId="41" fontId="10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Alignment="1" quotePrefix="1">
      <alignment horizontal="left"/>
    </xf>
    <xf numFmtId="0" fontId="10" fillId="0" borderId="0" xfId="0" applyFont="1" applyFill="1" applyBorder="1" applyAlignment="1" applyProtection="1" quotePrefix="1">
      <alignment horizontal="center" vertical="top"/>
      <protection locked="0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 quotePrefix="1">
      <alignment horizontal="left" vertical="top" wrapText="1"/>
    </xf>
    <xf numFmtId="9" fontId="8" fillId="0" borderId="0" xfId="19" applyFont="1" applyFill="1" applyAlignment="1">
      <alignment horizontal="center" vertical="top" wrapText="1"/>
    </xf>
    <xf numFmtId="3" fontId="8" fillId="0" borderId="0" xfId="0" applyNumberFormat="1" applyFont="1" applyFill="1" applyAlignment="1" quotePrefix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 quotePrefix="1">
      <alignment horizontal="left" vertical="top" wrapText="1"/>
    </xf>
    <xf numFmtId="0" fontId="11" fillId="0" borderId="14" xfId="0" applyFont="1" applyFill="1" applyBorder="1" applyAlignment="1" quotePrefix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1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 quotePrefix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 quotePrefix="1">
      <alignment horizontal="left"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93" fontId="8" fillId="0" borderId="0" xfId="16" applyNumberFormat="1" applyFont="1" applyAlignment="1">
      <alignment/>
    </xf>
    <xf numFmtId="170" fontId="8" fillId="0" borderId="0" xfId="15" applyNumberFormat="1" applyFont="1" applyFill="1" applyAlignment="1">
      <alignment horizontal="right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 quotePrefix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3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quotePrefix="1">
      <alignment horizontal="left" vertical="top" wrapText="1"/>
    </xf>
    <xf numFmtId="3" fontId="11" fillId="0" borderId="0" xfId="0" applyNumberFormat="1" applyFont="1" applyFill="1" applyAlignment="1">
      <alignment horizontal="center" vertical="top" wrapText="1"/>
    </xf>
    <xf numFmtId="170" fontId="11" fillId="0" borderId="0" xfId="15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94" fontId="8" fillId="0" borderId="0" xfId="16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6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"/>
    </sheetView>
  </sheetViews>
  <sheetFormatPr defaultColWidth="9.33203125" defaultRowHeight="11.25"/>
  <cols>
    <col min="1" max="1" width="3.16015625" style="1" bestFit="1" customWidth="1"/>
    <col min="2" max="2" width="33.16015625" style="4" bestFit="1" customWidth="1"/>
    <col min="3" max="3" width="20" style="5" bestFit="1" customWidth="1"/>
    <col min="4" max="5" width="13.5" style="2" bestFit="1" customWidth="1"/>
    <col min="6" max="9" width="13" style="2" bestFit="1" customWidth="1"/>
    <col min="10" max="10" width="13.83203125" style="2" bestFit="1" customWidth="1"/>
    <col min="11" max="11" width="11.33203125" style="2" bestFit="1" customWidth="1"/>
    <col min="12" max="12" width="11" style="2" bestFit="1" customWidth="1"/>
    <col min="13" max="13" width="10.33203125" style="2" bestFit="1" customWidth="1"/>
    <col min="14" max="14" width="13.5" style="2" hidden="1" customWidth="1"/>
    <col min="15" max="15" width="14.16015625" style="27" hidden="1" customWidth="1"/>
    <col min="16" max="16" width="15.5" style="27" hidden="1" customWidth="1"/>
    <col min="17" max="17" width="11.83203125" style="2" hidden="1" customWidth="1"/>
    <col min="18" max="18" width="14" style="2" hidden="1" customWidth="1"/>
    <col min="19" max="19" width="14.5" style="2" hidden="1" customWidth="1"/>
    <col min="20" max="20" width="17" style="2" hidden="1" customWidth="1"/>
    <col min="21" max="21" width="13.83203125" style="2" hidden="1" customWidth="1"/>
    <col min="22" max="22" width="14.16015625" style="2" hidden="1" customWidth="1"/>
    <col min="23" max="23" width="13.83203125" style="2" hidden="1" customWidth="1"/>
    <col min="24" max="24" width="11.5" style="2" hidden="1" customWidth="1"/>
    <col min="25" max="26" width="10.33203125" style="2" hidden="1" customWidth="1"/>
    <col min="27" max="16384" width="9.66015625" style="2" customWidth="1"/>
  </cols>
  <sheetData>
    <row r="1" spans="15:16" ht="10.5">
      <c r="O1" s="2"/>
      <c r="P1" s="2"/>
    </row>
    <row r="2" spans="1:16" ht="11.25">
      <c r="A2" s="182"/>
      <c r="B2" s="5" t="s">
        <v>676</v>
      </c>
      <c r="D2" s="155"/>
      <c r="E2" s="6"/>
      <c r="J2" s="7"/>
      <c r="K2" s="7"/>
      <c r="O2" s="2"/>
      <c r="P2" s="2"/>
    </row>
    <row r="3" spans="2:16" ht="11.25">
      <c r="B3" s="5" t="s">
        <v>591</v>
      </c>
      <c r="D3" s="157"/>
      <c r="E3" s="6"/>
      <c r="O3" s="2"/>
      <c r="P3" s="2"/>
    </row>
    <row r="4" spans="2:16" ht="11.25" thickBot="1">
      <c r="B4" s="8"/>
      <c r="D4" s="9"/>
      <c r="F4" s="10"/>
      <c r="O4" s="2"/>
      <c r="P4" s="2"/>
    </row>
    <row r="5" spans="1:26" s="15" customFormat="1" ht="11.25">
      <c r="A5" s="159"/>
      <c r="B5" s="11"/>
      <c r="C5" s="12" t="s">
        <v>593</v>
      </c>
      <c r="D5" s="138"/>
      <c r="E5" s="140" t="s">
        <v>588</v>
      </c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1" t="s">
        <v>588</v>
      </c>
      <c r="N5" s="140" t="s">
        <v>594</v>
      </c>
      <c r="O5" s="140" t="s">
        <v>586</v>
      </c>
      <c r="P5" s="140" t="s">
        <v>586</v>
      </c>
      <c r="Q5" s="140" t="s">
        <v>586</v>
      </c>
      <c r="R5" s="146" t="s">
        <v>587</v>
      </c>
      <c r="S5" s="146" t="s">
        <v>587</v>
      </c>
      <c r="T5" s="146" t="s">
        <v>587</v>
      </c>
      <c r="U5" s="140" t="s">
        <v>595</v>
      </c>
      <c r="V5" s="140" t="s">
        <v>596</v>
      </c>
      <c r="W5" s="140" t="s">
        <v>595</v>
      </c>
      <c r="X5" s="140" t="s">
        <v>597</v>
      </c>
      <c r="Y5" s="140" t="s">
        <v>598</v>
      </c>
      <c r="Z5" s="141" t="s">
        <v>598</v>
      </c>
    </row>
    <row r="6" spans="1:26" s="15" customFormat="1" ht="11.25">
      <c r="A6" s="160"/>
      <c r="B6" s="14"/>
      <c r="C6" s="15" t="s">
        <v>599</v>
      </c>
      <c r="D6" s="35" t="s">
        <v>600</v>
      </c>
      <c r="E6" s="18" t="s">
        <v>601</v>
      </c>
      <c r="F6" s="18" t="s">
        <v>602</v>
      </c>
      <c r="G6" s="18" t="s">
        <v>603</v>
      </c>
      <c r="H6" s="18" t="s">
        <v>604</v>
      </c>
      <c r="I6" s="18" t="s">
        <v>605</v>
      </c>
      <c r="J6" s="18" t="s">
        <v>595</v>
      </c>
      <c r="K6" s="18" t="s">
        <v>606</v>
      </c>
      <c r="L6" s="18" t="s">
        <v>607</v>
      </c>
      <c r="M6" s="142" t="s">
        <v>598</v>
      </c>
      <c r="N6" s="18" t="s">
        <v>608</v>
      </c>
      <c r="O6" s="145" t="s">
        <v>584</v>
      </c>
      <c r="P6" s="18" t="s">
        <v>609</v>
      </c>
      <c r="Q6" s="145" t="s">
        <v>585</v>
      </c>
      <c r="R6" s="18" t="s">
        <v>610</v>
      </c>
      <c r="S6" s="18" t="s">
        <v>611</v>
      </c>
      <c r="T6" s="18" t="s">
        <v>612</v>
      </c>
      <c r="U6" s="18" t="s">
        <v>613</v>
      </c>
      <c r="V6" s="18" t="s">
        <v>614</v>
      </c>
      <c r="W6" s="18" t="s">
        <v>606</v>
      </c>
      <c r="X6" s="18" t="s">
        <v>615</v>
      </c>
      <c r="Y6" s="18" t="s">
        <v>616</v>
      </c>
      <c r="Z6" s="142" t="s">
        <v>617</v>
      </c>
    </row>
    <row r="7" spans="1:26" s="15" customFormat="1" ht="12" thickBot="1">
      <c r="A7" s="161"/>
      <c r="B7" s="16"/>
      <c r="C7" s="17" t="s">
        <v>589</v>
      </c>
      <c r="D7" s="36" t="s">
        <v>618</v>
      </c>
      <c r="E7" s="143"/>
      <c r="F7" s="143"/>
      <c r="G7" s="143"/>
      <c r="H7" s="143"/>
      <c r="I7" s="143"/>
      <c r="J7" s="143"/>
      <c r="K7" s="143"/>
      <c r="L7" s="143"/>
      <c r="M7" s="144"/>
      <c r="N7" s="143">
        <v>7</v>
      </c>
      <c r="O7" s="143">
        <v>24</v>
      </c>
      <c r="P7" s="143" t="s">
        <v>619</v>
      </c>
      <c r="Q7" s="143">
        <v>26</v>
      </c>
      <c r="R7" s="143">
        <v>31</v>
      </c>
      <c r="S7" s="143">
        <v>35</v>
      </c>
      <c r="T7" s="143">
        <v>43</v>
      </c>
      <c r="U7" s="143">
        <v>449</v>
      </c>
      <c r="V7" s="143">
        <v>49</v>
      </c>
      <c r="W7" s="143">
        <v>449</v>
      </c>
      <c r="X7" s="143" t="s">
        <v>620</v>
      </c>
      <c r="Y7" s="143" t="s">
        <v>621</v>
      </c>
      <c r="Z7" s="144" t="s">
        <v>621</v>
      </c>
    </row>
    <row r="8" spans="1:34" s="4" customFormat="1" ht="11.25">
      <c r="A8" s="5">
        <v>1</v>
      </c>
      <c r="B8" s="4" t="s">
        <v>622</v>
      </c>
      <c r="C8" s="5" t="s">
        <v>623</v>
      </c>
      <c r="D8" s="153">
        <v>1485385537.17</v>
      </c>
      <c r="E8" s="153">
        <v>803836548.8367786</v>
      </c>
      <c r="F8" s="153">
        <v>182363420.36760712</v>
      </c>
      <c r="G8" s="153">
        <v>211986769.68742928</v>
      </c>
      <c r="H8" s="153">
        <v>124612067.20659506</v>
      </c>
      <c r="I8" s="153">
        <v>114004199.61804092</v>
      </c>
      <c r="J8" s="153">
        <v>9798310.187735455</v>
      </c>
      <c r="K8" s="153">
        <v>23805116.540226996</v>
      </c>
      <c r="L8" s="153">
        <v>13139986.579516646</v>
      </c>
      <c r="M8" s="153">
        <v>1839118.14606997</v>
      </c>
      <c r="N8" s="153">
        <v>803836548.8367786</v>
      </c>
      <c r="O8" s="153">
        <v>182363420.36760712</v>
      </c>
      <c r="P8" s="153">
        <v>211986769.68742928</v>
      </c>
      <c r="Q8" s="153">
        <v>124612067.20659506</v>
      </c>
      <c r="R8" s="153">
        <v>101277519.87028727</v>
      </c>
      <c r="S8" s="153">
        <v>211331.32005983422</v>
      </c>
      <c r="T8" s="153">
        <v>12515348.427693838</v>
      </c>
      <c r="U8" s="153">
        <v>999985.6456041711</v>
      </c>
      <c r="V8" s="153">
        <v>23805116.540226996</v>
      </c>
      <c r="W8" s="153">
        <v>8798324.542131286</v>
      </c>
      <c r="X8" s="153">
        <v>13139986.579516646</v>
      </c>
      <c r="Y8" s="153">
        <v>1364247.1316705537</v>
      </c>
      <c r="Z8" s="153">
        <v>474871.01439941645</v>
      </c>
      <c r="AA8" s="153"/>
      <c r="AB8" s="27"/>
      <c r="AC8" s="27"/>
      <c r="AD8" s="27"/>
      <c r="AE8" s="27"/>
      <c r="AF8" s="27"/>
      <c r="AG8" s="27"/>
      <c r="AH8" s="27"/>
    </row>
    <row r="9" spans="1:34" s="4" customFormat="1" ht="11.25">
      <c r="A9" s="5"/>
      <c r="C9" s="5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27"/>
      <c r="AC9" s="27"/>
      <c r="AD9" s="27"/>
      <c r="AE9" s="27"/>
      <c r="AF9" s="27"/>
      <c r="AG9" s="27"/>
      <c r="AH9" s="27"/>
    </row>
    <row r="10" spans="1:42" s="4" customFormat="1" ht="11.25">
      <c r="A10" s="5"/>
      <c r="B10" s="4" t="s">
        <v>624</v>
      </c>
      <c r="C10" s="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4" customFormat="1" ht="11.25">
      <c r="A11" s="5">
        <v>2</v>
      </c>
      <c r="B11" s="4" t="s">
        <v>625</v>
      </c>
      <c r="C11" s="5" t="s">
        <v>626</v>
      </c>
      <c r="D11" s="153">
        <v>972412431.0299997</v>
      </c>
      <c r="E11" s="153">
        <v>524749034.7994511</v>
      </c>
      <c r="F11" s="153">
        <v>118111133.17235366</v>
      </c>
      <c r="G11" s="153">
        <v>132221307.14354527</v>
      </c>
      <c r="H11" s="153">
        <v>84485667.70009828</v>
      </c>
      <c r="I11" s="153">
        <v>81040494.67846945</v>
      </c>
      <c r="J11" s="153">
        <v>3353183.3047761745</v>
      </c>
      <c r="K11" s="153">
        <v>19578660.597338796</v>
      </c>
      <c r="L11" s="153">
        <v>8154996.511500303</v>
      </c>
      <c r="M11" s="153">
        <v>717953.1224667835</v>
      </c>
      <c r="N11" s="153">
        <v>524749034.7994511</v>
      </c>
      <c r="O11" s="153">
        <v>118111133.17235366</v>
      </c>
      <c r="P11" s="153">
        <v>132221307.14354527</v>
      </c>
      <c r="Q11" s="153">
        <v>84485667.70009828</v>
      </c>
      <c r="R11" s="153">
        <v>72340750.2361285</v>
      </c>
      <c r="S11" s="153">
        <v>198451.16960097462</v>
      </c>
      <c r="T11" s="153">
        <v>8501293.272739982</v>
      </c>
      <c r="U11" s="153">
        <v>277150.19912470743</v>
      </c>
      <c r="V11" s="153">
        <v>19578660.597338796</v>
      </c>
      <c r="W11" s="153">
        <v>3076033.1056514666</v>
      </c>
      <c r="X11" s="153">
        <v>8154996.511500303</v>
      </c>
      <c r="Y11" s="153">
        <v>351017.58300176746</v>
      </c>
      <c r="Z11" s="153">
        <v>366935.5394650159</v>
      </c>
      <c r="AA11" s="153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s="4" customFormat="1" ht="11.25">
      <c r="A12" s="5">
        <v>3</v>
      </c>
      <c r="B12" s="19" t="s">
        <v>627</v>
      </c>
      <c r="C12" s="20" t="s">
        <v>628</v>
      </c>
      <c r="D12" s="153">
        <v>160364075</v>
      </c>
      <c r="E12" s="153">
        <v>96238610.4329255</v>
      </c>
      <c r="F12" s="153">
        <v>19210151.526978783</v>
      </c>
      <c r="G12" s="153">
        <v>18568666.225380853</v>
      </c>
      <c r="H12" s="153">
        <v>10211182.313020393</v>
      </c>
      <c r="I12" s="153">
        <v>10371417.929316338</v>
      </c>
      <c r="J12" s="153">
        <v>1420365.0100581865</v>
      </c>
      <c r="K12" s="153">
        <v>1884844.4662909913</v>
      </c>
      <c r="L12" s="153">
        <v>2083294.4891833982</v>
      </c>
      <c r="M12" s="153">
        <v>375542.60684553825</v>
      </c>
      <c r="N12" s="153">
        <v>96238610.4329255</v>
      </c>
      <c r="O12" s="153">
        <v>19210151.526978783</v>
      </c>
      <c r="P12" s="153">
        <v>18568666.225380853</v>
      </c>
      <c r="Q12" s="153">
        <v>10211182.313020393</v>
      </c>
      <c r="R12" s="153">
        <v>8675587.558435973</v>
      </c>
      <c r="S12" s="153">
        <v>27980.688059969536</v>
      </c>
      <c r="T12" s="153">
        <v>1667849.6828203974</v>
      </c>
      <c r="U12" s="153">
        <v>145103.77430036484</v>
      </c>
      <c r="V12" s="153">
        <v>1884844.4662909913</v>
      </c>
      <c r="W12" s="153">
        <v>1275261.2357578217</v>
      </c>
      <c r="X12" s="153">
        <v>2083294.4891833982</v>
      </c>
      <c r="Y12" s="153">
        <v>334586.9565778056</v>
      </c>
      <c r="Z12" s="153">
        <v>40955.65026773265</v>
      </c>
      <c r="AA12" s="153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s="4" customFormat="1" ht="11.25">
      <c r="A13" s="5">
        <v>4</v>
      </c>
      <c r="B13" s="4" t="s">
        <v>629</v>
      </c>
      <c r="C13" s="20" t="s">
        <v>630</v>
      </c>
      <c r="D13" s="153">
        <v>104422605</v>
      </c>
      <c r="E13" s="153">
        <v>59264614.95008663</v>
      </c>
      <c r="F13" s="153">
        <v>12637493.709220234</v>
      </c>
      <c r="G13" s="153">
        <v>13620851.725994995</v>
      </c>
      <c r="H13" s="153">
        <v>7766667.572701042</v>
      </c>
      <c r="I13" s="153">
        <v>7396177.411332623</v>
      </c>
      <c r="J13" s="153">
        <v>993630.9309297889</v>
      </c>
      <c r="K13" s="153">
        <v>1426552.5908165616</v>
      </c>
      <c r="L13" s="153">
        <v>1151864.247544622</v>
      </c>
      <c r="M13" s="153">
        <v>164751.86137350183</v>
      </c>
      <c r="N13" s="153">
        <v>59264614.95008663</v>
      </c>
      <c r="O13" s="153">
        <v>12637493.709220234</v>
      </c>
      <c r="P13" s="153">
        <v>13620851.725994995</v>
      </c>
      <c r="Q13" s="153">
        <v>7766667.572701042</v>
      </c>
      <c r="R13" s="153">
        <v>6402122.365428064</v>
      </c>
      <c r="S13" s="153">
        <v>16204.726508422209</v>
      </c>
      <c r="T13" s="153">
        <v>977850.319396137</v>
      </c>
      <c r="U13" s="153">
        <v>88886.16374618697</v>
      </c>
      <c r="V13" s="153">
        <v>1426552.5908165616</v>
      </c>
      <c r="W13" s="153">
        <v>904744.7671836019</v>
      </c>
      <c r="X13" s="153">
        <v>1151864.247544622</v>
      </c>
      <c r="Y13" s="153">
        <v>121492.5014584855</v>
      </c>
      <c r="Z13" s="153">
        <v>43259.35991501634</v>
      </c>
      <c r="AA13" s="153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s="4" customFormat="1" ht="21">
      <c r="A14" s="5">
        <v>5</v>
      </c>
      <c r="B14" s="4" t="s">
        <v>631</v>
      </c>
      <c r="C14" s="5" t="s">
        <v>632</v>
      </c>
      <c r="D14" s="153">
        <f>(D11+D12+D13)</f>
        <v>1237199111.0299997</v>
      </c>
      <c r="E14" s="153">
        <f aca="true" t="shared" si="0" ref="E14:Z14">(E11+E12+E13)</f>
        <v>680252260.1824632</v>
      </c>
      <c r="F14" s="153">
        <f t="shared" si="0"/>
        <v>149958778.40855268</v>
      </c>
      <c r="G14" s="153">
        <f t="shared" si="0"/>
        <v>164410825.0949211</v>
      </c>
      <c r="H14" s="153">
        <f t="shared" si="0"/>
        <v>102463517.5858197</v>
      </c>
      <c r="I14" s="153">
        <f t="shared" si="0"/>
        <v>98808090.01911841</v>
      </c>
      <c r="J14" s="153">
        <f t="shared" si="0"/>
        <v>5767179.245764149</v>
      </c>
      <c r="K14" s="153">
        <f t="shared" si="0"/>
        <v>22890057.65444635</v>
      </c>
      <c r="L14" s="153">
        <f t="shared" si="0"/>
        <v>11390155.248228323</v>
      </c>
      <c r="M14" s="153">
        <f t="shared" si="0"/>
        <v>1258247.5906858235</v>
      </c>
      <c r="N14" s="153">
        <f t="shared" si="0"/>
        <v>680252260.1824632</v>
      </c>
      <c r="O14" s="153">
        <f t="shared" si="0"/>
        <v>149958778.40855268</v>
      </c>
      <c r="P14" s="153">
        <f t="shared" si="0"/>
        <v>164410825.0949211</v>
      </c>
      <c r="Q14" s="153">
        <f t="shared" si="0"/>
        <v>102463517.5858197</v>
      </c>
      <c r="R14" s="153">
        <f t="shared" si="0"/>
        <v>87418460.15999253</v>
      </c>
      <c r="S14" s="153">
        <f t="shared" si="0"/>
        <v>242636.58416936637</v>
      </c>
      <c r="T14" s="153">
        <f t="shared" si="0"/>
        <v>11146993.274956515</v>
      </c>
      <c r="U14" s="153">
        <f t="shared" si="0"/>
        <v>511140.13717125927</v>
      </c>
      <c r="V14" s="153">
        <f t="shared" si="0"/>
        <v>22890057.65444635</v>
      </c>
      <c r="W14" s="153">
        <f t="shared" si="0"/>
        <v>5256039.10859289</v>
      </c>
      <c r="X14" s="153">
        <f t="shared" si="0"/>
        <v>11390155.248228323</v>
      </c>
      <c r="Y14" s="153">
        <f t="shared" si="0"/>
        <v>807097.0410380586</v>
      </c>
      <c r="Z14" s="153">
        <f t="shared" si="0"/>
        <v>451150.5496477649</v>
      </c>
      <c r="AA14" s="153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s="4" customFormat="1" ht="11.25">
      <c r="A15" s="5"/>
      <c r="C15" s="5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s="4" customFormat="1" ht="21">
      <c r="A16" s="5">
        <v>6</v>
      </c>
      <c r="B16" s="4" t="s">
        <v>633</v>
      </c>
      <c r="C16" s="5" t="s">
        <v>634</v>
      </c>
      <c r="D16" s="153">
        <f>(D8-D14)</f>
        <v>248186426.14000034</v>
      </c>
      <c r="E16" s="153">
        <f aca="true" t="shared" si="1" ref="E16:Z16">(E8-E14)</f>
        <v>123584288.65431547</v>
      </c>
      <c r="F16" s="153">
        <f t="shared" si="1"/>
        <v>32404641.95905444</v>
      </c>
      <c r="G16" s="153">
        <f t="shared" si="1"/>
        <v>47575944.59250817</v>
      </c>
      <c r="H16" s="153">
        <f t="shared" si="1"/>
        <v>22148549.620775357</v>
      </c>
      <c r="I16" s="153">
        <f t="shared" si="1"/>
        <v>15196109.598922506</v>
      </c>
      <c r="J16" s="153">
        <f t="shared" si="1"/>
        <v>4031130.9419713058</v>
      </c>
      <c r="K16" s="153">
        <f t="shared" si="1"/>
        <v>915058.8857806474</v>
      </c>
      <c r="L16" s="153">
        <f t="shared" si="1"/>
        <v>1749831.3312883228</v>
      </c>
      <c r="M16" s="153">
        <f t="shared" si="1"/>
        <v>580870.5553841465</v>
      </c>
      <c r="N16" s="153">
        <f t="shared" si="1"/>
        <v>123584288.65431547</v>
      </c>
      <c r="O16" s="153">
        <f t="shared" si="1"/>
        <v>32404641.95905444</v>
      </c>
      <c r="P16" s="153">
        <f t="shared" si="1"/>
        <v>47575944.59250817</v>
      </c>
      <c r="Q16" s="153">
        <f t="shared" si="1"/>
        <v>22148549.620775357</v>
      </c>
      <c r="R16" s="153">
        <f t="shared" si="1"/>
        <v>13859059.710294738</v>
      </c>
      <c r="S16" s="153">
        <f t="shared" si="1"/>
        <v>-31305.264109532145</v>
      </c>
      <c r="T16" s="153">
        <f t="shared" si="1"/>
        <v>1368355.1527373232</v>
      </c>
      <c r="U16" s="153">
        <f t="shared" si="1"/>
        <v>488845.5084329118</v>
      </c>
      <c r="V16" s="153">
        <f t="shared" si="1"/>
        <v>915058.8857806474</v>
      </c>
      <c r="W16" s="153">
        <f t="shared" si="1"/>
        <v>3542285.433538396</v>
      </c>
      <c r="X16" s="153">
        <f t="shared" si="1"/>
        <v>1749831.3312883228</v>
      </c>
      <c r="Y16" s="153">
        <f t="shared" si="1"/>
        <v>557150.0906324951</v>
      </c>
      <c r="Z16" s="153">
        <f t="shared" si="1"/>
        <v>23720.46475165157</v>
      </c>
      <c r="AA16" s="153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s="4" customFormat="1" ht="11.25">
      <c r="A17" s="5"/>
      <c r="C17" s="5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s="4" customFormat="1" ht="11.25">
      <c r="A18" s="5"/>
      <c r="B18" s="4" t="s">
        <v>635</v>
      </c>
      <c r="C18" s="5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s="4" customFormat="1" ht="11.25">
      <c r="A19" s="5">
        <v>7</v>
      </c>
      <c r="B19" s="4" t="s">
        <v>636</v>
      </c>
      <c r="C19" s="5" t="s">
        <v>637</v>
      </c>
      <c r="D19" s="153">
        <v>28933528</v>
      </c>
      <c r="E19" s="153">
        <v>14407433.685042351</v>
      </c>
      <c r="F19" s="153">
        <v>3777727.211090081</v>
      </c>
      <c r="G19" s="153">
        <v>5546394.887113152</v>
      </c>
      <c r="H19" s="153">
        <v>2582073.848996893</v>
      </c>
      <c r="I19" s="153">
        <v>1771559.6675036312</v>
      </c>
      <c r="J19" s="153">
        <v>469948.5052232482</v>
      </c>
      <c r="K19" s="153">
        <v>106677.39692761558</v>
      </c>
      <c r="L19" s="153">
        <v>203995.01538633142</v>
      </c>
      <c r="M19" s="153">
        <v>67717.78271669963</v>
      </c>
      <c r="N19" s="153">
        <v>14407433.685042351</v>
      </c>
      <c r="O19" s="153">
        <v>3777727.211090081</v>
      </c>
      <c r="P19" s="153">
        <v>5546394.887113152</v>
      </c>
      <c r="Q19" s="153">
        <v>2582073.848996893</v>
      </c>
      <c r="R19" s="153">
        <v>1615686.6369286762</v>
      </c>
      <c r="S19" s="153">
        <v>-3649.561943204761</v>
      </c>
      <c r="T19" s="153">
        <v>159522.5925181596</v>
      </c>
      <c r="U19" s="153">
        <v>56989.519636095436</v>
      </c>
      <c r="V19" s="153">
        <v>106677.39692761558</v>
      </c>
      <c r="W19" s="153">
        <v>412958.9855871528</v>
      </c>
      <c r="X19" s="153">
        <v>203995.01538633142</v>
      </c>
      <c r="Y19" s="153">
        <v>64952.455290300495</v>
      </c>
      <c r="Z19" s="153">
        <v>2765.3274263991198</v>
      </c>
      <c r="AA19" s="153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s="4" customFormat="1" ht="11.25">
      <c r="A20" s="5">
        <v>8</v>
      </c>
      <c r="B20" s="4" t="s">
        <v>638</v>
      </c>
      <c r="C20" s="5" t="s">
        <v>639</v>
      </c>
      <c r="D20" s="153">
        <v>42438782</v>
      </c>
      <c r="E20" s="153">
        <v>25083301.737334754</v>
      </c>
      <c r="F20" s="153">
        <v>5090841.904239384</v>
      </c>
      <c r="G20" s="153">
        <v>5052654.093250898</v>
      </c>
      <c r="H20" s="153">
        <v>2798804.7173699727</v>
      </c>
      <c r="I20" s="153">
        <v>2833896.3557116357</v>
      </c>
      <c r="J20" s="153">
        <v>434057.13319438393</v>
      </c>
      <c r="K20" s="153">
        <v>513723.9976360475</v>
      </c>
      <c r="L20" s="153">
        <v>528030.0404924873</v>
      </c>
      <c r="M20" s="153">
        <v>103472.02077043336</v>
      </c>
      <c r="N20" s="153">
        <v>25083301.737334754</v>
      </c>
      <c r="O20" s="153">
        <v>5090841.904239384</v>
      </c>
      <c r="P20" s="153">
        <v>5052654.093250898</v>
      </c>
      <c r="Q20" s="153">
        <v>2798804.7173699727</v>
      </c>
      <c r="R20" s="153">
        <v>2378149.389763383</v>
      </c>
      <c r="S20" s="153">
        <v>7640.81753627209</v>
      </c>
      <c r="T20" s="153">
        <v>448106.14841198036</v>
      </c>
      <c r="U20" s="153">
        <v>39753.23713006578</v>
      </c>
      <c r="V20" s="153">
        <v>513723.9976360475</v>
      </c>
      <c r="W20" s="153">
        <v>394303.89606431813</v>
      </c>
      <c r="X20" s="153">
        <v>528030.0404924873</v>
      </c>
      <c r="Y20" s="153">
        <v>92622.52875587031</v>
      </c>
      <c r="Z20" s="153">
        <v>10849.492014563055</v>
      </c>
      <c r="AA20" s="153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4" customFormat="1" ht="11.25">
      <c r="A21" s="5">
        <v>9</v>
      </c>
      <c r="B21" s="4" t="s">
        <v>640</v>
      </c>
      <c r="C21" s="5" t="s">
        <v>641</v>
      </c>
      <c r="D21" s="153">
        <v>-15006166.999999998</v>
      </c>
      <c r="E21" s="153">
        <v>-8869345.373338837</v>
      </c>
      <c r="F21" s="153">
        <v>-1800099.3474698267</v>
      </c>
      <c r="G21" s="153">
        <v>-1786596.3051568384</v>
      </c>
      <c r="H21" s="153">
        <v>-989645.0607192641</v>
      </c>
      <c r="I21" s="153">
        <v>-1002053.3099771858</v>
      </c>
      <c r="J21" s="153">
        <v>-153480.69669521073</v>
      </c>
      <c r="K21" s="153">
        <v>-181650.55020745256</v>
      </c>
      <c r="L21" s="153">
        <v>-186709.1041549455</v>
      </c>
      <c r="M21" s="153">
        <v>-36587.2522804399</v>
      </c>
      <c r="N21" s="153">
        <v>-8869345.373338837</v>
      </c>
      <c r="O21" s="153">
        <v>-1800099.3474698267</v>
      </c>
      <c r="P21" s="153">
        <v>-1786596.3051568384</v>
      </c>
      <c r="Q21" s="153">
        <v>-989645.0607192641</v>
      </c>
      <c r="R21" s="153">
        <v>-840903.1836431455</v>
      </c>
      <c r="S21" s="153">
        <v>-2701.759536025976</v>
      </c>
      <c r="T21" s="153">
        <v>-158448.36679801423</v>
      </c>
      <c r="U21" s="153">
        <v>-14056.570124099413</v>
      </c>
      <c r="V21" s="153">
        <v>-181650.55020745256</v>
      </c>
      <c r="W21" s="153">
        <v>-139424.12657111132</v>
      </c>
      <c r="X21" s="153">
        <v>-186709.1041549455</v>
      </c>
      <c r="Y21" s="153">
        <v>-32750.919535647656</v>
      </c>
      <c r="Z21" s="153">
        <v>-3836.332744792244</v>
      </c>
      <c r="AA21" s="153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34" s="4" customFormat="1" ht="11.25">
      <c r="A22" s="5">
        <v>10</v>
      </c>
      <c r="B22" s="4" t="s">
        <v>642</v>
      </c>
      <c r="C22" s="3" t="s">
        <v>643</v>
      </c>
      <c r="D22" s="153">
        <f>(D19+D20+D21)</f>
        <v>56366143</v>
      </c>
      <c r="E22" s="153">
        <f aca="true" t="shared" si="2" ref="E22:Z22">(E19+E20+E21)</f>
        <v>30621390.049038272</v>
      </c>
      <c r="F22" s="153">
        <f t="shared" si="2"/>
        <v>7068469.767859638</v>
      </c>
      <c r="G22" s="153">
        <f t="shared" si="2"/>
        <v>8812452.675207213</v>
      </c>
      <c r="H22" s="153">
        <f t="shared" si="2"/>
        <v>4391233.5056476025</v>
      </c>
      <c r="I22" s="153">
        <f t="shared" si="2"/>
        <v>3603402.713238081</v>
      </c>
      <c r="J22" s="153">
        <f t="shared" si="2"/>
        <v>750524.9417224213</v>
      </c>
      <c r="K22" s="153">
        <f t="shared" si="2"/>
        <v>438750.8443562105</v>
      </c>
      <c r="L22" s="153">
        <f t="shared" si="2"/>
        <v>545315.9517238733</v>
      </c>
      <c r="M22" s="153">
        <f t="shared" si="2"/>
        <v>134602.5512066931</v>
      </c>
      <c r="N22" s="153">
        <f t="shared" si="2"/>
        <v>30621390.049038272</v>
      </c>
      <c r="O22" s="153">
        <f t="shared" si="2"/>
        <v>7068469.767859638</v>
      </c>
      <c r="P22" s="153">
        <f t="shared" si="2"/>
        <v>8812452.675207213</v>
      </c>
      <c r="Q22" s="153">
        <f t="shared" si="2"/>
        <v>4391233.5056476025</v>
      </c>
      <c r="R22" s="153">
        <f t="shared" si="2"/>
        <v>3152932.843048914</v>
      </c>
      <c r="S22" s="153">
        <f t="shared" si="2"/>
        <v>1289.4960570413532</v>
      </c>
      <c r="T22" s="153">
        <f t="shared" si="2"/>
        <v>449180.37413212575</v>
      </c>
      <c r="U22" s="153">
        <f t="shared" si="2"/>
        <v>82686.1866420618</v>
      </c>
      <c r="V22" s="153">
        <f t="shared" si="2"/>
        <v>438750.8443562105</v>
      </c>
      <c r="W22" s="153">
        <f t="shared" si="2"/>
        <v>667838.7550803595</v>
      </c>
      <c r="X22" s="153">
        <f t="shared" si="2"/>
        <v>545315.9517238733</v>
      </c>
      <c r="Y22" s="153">
        <f t="shared" si="2"/>
        <v>124824.06451052315</v>
      </c>
      <c r="Z22" s="153">
        <f t="shared" si="2"/>
        <v>9778.486696169932</v>
      </c>
      <c r="AA22" s="153"/>
      <c r="AB22" s="27"/>
      <c r="AC22" s="27"/>
      <c r="AD22" s="27"/>
      <c r="AE22" s="27"/>
      <c r="AF22" s="27"/>
      <c r="AG22" s="27"/>
      <c r="AH22" s="27"/>
    </row>
    <row r="23" spans="1:34" s="4" customFormat="1" ht="11.25">
      <c r="A23" s="5"/>
      <c r="C23" s="5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"/>
      <c r="AC23" s="27"/>
      <c r="AD23" s="27"/>
      <c r="AE23" s="27"/>
      <c r="AF23" s="27"/>
      <c r="AG23" s="27"/>
      <c r="AH23" s="27"/>
    </row>
    <row r="24" spans="1:34" s="4" customFormat="1" ht="11.25">
      <c r="A24" s="5">
        <v>11</v>
      </c>
      <c r="B24" s="21" t="s">
        <v>644</v>
      </c>
      <c r="C24" s="3" t="s">
        <v>645</v>
      </c>
      <c r="D24" s="153">
        <f>(D14+D22)</f>
        <v>1293565254.0299997</v>
      </c>
      <c r="E24" s="153">
        <f aca="true" t="shared" si="3" ref="E24:Z24">(E14+E22)</f>
        <v>710873650.2315015</v>
      </c>
      <c r="F24" s="153">
        <f t="shared" si="3"/>
        <v>157027248.1764123</v>
      </c>
      <c r="G24" s="153">
        <f t="shared" si="3"/>
        <v>173223277.7701283</v>
      </c>
      <c r="H24" s="153">
        <f t="shared" si="3"/>
        <v>106854751.0914673</v>
      </c>
      <c r="I24" s="153">
        <f t="shared" si="3"/>
        <v>102411492.73235649</v>
      </c>
      <c r="J24" s="153">
        <f t="shared" si="3"/>
        <v>6517704.18748657</v>
      </c>
      <c r="K24" s="153">
        <f t="shared" si="3"/>
        <v>23328808.498802558</v>
      </c>
      <c r="L24" s="153">
        <f t="shared" si="3"/>
        <v>11935471.199952196</v>
      </c>
      <c r="M24" s="153">
        <f t="shared" si="3"/>
        <v>1392850.1418925165</v>
      </c>
      <c r="N24" s="153">
        <f t="shared" si="3"/>
        <v>710873650.2315015</v>
      </c>
      <c r="O24" s="153">
        <f t="shared" si="3"/>
        <v>157027248.1764123</v>
      </c>
      <c r="P24" s="153">
        <f t="shared" si="3"/>
        <v>173223277.7701283</v>
      </c>
      <c r="Q24" s="153">
        <f t="shared" si="3"/>
        <v>106854751.0914673</v>
      </c>
      <c r="R24" s="153">
        <f t="shared" si="3"/>
        <v>90571393.00304145</v>
      </c>
      <c r="S24" s="153">
        <f t="shared" si="3"/>
        <v>243926.08022640774</v>
      </c>
      <c r="T24" s="153">
        <f t="shared" si="3"/>
        <v>11596173.649088642</v>
      </c>
      <c r="U24" s="153">
        <f t="shared" si="3"/>
        <v>593826.3238133211</v>
      </c>
      <c r="V24" s="153">
        <f t="shared" si="3"/>
        <v>23328808.498802558</v>
      </c>
      <c r="W24" s="153">
        <f t="shared" si="3"/>
        <v>5923877.863673249</v>
      </c>
      <c r="X24" s="153">
        <f t="shared" si="3"/>
        <v>11935471.199952196</v>
      </c>
      <c r="Y24" s="153">
        <f t="shared" si="3"/>
        <v>931921.1055485817</v>
      </c>
      <c r="Z24" s="153">
        <f t="shared" si="3"/>
        <v>460929.03634393483</v>
      </c>
      <c r="AA24" s="153"/>
      <c r="AB24" s="27"/>
      <c r="AC24" s="27"/>
      <c r="AD24" s="27"/>
      <c r="AE24" s="27"/>
      <c r="AF24" s="27"/>
      <c r="AG24" s="27"/>
      <c r="AH24" s="27"/>
    </row>
    <row r="25" spans="1:34" s="4" customFormat="1" ht="11.25">
      <c r="A25" s="5"/>
      <c r="B25" s="21"/>
      <c r="C25" s="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27"/>
      <c r="AC25" s="27"/>
      <c r="AD25" s="27"/>
      <c r="AE25" s="27"/>
      <c r="AF25" s="27"/>
      <c r="AG25" s="27"/>
      <c r="AH25" s="27"/>
    </row>
    <row r="26" spans="1:34" s="4" customFormat="1" ht="11.25">
      <c r="A26" s="3">
        <v>12</v>
      </c>
      <c r="B26" s="21" t="s">
        <v>646</v>
      </c>
      <c r="C26" s="5" t="s">
        <v>647</v>
      </c>
      <c r="D26" s="153">
        <v>1293565254.03</v>
      </c>
      <c r="E26" s="153">
        <v>710873650.2315015</v>
      </c>
      <c r="F26" s="153">
        <v>157027248.1764123</v>
      </c>
      <c r="G26" s="153">
        <v>173223277.77012834</v>
      </c>
      <c r="H26" s="153">
        <v>106854751.0914673</v>
      </c>
      <c r="I26" s="153">
        <v>102411492.73235649</v>
      </c>
      <c r="J26" s="153">
        <v>6517704.187486571</v>
      </c>
      <c r="K26" s="153">
        <v>23328808.498802558</v>
      </c>
      <c r="L26" s="153">
        <v>11935471.199952196</v>
      </c>
      <c r="M26" s="153">
        <v>1392850.1418925165</v>
      </c>
      <c r="N26" s="153">
        <v>710873650.2315015</v>
      </c>
      <c r="O26" s="153">
        <v>157027248.1764123</v>
      </c>
      <c r="P26" s="153">
        <v>173223277.77012834</v>
      </c>
      <c r="Q26" s="153">
        <v>106854751.0914673</v>
      </c>
      <c r="R26" s="153">
        <v>90571393.00304145</v>
      </c>
      <c r="S26" s="153">
        <v>243926.08022640774</v>
      </c>
      <c r="T26" s="153">
        <v>11596173.649088643</v>
      </c>
      <c r="U26" s="153">
        <v>593826.3238133211</v>
      </c>
      <c r="V26" s="153">
        <v>23328808.498802558</v>
      </c>
      <c r="W26" s="153">
        <v>5923877.863673249</v>
      </c>
      <c r="X26" s="153">
        <v>11935471.199952196</v>
      </c>
      <c r="Y26" s="153">
        <v>931921.1055485818</v>
      </c>
      <c r="Z26" s="153">
        <v>460929.03634393483</v>
      </c>
      <c r="AA26" s="153"/>
      <c r="AB26" s="27"/>
      <c r="AC26" s="27"/>
      <c r="AD26" s="27"/>
      <c r="AE26" s="27"/>
      <c r="AF26" s="27"/>
      <c r="AG26" s="27"/>
      <c r="AH26" s="27"/>
    </row>
    <row r="27" spans="1:34" s="4" customFormat="1" ht="11.25">
      <c r="A27" s="5"/>
      <c r="C27" s="5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27"/>
      <c r="AC27" s="27"/>
      <c r="AD27" s="27"/>
      <c r="AE27" s="27"/>
      <c r="AF27" s="27"/>
      <c r="AG27" s="27"/>
      <c r="AH27" s="27"/>
    </row>
    <row r="28" spans="1:34" s="4" customFormat="1" ht="11.25">
      <c r="A28" s="5">
        <v>14</v>
      </c>
      <c r="B28" s="4" t="s">
        <v>648</v>
      </c>
      <c r="C28" s="3" t="s">
        <v>649</v>
      </c>
      <c r="D28" s="153">
        <f aca="true" t="shared" si="4" ref="D28:Z28">(D8-D26)</f>
        <v>191820283.1400001</v>
      </c>
      <c r="E28" s="153">
        <f t="shared" si="4"/>
        <v>92962898.60527718</v>
      </c>
      <c r="F28" s="153">
        <f t="shared" si="4"/>
        <v>25336172.191194803</v>
      </c>
      <c r="G28" s="153">
        <f t="shared" si="4"/>
        <v>38763491.91730094</v>
      </c>
      <c r="H28" s="153">
        <f t="shared" si="4"/>
        <v>17757316.115127757</v>
      </c>
      <c r="I28" s="153">
        <f t="shared" si="4"/>
        <v>11592706.88568443</v>
      </c>
      <c r="J28" s="153">
        <f t="shared" si="4"/>
        <v>3280606.000248884</v>
      </c>
      <c r="K28" s="153">
        <f t="shared" si="4"/>
        <v>476308.04142443836</v>
      </c>
      <c r="L28" s="153">
        <f t="shared" si="4"/>
        <v>1204515.3795644492</v>
      </c>
      <c r="M28" s="153">
        <f t="shared" si="4"/>
        <v>446268.00417745346</v>
      </c>
      <c r="N28" s="153">
        <f t="shared" si="4"/>
        <v>92962898.60527718</v>
      </c>
      <c r="O28" s="153">
        <f t="shared" si="4"/>
        <v>25336172.191194803</v>
      </c>
      <c r="P28" s="153">
        <f t="shared" si="4"/>
        <v>38763491.91730094</v>
      </c>
      <c r="Q28" s="153">
        <f t="shared" si="4"/>
        <v>17757316.115127757</v>
      </c>
      <c r="R28" s="153">
        <f t="shared" si="4"/>
        <v>10706126.867245823</v>
      </c>
      <c r="S28" s="153">
        <f t="shared" si="4"/>
        <v>-32594.760166573513</v>
      </c>
      <c r="T28" s="153">
        <f t="shared" si="4"/>
        <v>919174.7786051948</v>
      </c>
      <c r="U28" s="153">
        <f t="shared" si="4"/>
        <v>406159.32179085</v>
      </c>
      <c r="V28" s="153">
        <f t="shared" si="4"/>
        <v>476308.04142443836</v>
      </c>
      <c r="W28" s="153">
        <f t="shared" si="4"/>
        <v>2874446.678458037</v>
      </c>
      <c r="X28" s="153">
        <f t="shared" si="4"/>
        <v>1204515.3795644492</v>
      </c>
      <c r="Y28" s="153">
        <f t="shared" si="4"/>
        <v>432326.0261219719</v>
      </c>
      <c r="Z28" s="153">
        <f t="shared" si="4"/>
        <v>13941.978055481624</v>
      </c>
      <c r="AA28" s="153"/>
      <c r="AB28" s="27"/>
      <c r="AC28" s="27"/>
      <c r="AD28" s="27"/>
      <c r="AE28" s="27"/>
      <c r="AF28" s="27"/>
      <c r="AG28" s="27"/>
      <c r="AH28" s="27"/>
    </row>
    <row r="29" spans="1:34" s="4" customFormat="1" ht="11.25">
      <c r="A29" s="5"/>
      <c r="C29" s="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  <c r="AG29" s="27"/>
      <c r="AH29" s="27"/>
    </row>
    <row r="30" spans="1:34" s="4" customFormat="1" ht="11.25">
      <c r="A30" s="5">
        <v>15</v>
      </c>
      <c r="B30" s="4" t="s">
        <v>650</v>
      </c>
      <c r="C30" s="3" t="s">
        <v>651</v>
      </c>
      <c r="D30" s="153">
        <v>4373938140</v>
      </c>
      <c r="E30" s="153">
        <v>2619059420.233924</v>
      </c>
      <c r="F30" s="153">
        <v>522222162.8694893</v>
      </c>
      <c r="G30" s="153">
        <v>505320358.4758622</v>
      </c>
      <c r="H30" s="153">
        <v>274551926.5592317</v>
      </c>
      <c r="I30" s="153">
        <v>280330021.1259585</v>
      </c>
      <c r="J30" s="153">
        <v>55491915.598282345</v>
      </c>
      <c r="K30" s="153">
        <v>48956785.267637774</v>
      </c>
      <c r="L30" s="153">
        <v>56306794.255271345</v>
      </c>
      <c r="M30" s="153">
        <v>11698755.614343142</v>
      </c>
      <c r="N30" s="153">
        <v>2619059420.233924</v>
      </c>
      <c r="O30" s="153">
        <v>522222162.8694893</v>
      </c>
      <c r="P30" s="153">
        <v>505320358.4758622</v>
      </c>
      <c r="Q30" s="153">
        <v>274551926.5592317</v>
      </c>
      <c r="R30" s="153">
        <v>233309854.012443</v>
      </c>
      <c r="S30" s="153">
        <v>763955.7429784294</v>
      </c>
      <c r="T30" s="153">
        <v>46256211.37053707</v>
      </c>
      <c r="U30" s="153">
        <v>4586856.919935872</v>
      </c>
      <c r="V30" s="153">
        <v>48956785.267637774</v>
      </c>
      <c r="W30" s="153">
        <v>50905058.67834647</v>
      </c>
      <c r="X30" s="153">
        <v>56306794.255271345</v>
      </c>
      <c r="Y30" s="153">
        <v>10641046.565586347</v>
      </c>
      <c r="Z30" s="153">
        <v>1057709.048756797</v>
      </c>
      <c r="AA30" s="153"/>
      <c r="AB30" s="27"/>
      <c r="AC30" s="27"/>
      <c r="AD30" s="27"/>
      <c r="AE30" s="27"/>
      <c r="AF30" s="27"/>
      <c r="AG30" s="27"/>
      <c r="AH30" s="27"/>
    </row>
    <row r="31" spans="1:34" s="4" customFormat="1" ht="11.25">
      <c r="A31" s="5">
        <v>16</v>
      </c>
      <c r="B31" s="4" t="s">
        <v>652</v>
      </c>
      <c r="C31" s="5" t="s">
        <v>653</v>
      </c>
      <c r="D31" s="153">
        <v>6699607</v>
      </c>
      <c r="E31" s="153">
        <v>3631543.152122307</v>
      </c>
      <c r="F31" s="153">
        <v>778002.6511904496</v>
      </c>
      <c r="G31" s="153">
        <v>836564.7129813724</v>
      </c>
      <c r="H31" s="153">
        <v>500516.06898126757</v>
      </c>
      <c r="I31" s="153">
        <v>488449.59067283483</v>
      </c>
      <c r="J31" s="153">
        <v>279195.1645446112</v>
      </c>
      <c r="K31" s="153">
        <v>103448.24949332997</v>
      </c>
      <c r="L31" s="153">
        <v>56331.85568034167</v>
      </c>
      <c r="M31" s="153">
        <v>25555.554333485696</v>
      </c>
      <c r="N31" s="153">
        <v>3631543.152122307</v>
      </c>
      <c r="O31" s="153">
        <v>778002.6511904496</v>
      </c>
      <c r="P31" s="153">
        <v>836564.7129813724</v>
      </c>
      <c r="Q31" s="153">
        <v>500516.06898126757</v>
      </c>
      <c r="R31" s="153">
        <v>424957.29560742306</v>
      </c>
      <c r="S31" s="153">
        <v>1254.4589193747145</v>
      </c>
      <c r="T31" s="153">
        <v>62237.83614603706</v>
      </c>
      <c r="U31" s="153">
        <v>10775.525837284404</v>
      </c>
      <c r="V31" s="153">
        <v>103448.24949332997</v>
      </c>
      <c r="W31" s="153">
        <v>268419.6387073268</v>
      </c>
      <c r="X31" s="153">
        <v>56331.85568034167</v>
      </c>
      <c r="Y31" s="153">
        <v>23619.53404756653</v>
      </c>
      <c r="Z31" s="153">
        <v>1936.0202859191686</v>
      </c>
      <c r="AA31" s="153"/>
      <c r="AB31" s="27"/>
      <c r="AC31" s="27"/>
      <c r="AD31" s="27"/>
      <c r="AE31" s="27"/>
      <c r="AF31" s="27"/>
      <c r="AG31" s="27"/>
      <c r="AH31" s="27"/>
    </row>
    <row r="32" spans="1:34" s="4" customFormat="1" ht="11.25">
      <c r="A32" s="5">
        <v>17</v>
      </c>
      <c r="B32" s="21" t="s">
        <v>654</v>
      </c>
      <c r="C32" s="5" t="s">
        <v>655</v>
      </c>
      <c r="D32" s="153">
        <v>241451179</v>
      </c>
      <c r="E32" s="153">
        <v>125468924.13642138</v>
      </c>
      <c r="F32" s="153">
        <v>29455453.973464556</v>
      </c>
      <c r="G32" s="153">
        <v>35274311.73923845</v>
      </c>
      <c r="H32" s="153">
        <v>23122479.566154398</v>
      </c>
      <c r="I32" s="153">
        <v>21683245.10376582</v>
      </c>
      <c r="J32" s="153">
        <v>0</v>
      </c>
      <c r="K32" s="153">
        <v>5394260.564381529</v>
      </c>
      <c r="L32" s="153">
        <v>959949.7908820309</v>
      </c>
      <c r="M32" s="153">
        <v>92554.12569180527</v>
      </c>
      <c r="N32" s="153">
        <v>125468924.13642138</v>
      </c>
      <c r="O32" s="153">
        <v>29455453.973464556</v>
      </c>
      <c r="P32" s="153">
        <v>35274311.73923845</v>
      </c>
      <c r="Q32" s="153">
        <v>23122479.566154398</v>
      </c>
      <c r="R32" s="153">
        <v>19617618.079414345</v>
      </c>
      <c r="S32" s="153">
        <v>52486.65273935555</v>
      </c>
      <c r="T32" s="153">
        <v>2013140.3716121197</v>
      </c>
      <c r="U32" s="153">
        <v>0</v>
      </c>
      <c r="V32" s="153">
        <v>5394260.564381529</v>
      </c>
      <c r="W32" s="153">
        <v>0</v>
      </c>
      <c r="X32" s="153">
        <v>959949.7908820309</v>
      </c>
      <c r="Y32" s="153">
        <v>0</v>
      </c>
      <c r="Z32" s="153">
        <v>92554.12569180527</v>
      </c>
      <c r="AA32" s="153"/>
      <c r="AB32" s="27"/>
      <c r="AC32" s="27"/>
      <c r="AD32" s="27"/>
      <c r="AE32" s="27"/>
      <c r="AF32" s="27"/>
      <c r="AG32" s="27"/>
      <c r="AH32" s="27"/>
    </row>
    <row r="33" spans="1:34" s="4" customFormat="1" ht="11.25">
      <c r="A33" s="5">
        <v>18</v>
      </c>
      <c r="B33" s="4" t="s">
        <v>656</v>
      </c>
      <c r="C33" s="5" t="s">
        <v>657</v>
      </c>
      <c r="D33" s="153">
        <v>59592732</v>
      </c>
      <c r="E33" s="153">
        <v>35683382.1435974</v>
      </c>
      <c r="F33" s="153">
        <v>7115017.268246465</v>
      </c>
      <c r="G33" s="153">
        <v>6884738.5886431355</v>
      </c>
      <c r="H33" s="153">
        <v>3740633.464818041</v>
      </c>
      <c r="I33" s="153">
        <v>3819357.129845825</v>
      </c>
      <c r="J33" s="153">
        <v>756049.7539215449</v>
      </c>
      <c r="K33" s="153">
        <v>667011.853083932</v>
      </c>
      <c r="L33" s="153">
        <v>767152.0703842246</v>
      </c>
      <c r="M33" s="153">
        <v>159389.7274594392</v>
      </c>
      <c r="N33" s="153">
        <v>35683382.1435974</v>
      </c>
      <c r="O33" s="153">
        <v>7115017.268246465</v>
      </c>
      <c r="P33" s="153">
        <v>6884738.5886431355</v>
      </c>
      <c r="Q33" s="153">
        <v>3740633.464818041</v>
      </c>
      <c r="R33" s="153">
        <v>3178730.736032459</v>
      </c>
      <c r="S33" s="153">
        <v>10408.517083228438</v>
      </c>
      <c r="T33" s="153">
        <v>630217.876730138</v>
      </c>
      <c r="U33" s="153">
        <v>62493.644492211286</v>
      </c>
      <c r="V33" s="153">
        <v>667011.853083932</v>
      </c>
      <c r="W33" s="153">
        <v>693556.1094293335</v>
      </c>
      <c r="X33" s="153">
        <v>767152.0703842246</v>
      </c>
      <c r="Y33" s="153">
        <v>144978.96766836935</v>
      </c>
      <c r="Z33" s="153">
        <v>14410.759791069824</v>
      </c>
      <c r="AA33" s="153"/>
      <c r="AB33" s="27"/>
      <c r="AC33" s="27"/>
      <c r="AD33" s="27"/>
      <c r="AE33" s="27"/>
      <c r="AF33" s="27"/>
      <c r="AG33" s="27"/>
      <c r="AH33" s="27"/>
    </row>
    <row r="34" spans="1:34" s="4" customFormat="1" ht="11.25">
      <c r="A34" s="5">
        <v>19</v>
      </c>
      <c r="B34" s="4" t="s">
        <v>658</v>
      </c>
      <c r="C34" s="5" t="s">
        <v>659</v>
      </c>
      <c r="D34" s="153">
        <v>115588020</v>
      </c>
      <c r="E34" s="153">
        <v>62328684.7509292</v>
      </c>
      <c r="F34" s="153">
        <v>14025934.502611952</v>
      </c>
      <c r="G34" s="153">
        <v>16013519.976695342</v>
      </c>
      <c r="H34" s="153">
        <v>10119471.78823932</v>
      </c>
      <c r="I34" s="153">
        <v>9641591.432349794</v>
      </c>
      <c r="J34" s="153">
        <v>375397.7381446608</v>
      </c>
      <c r="K34" s="153">
        <v>2258861.339880998</v>
      </c>
      <c r="L34" s="153">
        <v>713066.4945845634</v>
      </c>
      <c r="M34" s="153">
        <v>111491.9765641668</v>
      </c>
      <c r="N34" s="153">
        <v>62328684.7509292</v>
      </c>
      <c r="O34" s="153">
        <v>14025934.502611952</v>
      </c>
      <c r="P34" s="153">
        <v>16013519.976695342</v>
      </c>
      <c r="Q34" s="153">
        <v>10119471.78823932</v>
      </c>
      <c r="R34" s="153">
        <v>8588116.497815885</v>
      </c>
      <c r="S34" s="153">
        <v>23911.71095753962</v>
      </c>
      <c r="T34" s="153">
        <v>1029563.2235763684</v>
      </c>
      <c r="U34" s="153">
        <v>30641.126444989124</v>
      </c>
      <c r="V34" s="153">
        <v>2258861.339880998</v>
      </c>
      <c r="W34" s="153">
        <v>344756.61169967166</v>
      </c>
      <c r="X34" s="153">
        <v>713066.4945845634</v>
      </c>
      <c r="Y34" s="153">
        <v>71347.37913552305</v>
      </c>
      <c r="Z34" s="153">
        <v>40144.597428643756</v>
      </c>
      <c r="AA34" s="153"/>
      <c r="AB34" s="27"/>
      <c r="AC34" s="27"/>
      <c r="AD34" s="27"/>
      <c r="AE34" s="27"/>
      <c r="AF34" s="27"/>
      <c r="AG34" s="27"/>
      <c r="AH34" s="27"/>
    </row>
    <row r="35" spans="1:34" s="4" customFormat="1" ht="11.25">
      <c r="A35" s="5">
        <v>20</v>
      </c>
      <c r="B35" s="4" t="s">
        <v>660</v>
      </c>
      <c r="C35" s="5" t="s">
        <v>661</v>
      </c>
      <c r="D35" s="153">
        <v>-1784585600</v>
      </c>
      <c r="E35" s="153">
        <v>-1055852707.4809493</v>
      </c>
      <c r="F35" s="153">
        <v>-212778394.37528616</v>
      </c>
      <c r="G35" s="153">
        <v>-209354246.1812167</v>
      </c>
      <c r="H35" s="153">
        <v>-115709227.84439719</v>
      </c>
      <c r="I35" s="153">
        <v>-117184875.84885919</v>
      </c>
      <c r="J35" s="153">
        <v>-25860147.307204414</v>
      </c>
      <c r="K35" s="153">
        <v>-21251186.836730085</v>
      </c>
      <c r="L35" s="153">
        <v>-21805979.197093174</v>
      </c>
      <c r="M35" s="153">
        <v>-4788834.928263806</v>
      </c>
      <c r="N35" s="153">
        <v>-1055852707.4809493</v>
      </c>
      <c r="O35" s="153">
        <v>-212778394.37528616</v>
      </c>
      <c r="P35" s="153">
        <v>-209354246.1812167</v>
      </c>
      <c r="Q35" s="153">
        <v>-115709227.84439719</v>
      </c>
      <c r="R35" s="153">
        <v>-98312091.86310667</v>
      </c>
      <c r="S35" s="153">
        <v>-316079.2889603116</v>
      </c>
      <c r="T35" s="153">
        <v>-18556704.696792208</v>
      </c>
      <c r="U35" s="153">
        <v>-1883889.749866583</v>
      </c>
      <c r="V35" s="153">
        <v>-21251186.836730085</v>
      </c>
      <c r="W35" s="153">
        <v>-23976257.557337828</v>
      </c>
      <c r="X35" s="153">
        <v>-21805979.197093174</v>
      </c>
      <c r="Y35" s="153">
        <v>-4342017.355399136</v>
      </c>
      <c r="Z35" s="153">
        <v>-446817.57286466873</v>
      </c>
      <c r="AA35" s="153"/>
      <c r="AB35" s="27"/>
      <c r="AC35" s="27"/>
      <c r="AD35" s="27"/>
      <c r="AE35" s="27"/>
      <c r="AF35" s="27"/>
      <c r="AG35" s="27"/>
      <c r="AH35" s="27"/>
    </row>
    <row r="36" spans="1:34" s="4" customFormat="1" ht="11.25">
      <c r="A36" s="5">
        <v>21</v>
      </c>
      <c r="B36" s="4" t="s">
        <v>662</v>
      </c>
      <c r="C36" s="5" t="s">
        <v>663</v>
      </c>
      <c r="D36" s="153">
        <v>-322144768.99999994</v>
      </c>
      <c r="E36" s="153">
        <v>-191003330.8919805</v>
      </c>
      <c r="F36" s="153">
        <v>-38522769.28049583</v>
      </c>
      <c r="G36" s="153">
        <v>-37968095.940893956</v>
      </c>
      <c r="H36" s="153">
        <v>-20970954.767616015</v>
      </c>
      <c r="I36" s="153">
        <v>-21243657.429673076</v>
      </c>
      <c r="J36" s="153">
        <v>-3855564.0405902904</v>
      </c>
      <c r="K36" s="153">
        <v>-3837832.981532433</v>
      </c>
      <c r="L36" s="153">
        <v>-3924544.9466619464</v>
      </c>
      <c r="M36" s="153">
        <v>-818018.7205559763</v>
      </c>
      <c r="N36" s="153">
        <v>-191003330.8919805</v>
      </c>
      <c r="O36" s="153">
        <v>-38522769.28049583</v>
      </c>
      <c r="P36" s="153">
        <v>-37968095.940893956</v>
      </c>
      <c r="Q36" s="153">
        <v>-20970954.767616015</v>
      </c>
      <c r="R36" s="153">
        <v>-17818427.16390689</v>
      </c>
      <c r="S36" s="153">
        <v>-57360.849076840255</v>
      </c>
      <c r="T36" s="153">
        <v>-3367869.4166893396</v>
      </c>
      <c r="U36" s="153">
        <v>-316962.91581926355</v>
      </c>
      <c r="V36" s="153">
        <v>-3837832.981532433</v>
      </c>
      <c r="W36" s="153">
        <v>-3538601.1247710264</v>
      </c>
      <c r="X36" s="153">
        <v>-3924544.9466619464</v>
      </c>
      <c r="Y36" s="153">
        <v>-737631.634470056</v>
      </c>
      <c r="Z36" s="153">
        <v>-80387.08608592018</v>
      </c>
      <c r="AA36" s="153"/>
      <c r="AB36" s="27"/>
      <c r="AC36" s="27"/>
      <c r="AD36" s="27"/>
      <c r="AE36" s="27"/>
      <c r="AF36" s="27"/>
      <c r="AG36" s="27"/>
      <c r="AH36" s="27"/>
    </row>
    <row r="37" spans="1:34" s="4" customFormat="1" ht="11.25">
      <c r="A37" s="5">
        <v>22</v>
      </c>
      <c r="B37" s="4" t="s">
        <v>664</v>
      </c>
      <c r="C37" s="5" t="s">
        <v>665</v>
      </c>
      <c r="D37" s="153">
        <v>-8752784</v>
      </c>
      <c r="E37" s="153">
        <v>-7241560.201566638</v>
      </c>
      <c r="F37" s="153">
        <v>-965167.6812595879</v>
      </c>
      <c r="G37" s="153">
        <v>-358820.1139864428</v>
      </c>
      <c r="H37" s="153">
        <v>-37477.7329241252</v>
      </c>
      <c r="I37" s="153">
        <v>-35132.74336890128</v>
      </c>
      <c r="J37" s="153">
        <v>0</v>
      </c>
      <c r="K37" s="153">
        <v>-114625.52689430305</v>
      </c>
      <c r="L37" s="153">
        <v>0</v>
      </c>
      <c r="M37" s="153">
        <v>0</v>
      </c>
      <c r="N37" s="153">
        <v>-7241560.201566638</v>
      </c>
      <c r="O37" s="153">
        <v>-965167.6812595879</v>
      </c>
      <c r="P37" s="153">
        <v>-358820.1139864428</v>
      </c>
      <c r="Q37" s="153">
        <v>-37477.7329241252</v>
      </c>
      <c r="R37" s="153">
        <v>-35132.74336890128</v>
      </c>
      <c r="S37" s="153">
        <v>0</v>
      </c>
      <c r="T37" s="153">
        <v>0</v>
      </c>
      <c r="U37" s="153">
        <v>0</v>
      </c>
      <c r="V37" s="153">
        <v>-114625.52689430305</v>
      </c>
      <c r="W37" s="153">
        <v>0</v>
      </c>
      <c r="X37" s="153">
        <v>0</v>
      </c>
      <c r="Y37" s="153">
        <v>0</v>
      </c>
      <c r="Z37" s="153">
        <v>0</v>
      </c>
      <c r="AA37" s="153"/>
      <c r="AB37" s="27"/>
      <c r="AC37" s="27"/>
      <c r="AD37" s="27"/>
      <c r="AE37" s="27"/>
      <c r="AF37" s="27"/>
      <c r="AG37" s="27"/>
      <c r="AH37" s="27"/>
    </row>
    <row r="38" spans="1:34" s="4" customFormat="1" ht="11.25">
      <c r="A38" s="5">
        <v>23</v>
      </c>
      <c r="B38" s="4" t="s">
        <v>666</v>
      </c>
      <c r="C38" s="5" t="s">
        <v>667</v>
      </c>
      <c r="D38" s="153">
        <v>-23664861</v>
      </c>
      <c r="E38" s="153">
        <v>-21000337.91572594</v>
      </c>
      <c r="F38" s="153">
        <v>-2469129.501707094</v>
      </c>
      <c r="G38" s="153">
        <v>-179086.07567594657</v>
      </c>
      <c r="H38" s="153">
        <v>-16307.506891021627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-21000337.91572594</v>
      </c>
      <c r="O38" s="153">
        <v>-2469129.501707094</v>
      </c>
      <c r="P38" s="153">
        <v>-179086.07567594657</v>
      </c>
      <c r="Q38" s="153">
        <v>-16307.506891021627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/>
      <c r="AB38" s="27"/>
      <c r="AC38" s="27"/>
      <c r="AD38" s="27"/>
      <c r="AE38" s="27"/>
      <c r="AF38" s="27"/>
      <c r="AG38" s="27"/>
      <c r="AH38" s="27"/>
    </row>
    <row r="39" spans="1:34" s="4" customFormat="1" ht="11.25">
      <c r="A39" s="5"/>
      <c r="C39" s="5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27"/>
      <c r="AC39" s="27"/>
      <c r="AD39" s="27"/>
      <c r="AE39" s="27"/>
      <c r="AF39" s="27"/>
      <c r="AG39" s="27"/>
      <c r="AH39" s="27"/>
    </row>
    <row r="40" spans="1:34" s="4" customFormat="1" ht="21">
      <c r="A40" s="5">
        <v>24</v>
      </c>
      <c r="B40" s="4" t="s">
        <v>668</v>
      </c>
      <c r="C40" s="3" t="s">
        <v>669</v>
      </c>
      <c r="D40" s="153">
        <f>(D30+D31+D32+D33+D34+D35+D36+D37+D38)</f>
        <v>2658121664</v>
      </c>
      <c r="E40" s="153">
        <f aca="true" t="shared" si="5" ref="E40:Z40">(E30+E31+E32+E33+E34+E35+E36+E37+E38)</f>
        <v>1571074017.926772</v>
      </c>
      <c r="F40" s="153">
        <f t="shared" si="5"/>
        <v>318861110.4262541</v>
      </c>
      <c r="G40" s="153">
        <f t="shared" si="5"/>
        <v>316469245.1816474</v>
      </c>
      <c r="H40" s="153">
        <f t="shared" si="5"/>
        <v>175301059.59559643</v>
      </c>
      <c r="I40" s="153">
        <f t="shared" si="5"/>
        <v>177498998.36069164</v>
      </c>
      <c r="J40" s="153">
        <f t="shared" si="5"/>
        <v>27186846.907098457</v>
      </c>
      <c r="K40" s="153">
        <f t="shared" si="5"/>
        <v>32176721.929320734</v>
      </c>
      <c r="L40" s="153">
        <f t="shared" si="5"/>
        <v>33072770.32304738</v>
      </c>
      <c r="M40" s="153">
        <f t="shared" si="5"/>
        <v>6480893.349572258</v>
      </c>
      <c r="N40" s="153">
        <f t="shared" si="5"/>
        <v>1571074017.926772</v>
      </c>
      <c r="O40" s="153">
        <f t="shared" si="5"/>
        <v>318861110.4262541</v>
      </c>
      <c r="P40" s="153">
        <f t="shared" si="5"/>
        <v>316469245.1816474</v>
      </c>
      <c r="Q40" s="153">
        <f t="shared" si="5"/>
        <v>175301059.59559643</v>
      </c>
      <c r="R40" s="153">
        <f t="shared" si="5"/>
        <v>148953624.85093063</v>
      </c>
      <c r="S40" s="153">
        <f t="shared" si="5"/>
        <v>478576.94464077597</v>
      </c>
      <c r="T40" s="153">
        <f t="shared" si="5"/>
        <v>28066796.56512018</v>
      </c>
      <c r="U40" s="153">
        <f t="shared" si="5"/>
        <v>2489914.5510245096</v>
      </c>
      <c r="V40" s="153">
        <f t="shared" si="5"/>
        <v>32176721.929320734</v>
      </c>
      <c r="W40" s="153">
        <f t="shared" si="5"/>
        <v>24696932.35607395</v>
      </c>
      <c r="X40" s="153">
        <f t="shared" si="5"/>
        <v>33072770.32304738</v>
      </c>
      <c r="Y40" s="153">
        <f t="shared" si="5"/>
        <v>5801343.456568614</v>
      </c>
      <c r="Z40" s="153">
        <f t="shared" si="5"/>
        <v>679549.8930036463</v>
      </c>
      <c r="AA40" s="153"/>
      <c r="AB40" s="27"/>
      <c r="AC40" s="27"/>
      <c r="AD40" s="27"/>
      <c r="AE40" s="27"/>
      <c r="AF40" s="27"/>
      <c r="AG40" s="27"/>
      <c r="AH40" s="27"/>
    </row>
    <row r="41" spans="1:34" s="4" customFormat="1" ht="11.25">
      <c r="A41" s="5"/>
      <c r="C41" s="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27"/>
      <c r="AC41" s="27"/>
      <c r="AD41" s="27"/>
      <c r="AE41" s="27"/>
      <c r="AF41" s="27"/>
      <c r="AG41" s="27"/>
      <c r="AH41" s="27"/>
    </row>
    <row r="42" spans="1:34" s="4" customFormat="1" ht="11.25">
      <c r="A42" s="3">
        <v>25</v>
      </c>
      <c r="B42" s="21" t="s">
        <v>670</v>
      </c>
      <c r="C42" s="3" t="s">
        <v>590</v>
      </c>
      <c r="D42" s="153">
        <v>2658121664</v>
      </c>
      <c r="E42" s="153">
        <v>1571074017.9267716</v>
      </c>
      <c r="F42" s="153">
        <v>318861110.4262541</v>
      </c>
      <c r="G42" s="153">
        <v>316469245.1816475</v>
      </c>
      <c r="H42" s="153">
        <v>175301059.59559637</v>
      </c>
      <c r="I42" s="153">
        <v>177498998.36069164</v>
      </c>
      <c r="J42" s="153">
        <v>27186846.907098457</v>
      </c>
      <c r="K42" s="153">
        <v>32176721.929320745</v>
      </c>
      <c r="L42" s="153">
        <v>33072770.323047385</v>
      </c>
      <c r="M42" s="153">
        <v>6480893.349572259</v>
      </c>
      <c r="N42" s="153">
        <v>1571074017.9267716</v>
      </c>
      <c r="O42" s="153">
        <v>318861110.4262541</v>
      </c>
      <c r="P42" s="153">
        <v>316469245.1816475</v>
      </c>
      <c r="Q42" s="153">
        <v>175301059.59559637</v>
      </c>
      <c r="R42" s="153">
        <v>148953624.85093066</v>
      </c>
      <c r="S42" s="153">
        <v>478576.9446407758</v>
      </c>
      <c r="T42" s="153">
        <v>28066796.565120187</v>
      </c>
      <c r="U42" s="153">
        <v>2489914.5510245096</v>
      </c>
      <c r="V42" s="153">
        <v>32176721.929320745</v>
      </c>
      <c r="W42" s="153">
        <v>24696932.356073946</v>
      </c>
      <c r="X42" s="153">
        <v>33072770.323047385</v>
      </c>
      <c r="Y42" s="153">
        <v>5801343.456568613</v>
      </c>
      <c r="Z42" s="153">
        <v>679549.8930036462</v>
      </c>
      <c r="AA42" s="153"/>
      <c r="AB42" s="27"/>
      <c r="AC42" s="27"/>
      <c r="AD42" s="27"/>
      <c r="AE42" s="27"/>
      <c r="AF42" s="27"/>
      <c r="AG42" s="27"/>
      <c r="AH42" s="27"/>
    </row>
    <row r="43" spans="1:34" s="4" customFormat="1" ht="11.25">
      <c r="A43" s="5"/>
      <c r="C43" s="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27"/>
      <c r="AC43" s="27"/>
      <c r="AD43" s="27"/>
      <c r="AE43" s="27"/>
      <c r="AF43" s="27"/>
      <c r="AG43" s="27"/>
      <c r="AH43" s="27"/>
    </row>
    <row r="44" spans="1:34" s="4" customFormat="1" ht="21">
      <c r="A44" s="5">
        <v>27</v>
      </c>
      <c r="B44" s="4" t="s">
        <v>671</v>
      </c>
      <c r="C44" s="3" t="s">
        <v>672</v>
      </c>
      <c r="D44" s="167">
        <f>(D28/D40)</f>
        <v>0.07216384627456995</v>
      </c>
      <c r="E44" s="167">
        <f aca="true" t="shared" si="6" ref="E44:Z44">(E28/E40)</f>
        <v>0.05917155878368691</v>
      </c>
      <c r="F44" s="167">
        <f t="shared" si="6"/>
        <v>0.07945833268072536</v>
      </c>
      <c r="G44" s="167">
        <f t="shared" si="6"/>
        <v>0.12248739018874147</v>
      </c>
      <c r="H44" s="167">
        <f t="shared" si="6"/>
        <v>0.10129611398865625</v>
      </c>
      <c r="I44" s="167">
        <f t="shared" si="6"/>
        <v>0.06531139326277863</v>
      </c>
      <c r="J44" s="167">
        <f t="shared" si="6"/>
        <v>0.12066886650957383</v>
      </c>
      <c r="K44" s="167">
        <f t="shared" si="6"/>
        <v>0.01480287651646724</v>
      </c>
      <c r="L44" s="167">
        <f t="shared" si="6"/>
        <v>0.036420153733691306</v>
      </c>
      <c r="M44" s="167">
        <f t="shared" si="6"/>
        <v>0.06885902607962333</v>
      </c>
      <c r="N44" s="167">
        <f t="shared" si="6"/>
        <v>0.05917155878368691</v>
      </c>
      <c r="O44" s="167">
        <f t="shared" si="6"/>
        <v>0.07945833268072536</v>
      </c>
      <c r="P44" s="167">
        <f t="shared" si="6"/>
        <v>0.12248739018874147</v>
      </c>
      <c r="Q44" s="167">
        <f t="shared" si="6"/>
        <v>0.10129611398865625</v>
      </c>
      <c r="R44" s="167">
        <f t="shared" si="6"/>
        <v>0.07187557119177375</v>
      </c>
      <c r="S44" s="167">
        <f t="shared" si="6"/>
        <v>-0.06810766906257765</v>
      </c>
      <c r="T44" s="167">
        <f t="shared" si="6"/>
        <v>0.032749543627914164</v>
      </c>
      <c r="U44" s="167">
        <f t="shared" si="6"/>
        <v>0.16312179131758966</v>
      </c>
      <c r="V44" s="167">
        <f t="shared" si="6"/>
        <v>0.01480287651646724</v>
      </c>
      <c r="W44" s="167">
        <f t="shared" si="6"/>
        <v>0.11638881448979217</v>
      </c>
      <c r="X44" s="167">
        <f t="shared" si="6"/>
        <v>0.036420153733691306</v>
      </c>
      <c r="Y44" s="167">
        <f t="shared" si="6"/>
        <v>0.07452170852468105</v>
      </c>
      <c r="Z44" s="167">
        <f t="shared" si="6"/>
        <v>0.020516489221795543</v>
      </c>
      <c r="AA44" s="153"/>
      <c r="AB44" s="27"/>
      <c r="AC44" s="27"/>
      <c r="AD44" s="27"/>
      <c r="AE44" s="27"/>
      <c r="AF44" s="27"/>
      <c r="AG44" s="27"/>
      <c r="AH44" s="27"/>
    </row>
    <row r="45" ht="11.25">
      <c r="D45" s="22"/>
    </row>
    <row r="65" ht="11.25">
      <c r="C65" s="20"/>
    </row>
  </sheetData>
  <printOptions horizontalCentered="1"/>
  <pageMargins left="0.25" right="0.25" top="2" bottom="1" header="1.5" footer="0.5"/>
  <pageSetup firstPageNumber="1" useFirstPageNumber="1" horizontalDpi="600" verticalDpi="600" orientation="landscape" scale="85" r:id="rId1"/>
  <headerFooter alignWithMargins="0">
    <oddHeader>&amp;CPuget Sound Energy
Electric Cost of Service
Company Proposed
Summary of Operations&amp;RDocket No. UE-04_______
Exhibit No. ______ (CEP-8)
Page &amp;P of &amp;N</oddHeader>
    <oddFooter>&amp;LSummary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A87"/>
  <sheetViews>
    <sheetView workbookViewId="0" topLeftCell="A1">
      <pane xSplit="4" ySplit="7" topLeftCell="G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3.16015625" style="139" bestFit="1" customWidth="1"/>
    <col min="2" max="2" width="31.5" style="156" bestFit="1" customWidth="1"/>
    <col min="3" max="3" width="12.83203125" style="47" bestFit="1" customWidth="1"/>
    <col min="4" max="4" width="12.83203125" style="139" customWidth="1"/>
    <col min="5" max="5" width="12.66015625" style="139" bestFit="1" customWidth="1"/>
    <col min="6" max="6" width="12.66015625" style="154" bestFit="1" customWidth="1"/>
    <col min="7" max="7" width="11.83203125" style="154" bestFit="1" customWidth="1"/>
    <col min="8" max="10" width="11.16015625" style="154" bestFit="1" customWidth="1"/>
    <col min="11" max="11" width="13.83203125" style="154" bestFit="1" customWidth="1"/>
    <col min="12" max="12" width="11.33203125" style="154" bestFit="1" customWidth="1"/>
    <col min="13" max="13" width="11" style="154" bestFit="1" customWidth="1"/>
    <col min="14" max="14" width="10.66015625" style="154" bestFit="1" customWidth="1"/>
    <col min="15" max="15" width="12.66015625" style="154" hidden="1" customWidth="1"/>
    <col min="16" max="16" width="11.83203125" style="154" hidden="1" customWidth="1"/>
    <col min="17" max="17" width="15.5" style="154" hidden="1" customWidth="1"/>
    <col min="18" max="18" width="11.16015625" style="154" hidden="1" customWidth="1"/>
    <col min="19" max="19" width="14" style="154" hidden="1" customWidth="1"/>
    <col min="20" max="20" width="14.5" style="154" hidden="1" customWidth="1"/>
    <col min="21" max="21" width="17" style="154" hidden="1" customWidth="1"/>
    <col min="22" max="22" width="13.83203125" style="154" hidden="1" customWidth="1"/>
    <col min="23" max="23" width="14.16015625" style="154" hidden="1" customWidth="1"/>
    <col min="24" max="24" width="13.83203125" style="154" hidden="1" customWidth="1"/>
    <col min="25" max="25" width="11.5" style="154" hidden="1" customWidth="1"/>
    <col min="26" max="27" width="10.33203125" style="154" hidden="1" customWidth="1"/>
    <col min="28" max="16384" width="9.33203125" style="154" customWidth="1"/>
  </cols>
  <sheetData>
    <row r="1" spans="1:21" ht="11.25">
      <c r="A1" s="131"/>
      <c r="B1" s="133"/>
      <c r="C1" s="13"/>
      <c r="D1" s="132"/>
      <c r="E1" s="132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s="156" customFormat="1" ht="11.25">
      <c r="A2" s="133"/>
      <c r="B2" s="5" t="s">
        <v>676</v>
      </c>
      <c r="C2" s="13"/>
      <c r="D2" s="155"/>
      <c r="E2" s="134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s="156" customFormat="1" ht="11.25">
      <c r="A3" s="133"/>
      <c r="B3" s="13" t="s">
        <v>1394</v>
      </c>
      <c r="C3" s="13"/>
      <c r="D3" s="157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7" s="158" customFormat="1" ht="12" thickBot="1">
      <c r="A4" s="133"/>
      <c r="B4" s="135"/>
      <c r="C4" s="13"/>
      <c r="D4" s="136"/>
      <c r="E4" s="1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56"/>
      <c r="W4" s="156"/>
      <c r="X4" s="156"/>
      <c r="Y4" s="156"/>
      <c r="Z4" s="156"/>
      <c r="AA4" s="156"/>
    </row>
    <row r="5" spans="1:27" s="51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51" customFormat="1" ht="11.25">
      <c r="A6" s="160"/>
      <c r="B6" s="14"/>
      <c r="C6" s="15"/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51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1" s="163" customFormat="1" ht="11.25">
      <c r="A8" s="162"/>
      <c r="B8" s="163" t="s">
        <v>1395</v>
      </c>
      <c r="C8" s="162"/>
      <c r="D8" s="162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37"/>
      <c r="Q8" s="137"/>
      <c r="R8" s="137"/>
      <c r="S8" s="137"/>
      <c r="T8" s="137"/>
      <c r="U8" s="137"/>
    </row>
    <row r="9" spans="1:27" s="163" customFormat="1" ht="11.25">
      <c r="A9" s="162">
        <v>1</v>
      </c>
      <c r="B9" s="165" t="s">
        <v>1396</v>
      </c>
      <c r="C9" s="162" t="s">
        <v>1206</v>
      </c>
      <c r="D9" s="162" t="s">
        <v>705</v>
      </c>
      <c r="E9" s="153">
        <v>119336078</v>
      </c>
      <c r="F9" s="153">
        <v>71183100.88448448</v>
      </c>
      <c r="G9" s="153">
        <v>24856208.801075853</v>
      </c>
      <c r="H9" s="153">
        <v>8991479.775452835</v>
      </c>
      <c r="I9" s="153">
        <v>893282.0538937561</v>
      </c>
      <c r="J9" s="153">
        <v>12642476.107674748</v>
      </c>
      <c r="K9" s="153">
        <v>235094.91756221055</v>
      </c>
      <c r="L9" s="153">
        <v>388495.2081679151</v>
      </c>
      <c r="M9" s="153">
        <v>0</v>
      </c>
      <c r="N9" s="153">
        <v>145940.25168819405</v>
      </c>
      <c r="O9" s="153">
        <v>71183100.88448448</v>
      </c>
      <c r="P9" s="153">
        <v>24856208.801075853</v>
      </c>
      <c r="Q9" s="153">
        <v>8991479.775452835</v>
      </c>
      <c r="R9" s="153">
        <v>893282.0538937561</v>
      </c>
      <c r="S9" s="153">
        <v>9386331.85848212</v>
      </c>
      <c r="T9" s="153">
        <v>17074.56011698931</v>
      </c>
      <c r="U9" s="153">
        <v>3239069.6890756385</v>
      </c>
      <c r="V9" s="153">
        <v>34149.12023397862</v>
      </c>
      <c r="W9" s="153">
        <v>388495.2081679151</v>
      </c>
      <c r="X9" s="153">
        <v>200945.79732823194</v>
      </c>
      <c r="Y9" s="153">
        <v>0</v>
      </c>
      <c r="Z9" s="153">
        <v>16215.58352091045</v>
      </c>
      <c r="AA9" s="153">
        <v>129724.6681672836</v>
      </c>
    </row>
    <row r="10" spans="1:27" s="163" customFormat="1" ht="11.25">
      <c r="A10" s="162">
        <v>2</v>
      </c>
      <c r="B10" s="165" t="s">
        <v>1397</v>
      </c>
      <c r="C10" s="162" t="s">
        <v>1204</v>
      </c>
      <c r="D10" s="162" t="s">
        <v>705</v>
      </c>
      <c r="E10" s="153">
        <v>123389284</v>
      </c>
      <c r="F10" s="153">
        <v>123389284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123389284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</row>
    <row r="11" spans="1:27" s="163" customFormat="1" ht="11.25">
      <c r="A11" s="162">
        <v>3</v>
      </c>
      <c r="B11" s="165" t="s">
        <v>1397</v>
      </c>
      <c r="C11" s="162" t="s">
        <v>1201</v>
      </c>
      <c r="D11" s="162" t="s">
        <v>705</v>
      </c>
      <c r="E11" s="153">
        <v>44252929</v>
      </c>
      <c r="F11" s="153">
        <v>38500805.37464847</v>
      </c>
      <c r="G11" s="153">
        <v>5496804.876794529</v>
      </c>
      <c r="H11" s="153">
        <v>252490.33464030756</v>
      </c>
      <c r="I11" s="153">
        <v>2828.413916694527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38500805.37464847</v>
      </c>
      <c r="P11" s="153">
        <v>5496804.876794529</v>
      </c>
      <c r="Q11" s="153">
        <v>252490.33464030756</v>
      </c>
      <c r="R11" s="153">
        <v>2828.413916694527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</row>
    <row r="12" spans="1:27" s="163" customFormat="1" ht="11.25">
      <c r="A12" s="162">
        <v>4</v>
      </c>
      <c r="B12" s="165" t="s">
        <v>1398</v>
      </c>
      <c r="C12" s="166" t="s">
        <v>937</v>
      </c>
      <c r="D12" s="162" t="s">
        <v>705</v>
      </c>
      <c r="E12" s="153">
        <v>311314969</v>
      </c>
      <c r="F12" s="153">
        <v>231509135.96795583</v>
      </c>
      <c r="G12" s="153">
        <v>45291119.25325824</v>
      </c>
      <c r="H12" s="153">
        <v>26665072.379607145</v>
      </c>
      <c r="I12" s="153">
        <v>6525809.646576968</v>
      </c>
      <c r="J12" s="153">
        <v>1279407.7090269285</v>
      </c>
      <c r="K12" s="153">
        <v>0</v>
      </c>
      <c r="L12" s="153">
        <v>5720.50021920968</v>
      </c>
      <c r="M12" s="153">
        <v>0</v>
      </c>
      <c r="N12" s="153">
        <v>38703.54335567105</v>
      </c>
      <c r="O12" s="153">
        <v>231509135.96795583</v>
      </c>
      <c r="P12" s="153">
        <v>45291119.25325824</v>
      </c>
      <c r="Q12" s="153">
        <v>26665072.379607145</v>
      </c>
      <c r="R12" s="153">
        <v>6525809.646576968</v>
      </c>
      <c r="S12" s="153">
        <v>1198733.4059354877</v>
      </c>
      <c r="T12" s="153">
        <v>0</v>
      </c>
      <c r="U12" s="153">
        <v>80674.30309144087</v>
      </c>
      <c r="V12" s="153">
        <v>0</v>
      </c>
      <c r="W12" s="153">
        <v>5720.50021920968</v>
      </c>
      <c r="X12" s="153">
        <v>0</v>
      </c>
      <c r="Y12" s="153">
        <v>0</v>
      </c>
      <c r="Z12" s="153">
        <v>2145.1502902633692</v>
      </c>
      <c r="AA12" s="153">
        <v>36558.39306540768</v>
      </c>
    </row>
    <row r="13" spans="1:27" s="163" customFormat="1" ht="22.5">
      <c r="A13" s="162">
        <v>5</v>
      </c>
      <c r="B13" s="165" t="s">
        <v>1399</v>
      </c>
      <c r="C13" s="166" t="s">
        <v>704</v>
      </c>
      <c r="D13" s="162"/>
      <c r="E13" s="153">
        <f aca="true" t="shared" si="0" ref="E13:AA13">(E9+E10+E11+E12)</f>
        <v>598293260</v>
      </c>
      <c r="F13" s="153">
        <f t="shared" si="0"/>
        <v>464582326.22708875</v>
      </c>
      <c r="G13" s="153">
        <f t="shared" si="0"/>
        <v>75644132.93112862</v>
      </c>
      <c r="H13" s="153">
        <f t="shared" si="0"/>
        <v>35909042.48970029</v>
      </c>
      <c r="I13" s="153">
        <f t="shared" si="0"/>
        <v>7421920.114387419</v>
      </c>
      <c r="J13" s="153">
        <f t="shared" si="0"/>
        <v>13921883.816701677</v>
      </c>
      <c r="K13" s="153">
        <f t="shared" si="0"/>
        <v>235094.91756221055</v>
      </c>
      <c r="L13" s="153">
        <f t="shared" si="0"/>
        <v>394215.7083871248</v>
      </c>
      <c r="M13" s="153">
        <f t="shared" si="0"/>
        <v>0</v>
      </c>
      <c r="N13" s="153">
        <f t="shared" si="0"/>
        <v>184643.7950438651</v>
      </c>
      <c r="O13" s="153">
        <f t="shared" si="0"/>
        <v>464582326.22708875</v>
      </c>
      <c r="P13" s="153">
        <f t="shared" si="0"/>
        <v>75644132.93112862</v>
      </c>
      <c r="Q13" s="153">
        <f t="shared" si="0"/>
        <v>35909042.48970029</v>
      </c>
      <c r="R13" s="153">
        <f t="shared" si="0"/>
        <v>7421920.114387419</v>
      </c>
      <c r="S13" s="153">
        <f t="shared" si="0"/>
        <v>10585065.264417607</v>
      </c>
      <c r="T13" s="153">
        <f t="shared" si="0"/>
        <v>17074.56011698931</v>
      </c>
      <c r="U13" s="153">
        <f t="shared" si="0"/>
        <v>3319743.9921670794</v>
      </c>
      <c r="V13" s="153">
        <f t="shared" si="0"/>
        <v>34149.12023397862</v>
      </c>
      <c r="W13" s="153">
        <f t="shared" si="0"/>
        <v>394215.7083871248</v>
      </c>
      <c r="X13" s="153">
        <f t="shared" si="0"/>
        <v>200945.79732823194</v>
      </c>
      <c r="Y13" s="153">
        <f t="shared" si="0"/>
        <v>0</v>
      </c>
      <c r="Z13" s="153">
        <f t="shared" si="0"/>
        <v>18360.73381117382</v>
      </c>
      <c r="AA13" s="153">
        <f t="shared" si="0"/>
        <v>166283.06123269128</v>
      </c>
    </row>
    <row r="14" spans="1:27" s="163" customFormat="1" ht="11.25">
      <c r="A14" s="162"/>
      <c r="B14" s="165"/>
      <c r="C14" s="166"/>
      <c r="D14" s="16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spans="1:27" s="163" customFormat="1" ht="11.25">
      <c r="A15" s="162">
        <v>6</v>
      </c>
      <c r="B15" s="163" t="s">
        <v>1400</v>
      </c>
      <c r="C15" s="162" t="s">
        <v>819</v>
      </c>
      <c r="D15" s="162" t="s">
        <v>705</v>
      </c>
      <c r="E15" s="153">
        <v>247611284</v>
      </c>
      <c r="F15" s="153">
        <v>156715132.84417862</v>
      </c>
      <c r="G15" s="153">
        <v>29329955.290434703</v>
      </c>
      <c r="H15" s="153">
        <v>24734352.90203937</v>
      </c>
      <c r="I15" s="153">
        <v>13204806.022539224</v>
      </c>
      <c r="J15" s="153">
        <v>13662884.209697263</v>
      </c>
      <c r="K15" s="153">
        <v>2333847.9863002454</v>
      </c>
      <c r="L15" s="153">
        <v>2628471.4301376506</v>
      </c>
      <c r="M15" s="153">
        <v>4433497.009367837</v>
      </c>
      <c r="N15" s="153">
        <v>568336.3053050811</v>
      </c>
      <c r="O15" s="153">
        <v>156715132.84417862</v>
      </c>
      <c r="P15" s="153">
        <v>29329955.290434703</v>
      </c>
      <c r="Q15" s="153">
        <v>24734352.90203937</v>
      </c>
      <c r="R15" s="153">
        <v>13204806.022539224</v>
      </c>
      <c r="S15" s="153">
        <v>11211959.321273997</v>
      </c>
      <c r="T15" s="153">
        <v>36454.963570516484</v>
      </c>
      <c r="U15" s="153">
        <v>2414469.9248527493</v>
      </c>
      <c r="V15" s="153">
        <v>244254.00985690067</v>
      </c>
      <c r="W15" s="153">
        <v>2628471.4301376506</v>
      </c>
      <c r="X15" s="153">
        <v>2089593.976443345</v>
      </c>
      <c r="Y15" s="153">
        <v>4433497.009367837</v>
      </c>
      <c r="Z15" s="153">
        <v>496277.1186377279</v>
      </c>
      <c r="AA15" s="153">
        <v>72059.18666735313</v>
      </c>
    </row>
    <row r="16" spans="1:27" s="163" customFormat="1" ht="11.25">
      <c r="A16" s="162">
        <v>7</v>
      </c>
      <c r="B16" s="163" t="s">
        <v>1401</v>
      </c>
      <c r="C16" s="162" t="s">
        <v>797</v>
      </c>
      <c r="D16" s="162" t="s">
        <v>705</v>
      </c>
      <c r="E16" s="153">
        <v>3956792478</v>
      </c>
      <c r="F16" s="153">
        <v>2355348160.2239785</v>
      </c>
      <c r="G16" s="153">
        <v>472799820.76024973</v>
      </c>
      <c r="H16" s="153">
        <v>463517698.83945006</v>
      </c>
      <c r="I16" s="153">
        <v>252198896.90993038</v>
      </c>
      <c r="J16" s="153">
        <v>257221240.41561386</v>
      </c>
      <c r="K16" s="153">
        <v>51578830.947945364</v>
      </c>
      <c r="L16" s="153">
        <v>44505165.93052084</v>
      </c>
      <c r="M16" s="153">
        <v>48878305.80877876</v>
      </c>
      <c r="N16" s="153">
        <v>10744358.163532741</v>
      </c>
      <c r="O16" s="153">
        <v>2355348160.2239785</v>
      </c>
      <c r="P16" s="153">
        <v>472799820.76024973</v>
      </c>
      <c r="Q16" s="153">
        <v>463517698.83945006</v>
      </c>
      <c r="R16" s="153">
        <v>252198896.90993038</v>
      </c>
      <c r="S16" s="153">
        <v>214330288.8049819</v>
      </c>
      <c r="T16" s="153">
        <v>702327.4740596877</v>
      </c>
      <c r="U16" s="153">
        <v>42188624.13657231</v>
      </c>
      <c r="V16" s="153">
        <v>4177322.6665956415</v>
      </c>
      <c r="W16" s="153">
        <v>44505165.93052084</v>
      </c>
      <c r="X16" s="153">
        <v>47401508.28134973</v>
      </c>
      <c r="Y16" s="153">
        <v>48878305.80877876</v>
      </c>
      <c r="Z16" s="153">
        <v>9808072.321586711</v>
      </c>
      <c r="AA16" s="153">
        <v>936285.8419460311</v>
      </c>
    </row>
    <row r="17" spans="1:27" s="163" customFormat="1" ht="11.25">
      <c r="A17" s="162">
        <v>8</v>
      </c>
      <c r="B17" s="163" t="s">
        <v>1402</v>
      </c>
      <c r="C17" s="166" t="s">
        <v>0</v>
      </c>
      <c r="D17" s="162"/>
      <c r="E17" s="153">
        <f aca="true" t="shared" si="1" ref="E17:AA17">((E13/E16)*E12)</f>
        <v>47072887.62941511</v>
      </c>
      <c r="F17" s="153">
        <f t="shared" si="1"/>
        <v>45664184.49176894</v>
      </c>
      <c r="G17" s="153">
        <f t="shared" si="1"/>
        <v>7246211.387906482</v>
      </c>
      <c r="H17" s="153">
        <f t="shared" si="1"/>
        <v>2065761.9319988566</v>
      </c>
      <c r="I17" s="153">
        <f t="shared" si="1"/>
        <v>192046.98542313869</v>
      </c>
      <c r="J17" s="153">
        <f t="shared" si="1"/>
        <v>69246.86876746806</v>
      </c>
      <c r="K17" s="153">
        <f t="shared" si="1"/>
        <v>0</v>
      </c>
      <c r="L17" s="153">
        <f t="shared" si="1"/>
        <v>50.670770439661084</v>
      </c>
      <c r="M17" s="153">
        <f t="shared" si="1"/>
        <v>0</v>
      </c>
      <c r="N17" s="153">
        <f t="shared" si="1"/>
        <v>665.1275970202903</v>
      </c>
      <c r="O17" s="153">
        <f t="shared" si="1"/>
        <v>45664184.49176894</v>
      </c>
      <c r="P17" s="153">
        <f t="shared" si="1"/>
        <v>7246211.387906482</v>
      </c>
      <c r="Q17" s="153">
        <f t="shared" si="1"/>
        <v>2065761.9319988566</v>
      </c>
      <c r="R17" s="153">
        <f t="shared" si="1"/>
        <v>192046.98542313869</v>
      </c>
      <c r="S17" s="153">
        <f t="shared" si="1"/>
        <v>59201.4848074511</v>
      </c>
      <c r="T17" s="153">
        <f t="shared" si="1"/>
        <v>0</v>
      </c>
      <c r="U17" s="153">
        <f t="shared" si="1"/>
        <v>6348.110147965499</v>
      </c>
      <c r="V17" s="153">
        <f t="shared" si="1"/>
        <v>0</v>
      </c>
      <c r="W17" s="153">
        <f t="shared" si="1"/>
        <v>50.670770439661084</v>
      </c>
      <c r="X17" s="153">
        <f t="shared" si="1"/>
        <v>0</v>
      </c>
      <c r="Y17" s="153">
        <f t="shared" si="1"/>
        <v>0</v>
      </c>
      <c r="Z17" s="153">
        <f t="shared" si="1"/>
        <v>4.015726248041795</v>
      </c>
      <c r="AA17" s="153">
        <f t="shared" si="1"/>
        <v>6492.719680593426</v>
      </c>
    </row>
    <row r="18" spans="1:27" s="163" customFormat="1" ht="11.25">
      <c r="A18" s="162"/>
      <c r="C18" s="166"/>
      <c r="D18" s="16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spans="1:27" s="163" customFormat="1" ht="11.25">
      <c r="A19" s="162">
        <v>9</v>
      </c>
      <c r="B19" s="163" t="s">
        <v>1</v>
      </c>
      <c r="C19" s="162" t="s">
        <v>816</v>
      </c>
      <c r="D19" s="162" t="s">
        <v>705</v>
      </c>
      <c r="E19" s="153">
        <v>2290153615</v>
      </c>
      <c r="F19" s="153">
        <v>1504321032.5443127</v>
      </c>
      <c r="G19" s="153">
        <v>273048857.92871195</v>
      </c>
      <c r="H19" s="153">
        <v>224311152.6043712</v>
      </c>
      <c r="I19" s="153">
        <v>95402020.32526915</v>
      </c>
      <c r="J19" s="153">
        <v>110195925.00172521</v>
      </c>
      <c r="K19" s="153">
        <v>24177075.184746534</v>
      </c>
      <c r="L19" s="153">
        <v>7931423.282985516</v>
      </c>
      <c r="M19" s="153">
        <v>42370604.541197315</v>
      </c>
      <c r="N19" s="153">
        <v>8395523.586680373</v>
      </c>
      <c r="O19" s="153">
        <v>1504321032.5443127</v>
      </c>
      <c r="P19" s="153">
        <v>273048857.92871195</v>
      </c>
      <c r="Q19" s="153">
        <v>224311152.6043712</v>
      </c>
      <c r="R19" s="153">
        <v>95402020.32526915</v>
      </c>
      <c r="S19" s="153">
        <v>81303245.21002358</v>
      </c>
      <c r="T19" s="153">
        <v>346636.72410061443</v>
      </c>
      <c r="U19" s="153">
        <v>28546043.06760101</v>
      </c>
      <c r="V19" s="153">
        <v>3359512.2513014544</v>
      </c>
      <c r="W19" s="153">
        <v>7931423.282985516</v>
      </c>
      <c r="X19" s="153">
        <v>20817562.933445085</v>
      </c>
      <c r="Y19" s="153">
        <v>42370604.541197315</v>
      </c>
      <c r="Z19" s="153">
        <v>8086903.643783907</v>
      </c>
      <c r="AA19" s="153">
        <v>308619.9428964655</v>
      </c>
    </row>
    <row r="20" spans="1:27" s="163" customFormat="1" ht="11.25">
      <c r="A20" s="162">
        <v>10</v>
      </c>
      <c r="B20" s="163" t="s">
        <v>2</v>
      </c>
      <c r="C20" s="162" t="s">
        <v>1316</v>
      </c>
      <c r="D20" s="162" t="s">
        <v>705</v>
      </c>
      <c r="E20" s="153">
        <v>-885433251</v>
      </c>
      <c r="F20" s="153">
        <v>-581609833.3619369</v>
      </c>
      <c r="G20" s="153">
        <v>-105567825.83235428</v>
      </c>
      <c r="H20" s="153">
        <v>-86724554.9753419</v>
      </c>
      <c r="I20" s="153">
        <v>-36884914.817633815</v>
      </c>
      <c r="J20" s="153">
        <v>-42604625.07063298</v>
      </c>
      <c r="K20" s="153">
        <v>-9347489.242769225</v>
      </c>
      <c r="L20" s="153">
        <v>-3066495.5645392193</v>
      </c>
      <c r="M20" s="153">
        <v>-16381583.261499992</v>
      </c>
      <c r="N20" s="153">
        <v>-3245928.873291577</v>
      </c>
      <c r="O20" s="153">
        <v>-581609833.3619369</v>
      </c>
      <c r="P20" s="153">
        <v>-105567825.83235428</v>
      </c>
      <c r="Q20" s="153">
        <v>-86724554.9753419</v>
      </c>
      <c r="R20" s="153">
        <v>-36884914.817633815</v>
      </c>
      <c r="S20" s="153">
        <v>-31433959.823328868</v>
      </c>
      <c r="T20" s="153">
        <v>-134018.81844349424</v>
      </c>
      <c r="U20" s="153">
        <v>-11036646.428860616</v>
      </c>
      <c r="V20" s="153">
        <v>-1298875.2522804788</v>
      </c>
      <c r="W20" s="153">
        <v>-3066495.5645392193</v>
      </c>
      <c r="X20" s="153">
        <v>-8048613.990488745</v>
      </c>
      <c r="Y20" s="153">
        <v>-16381583.261499992</v>
      </c>
      <c r="Z20" s="153">
        <v>-3126608.336200771</v>
      </c>
      <c r="AA20" s="153">
        <v>-119320.53709080636</v>
      </c>
    </row>
    <row r="21" spans="1:27" s="163" customFormat="1" ht="11.25">
      <c r="A21" s="162">
        <v>11</v>
      </c>
      <c r="B21" s="163" t="s">
        <v>3</v>
      </c>
      <c r="C21" s="166" t="s">
        <v>4</v>
      </c>
      <c r="D21" s="162"/>
      <c r="E21" s="153">
        <f aca="true" t="shared" si="2" ref="E21:AA21">((E13/E19)*E20)</f>
        <v>-231315813.3949841</v>
      </c>
      <c r="F21" s="153">
        <f t="shared" si="2"/>
        <v>-179619671.2631409</v>
      </c>
      <c r="G21" s="153">
        <f t="shared" si="2"/>
        <v>-29245999.09001535</v>
      </c>
      <c r="H21" s="153">
        <f t="shared" si="2"/>
        <v>-13883374.470473003</v>
      </c>
      <c r="I21" s="153">
        <f t="shared" si="2"/>
        <v>-2869508.3214076646</v>
      </c>
      <c r="J21" s="153">
        <f t="shared" si="2"/>
        <v>-5382564.194440055</v>
      </c>
      <c r="K21" s="153">
        <f t="shared" si="2"/>
        <v>-90893.8403901282</v>
      </c>
      <c r="L21" s="153">
        <f t="shared" si="2"/>
        <v>-152414.09745890775</v>
      </c>
      <c r="M21" s="153">
        <f t="shared" si="2"/>
        <v>0</v>
      </c>
      <c r="N21" s="153">
        <f t="shared" si="2"/>
        <v>-71388.11765806685</v>
      </c>
      <c r="O21" s="153">
        <f t="shared" si="2"/>
        <v>-179619671.2631409</v>
      </c>
      <c r="P21" s="153">
        <f t="shared" si="2"/>
        <v>-29245999.09001535</v>
      </c>
      <c r="Q21" s="153">
        <f t="shared" si="2"/>
        <v>-13883374.470473003</v>
      </c>
      <c r="R21" s="153">
        <f t="shared" si="2"/>
        <v>-2869508.3214076646</v>
      </c>
      <c r="S21" s="153">
        <f t="shared" si="2"/>
        <v>-4092462.9194013514</v>
      </c>
      <c r="T21" s="153">
        <f t="shared" si="2"/>
        <v>-6601.471261472903</v>
      </c>
      <c r="U21" s="153">
        <f t="shared" si="2"/>
        <v>-1283499.803777231</v>
      </c>
      <c r="V21" s="153">
        <f t="shared" si="2"/>
        <v>-13202.942522945808</v>
      </c>
      <c r="W21" s="153">
        <f t="shared" si="2"/>
        <v>-152414.09745890775</v>
      </c>
      <c r="X21" s="153">
        <f t="shared" si="2"/>
        <v>-77690.89786718237</v>
      </c>
      <c r="Y21" s="153">
        <f t="shared" si="2"/>
        <v>0</v>
      </c>
      <c r="Z21" s="153">
        <f t="shared" si="2"/>
        <v>-7098.739631565395</v>
      </c>
      <c r="AA21" s="153">
        <f t="shared" si="2"/>
        <v>-64289.378026501465</v>
      </c>
    </row>
    <row r="22" spans="1:27" s="163" customFormat="1" ht="11.25">
      <c r="A22" s="162"/>
      <c r="C22" s="166"/>
      <c r="D22" s="1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s="163" customFormat="1" ht="11.25">
      <c r="A23" s="162">
        <v>12</v>
      </c>
      <c r="B23" s="163" t="s">
        <v>5</v>
      </c>
      <c r="C23" s="162" t="s">
        <v>1318</v>
      </c>
      <c r="D23" s="162" t="s">
        <v>705</v>
      </c>
      <c r="E23" s="153">
        <v>-92320222.00000001</v>
      </c>
      <c r="F23" s="153">
        <v>-58430195.9959711</v>
      </c>
      <c r="G23" s="153">
        <v>-10935478.948782505</v>
      </c>
      <c r="H23" s="153">
        <v>-9222039.133493686</v>
      </c>
      <c r="I23" s="153">
        <v>-4923324.186904819</v>
      </c>
      <c r="J23" s="153">
        <v>-5094115.595311667</v>
      </c>
      <c r="K23" s="153">
        <v>-870159.7145689517</v>
      </c>
      <c r="L23" s="153">
        <v>-980008.1079946477</v>
      </c>
      <c r="M23" s="153">
        <v>-1652999.9018185888</v>
      </c>
      <c r="N23" s="153">
        <v>-211900.4151540399</v>
      </c>
      <c r="O23" s="153">
        <v>-58430195.9959711</v>
      </c>
      <c r="P23" s="153">
        <v>-10935478.948782505</v>
      </c>
      <c r="Q23" s="153">
        <v>-9222039.133493686</v>
      </c>
      <c r="R23" s="153">
        <v>-4923324.186904819</v>
      </c>
      <c r="S23" s="153">
        <v>-4180304.535697108</v>
      </c>
      <c r="T23" s="153">
        <v>-13591.990944289899</v>
      </c>
      <c r="U23" s="153">
        <v>-900219.0686702676</v>
      </c>
      <c r="V23" s="153">
        <v>-91068.48464296666</v>
      </c>
      <c r="W23" s="153">
        <v>-980008.1079946477</v>
      </c>
      <c r="X23" s="153">
        <v>-779091.229925985</v>
      </c>
      <c r="Y23" s="153">
        <v>-1652999.9018185888</v>
      </c>
      <c r="Z23" s="153">
        <v>-185033.62619837385</v>
      </c>
      <c r="AA23" s="153">
        <v>-26866.788955666016</v>
      </c>
    </row>
    <row r="24" spans="1:27" s="163" customFormat="1" ht="11.25">
      <c r="A24" s="162">
        <v>13</v>
      </c>
      <c r="B24" s="163" t="s">
        <v>6</v>
      </c>
      <c r="C24" s="166" t="s">
        <v>7</v>
      </c>
      <c r="D24" s="162"/>
      <c r="E24" s="153">
        <f aca="true" t="shared" si="3" ref="E24:AA24">((E17/E15)*E23)</f>
        <v>-17550813.379444603</v>
      </c>
      <c r="F24" s="153">
        <f t="shared" si="3"/>
        <v>-17025587.77462285</v>
      </c>
      <c r="G24" s="153">
        <f t="shared" si="3"/>
        <v>-2701701.7689325283</v>
      </c>
      <c r="H24" s="153">
        <f t="shared" si="3"/>
        <v>-770205.6105055509</v>
      </c>
      <c r="I24" s="153">
        <f t="shared" si="3"/>
        <v>-71603.44246950767</v>
      </c>
      <c r="J24" s="153">
        <f t="shared" si="3"/>
        <v>-25818.234912983688</v>
      </c>
      <c r="K24" s="153">
        <f t="shared" si="3"/>
        <v>0</v>
      </c>
      <c r="L24" s="153">
        <f t="shared" si="3"/>
        <v>-18.892260079312656</v>
      </c>
      <c r="M24" s="153">
        <f t="shared" si="3"/>
        <v>0</v>
      </c>
      <c r="N24" s="153">
        <f t="shared" si="3"/>
        <v>-247.98840514570313</v>
      </c>
      <c r="O24" s="153">
        <f t="shared" si="3"/>
        <v>-17025587.77462285</v>
      </c>
      <c r="P24" s="153">
        <f t="shared" si="3"/>
        <v>-2701701.7689325283</v>
      </c>
      <c r="Q24" s="153">
        <f t="shared" si="3"/>
        <v>-770205.6105055509</v>
      </c>
      <c r="R24" s="153">
        <f t="shared" si="3"/>
        <v>-71603.44246950767</v>
      </c>
      <c r="S24" s="153">
        <f t="shared" si="3"/>
        <v>-22072.880249486177</v>
      </c>
      <c r="T24" s="153">
        <f t="shared" si="3"/>
        <v>0</v>
      </c>
      <c r="U24" s="153">
        <f t="shared" si="3"/>
        <v>-2366.8506890042527</v>
      </c>
      <c r="V24" s="153">
        <f t="shared" si="3"/>
        <v>0</v>
      </c>
      <c r="W24" s="153">
        <f t="shared" si="3"/>
        <v>-18.892260079312656</v>
      </c>
      <c r="X24" s="153">
        <f t="shared" si="3"/>
        <v>0</v>
      </c>
      <c r="Y24" s="153">
        <f t="shared" si="3"/>
        <v>0</v>
      </c>
      <c r="Z24" s="153">
        <f t="shared" si="3"/>
        <v>-1.4972368493127544</v>
      </c>
      <c r="AA24" s="153">
        <f t="shared" si="3"/>
        <v>-2420.7673923945817</v>
      </c>
    </row>
    <row r="25" spans="1:27" s="163" customFormat="1" ht="11.25">
      <c r="A25" s="162"/>
      <c r="C25" s="166"/>
      <c r="D25" s="162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spans="1:27" s="163" customFormat="1" ht="11.25">
      <c r="A26" s="162">
        <v>14</v>
      </c>
      <c r="B26" s="163" t="s">
        <v>8</v>
      </c>
      <c r="C26" s="166" t="s">
        <v>9</v>
      </c>
      <c r="D26" s="162"/>
      <c r="E26" s="153">
        <f aca="true" t="shared" si="4" ref="E26:AA26">(E13+E17+E21+E24)</f>
        <v>396499520.8549864</v>
      </c>
      <c r="F26" s="153">
        <f t="shared" si="4"/>
        <v>313601251.681094</v>
      </c>
      <c r="G26" s="153">
        <f t="shared" si="4"/>
        <v>50942643.46008722</v>
      </c>
      <c r="H26" s="153">
        <f t="shared" si="4"/>
        <v>23321224.34072059</v>
      </c>
      <c r="I26" s="153">
        <f t="shared" si="4"/>
        <v>4672855.335933385</v>
      </c>
      <c r="J26" s="153">
        <f t="shared" si="4"/>
        <v>8582748.256116107</v>
      </c>
      <c r="K26" s="153">
        <f t="shared" si="4"/>
        <v>144201.07717208235</v>
      </c>
      <c r="L26" s="153">
        <f t="shared" si="4"/>
        <v>241833.38943857743</v>
      </c>
      <c r="M26" s="153">
        <f t="shared" si="4"/>
        <v>0</v>
      </c>
      <c r="N26" s="153">
        <f t="shared" si="4"/>
        <v>113672.81657767284</v>
      </c>
      <c r="O26" s="153">
        <f t="shared" si="4"/>
        <v>313601251.681094</v>
      </c>
      <c r="P26" s="153">
        <f t="shared" si="4"/>
        <v>50942643.46008722</v>
      </c>
      <c r="Q26" s="153">
        <f t="shared" si="4"/>
        <v>23321224.34072059</v>
      </c>
      <c r="R26" s="153">
        <f t="shared" si="4"/>
        <v>4672855.335933385</v>
      </c>
      <c r="S26" s="153">
        <f t="shared" si="4"/>
        <v>6529730.94957422</v>
      </c>
      <c r="T26" s="153">
        <f t="shared" si="4"/>
        <v>10473.088855516406</v>
      </c>
      <c r="U26" s="153">
        <f t="shared" si="4"/>
        <v>2040225.4478488099</v>
      </c>
      <c r="V26" s="153">
        <f t="shared" si="4"/>
        <v>20946.17771103281</v>
      </c>
      <c r="W26" s="153">
        <f t="shared" si="4"/>
        <v>241833.38943857743</v>
      </c>
      <c r="X26" s="153">
        <f t="shared" si="4"/>
        <v>123254.89946104957</v>
      </c>
      <c r="Y26" s="153">
        <f t="shared" si="4"/>
        <v>0</v>
      </c>
      <c r="Z26" s="153">
        <f t="shared" si="4"/>
        <v>11264.512669007156</v>
      </c>
      <c r="AA26" s="153">
        <f t="shared" si="4"/>
        <v>106065.63549438867</v>
      </c>
    </row>
    <row r="27" spans="1:27" s="163" customFormat="1" ht="11.25">
      <c r="A27" s="162"/>
      <c r="C27" s="162"/>
      <c r="D27" s="16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spans="1:27" s="163" customFormat="1" ht="11.25">
      <c r="A28" s="162"/>
      <c r="B28" s="163" t="s">
        <v>10</v>
      </c>
      <c r="C28" s="162"/>
      <c r="D28" s="16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7" s="163" customFormat="1" ht="11.25">
      <c r="A29" s="162">
        <v>15</v>
      </c>
      <c r="B29" s="165" t="s">
        <v>11</v>
      </c>
      <c r="C29" s="162" t="s">
        <v>896</v>
      </c>
      <c r="D29" s="162" t="s">
        <v>715</v>
      </c>
      <c r="E29" s="153">
        <v>272358.1425463318</v>
      </c>
      <c r="F29" s="153">
        <v>136031.29163743806</v>
      </c>
      <c r="G29" s="153">
        <v>45330.53888282493</v>
      </c>
      <c r="H29" s="153">
        <v>16366.154003551079</v>
      </c>
      <c r="I29" s="153">
        <v>1625.2815646718882</v>
      </c>
      <c r="J29" s="153">
        <v>22996.47537658085</v>
      </c>
      <c r="K29" s="153">
        <v>427.58411260408974</v>
      </c>
      <c r="L29" s="153">
        <v>706.5843045775845</v>
      </c>
      <c r="M29" s="153">
        <v>48608.800583890436</v>
      </c>
      <c r="N29" s="153">
        <v>265.4320801928917</v>
      </c>
      <c r="O29" s="153">
        <v>136031.29163743806</v>
      </c>
      <c r="P29" s="153">
        <v>45330.53888282493</v>
      </c>
      <c r="Q29" s="153">
        <v>16366.154003551079</v>
      </c>
      <c r="R29" s="153">
        <v>1625.2815646718882</v>
      </c>
      <c r="S29" s="153">
        <v>17074.290568253306</v>
      </c>
      <c r="T29" s="153">
        <v>31.054736152669584</v>
      </c>
      <c r="U29" s="153">
        <v>5891.130072174874</v>
      </c>
      <c r="V29" s="153">
        <v>62.10947230533917</v>
      </c>
      <c r="W29" s="153">
        <v>706.5843045775845</v>
      </c>
      <c r="X29" s="153">
        <v>365.47464029875056</v>
      </c>
      <c r="Y29" s="153">
        <v>48608.800583890436</v>
      </c>
      <c r="Z29" s="153">
        <v>29.492453354765747</v>
      </c>
      <c r="AA29" s="153">
        <v>235.93962683812597</v>
      </c>
    </row>
    <row r="30" spans="1:27" s="163" customFormat="1" ht="11.25">
      <c r="A30" s="162">
        <v>16</v>
      </c>
      <c r="B30" s="165" t="s">
        <v>12</v>
      </c>
      <c r="C30" s="162" t="s">
        <v>913</v>
      </c>
      <c r="D30" s="162" t="s">
        <v>705</v>
      </c>
      <c r="E30" s="153">
        <v>1927753</v>
      </c>
      <c r="F30" s="153">
        <v>1149890.6163094083</v>
      </c>
      <c r="G30" s="153">
        <v>401526.77956200624</v>
      </c>
      <c r="H30" s="153">
        <v>145248.21329865165</v>
      </c>
      <c r="I30" s="153">
        <v>14430.063297704908</v>
      </c>
      <c r="J30" s="153">
        <v>204226.34673814502</v>
      </c>
      <c r="K30" s="153">
        <v>3797.719350348552</v>
      </c>
      <c r="L30" s="153">
        <v>6275.745068740427</v>
      </c>
      <c r="M30" s="153">
        <v>0</v>
      </c>
      <c r="N30" s="153">
        <v>2357.516374994921</v>
      </c>
      <c r="O30" s="153">
        <v>1149890.6163094083</v>
      </c>
      <c r="P30" s="153">
        <v>401526.77956200624</v>
      </c>
      <c r="Q30" s="153">
        <v>145248.21329865165</v>
      </c>
      <c r="R30" s="153">
        <v>14430.063297704908</v>
      </c>
      <c r="S30" s="153">
        <v>151626.64721715156</v>
      </c>
      <c r="T30" s="153">
        <v>275.82215739657954</v>
      </c>
      <c r="U30" s="153">
        <v>52323.87736359686</v>
      </c>
      <c r="V30" s="153">
        <v>551.6443147931591</v>
      </c>
      <c r="W30" s="153">
        <v>6275.745068740427</v>
      </c>
      <c r="X30" s="153">
        <v>3246.075035555393</v>
      </c>
      <c r="Y30" s="153">
        <v>0</v>
      </c>
      <c r="Z30" s="153">
        <v>261.94626388832455</v>
      </c>
      <c r="AA30" s="153">
        <v>2095.5701111065964</v>
      </c>
    </row>
    <row r="31" spans="1:27" s="163" customFormat="1" ht="11.25">
      <c r="A31" s="162">
        <v>17</v>
      </c>
      <c r="B31" s="165" t="s">
        <v>13</v>
      </c>
      <c r="C31" s="162" t="s">
        <v>916</v>
      </c>
      <c r="D31" s="162" t="s">
        <v>705</v>
      </c>
      <c r="E31" s="153">
        <v>2234705</v>
      </c>
      <c r="F31" s="153">
        <v>1332985.2474459726</v>
      </c>
      <c r="G31" s="153">
        <v>465461.0325706214</v>
      </c>
      <c r="H31" s="153">
        <v>168375.7766163836</v>
      </c>
      <c r="I31" s="153">
        <v>16727.731510052192</v>
      </c>
      <c r="J31" s="153">
        <v>236744.87249531777</v>
      </c>
      <c r="K31" s="153">
        <v>4402.422105332302</v>
      </c>
      <c r="L31" s="153">
        <v>7275.018575429308</v>
      </c>
      <c r="M31" s="153">
        <v>0</v>
      </c>
      <c r="N31" s="153">
        <v>2732.898680890666</v>
      </c>
      <c r="O31" s="153">
        <v>1332985.2474459726</v>
      </c>
      <c r="P31" s="153">
        <v>465461.0325706214</v>
      </c>
      <c r="Q31" s="153">
        <v>168375.7766163836</v>
      </c>
      <c r="R31" s="153">
        <v>16727.731510052192</v>
      </c>
      <c r="S31" s="153">
        <v>175769.83496817522</v>
      </c>
      <c r="T31" s="153">
        <v>319.74073143443337</v>
      </c>
      <c r="U31" s="153">
        <v>60655.29679570812</v>
      </c>
      <c r="V31" s="153">
        <v>639.4814628688667</v>
      </c>
      <c r="W31" s="153">
        <v>7275.018575429308</v>
      </c>
      <c r="X31" s="153">
        <v>3762.940642463435</v>
      </c>
      <c r="Y31" s="153">
        <v>0</v>
      </c>
      <c r="Z31" s="153">
        <v>303.6554089878518</v>
      </c>
      <c r="AA31" s="153">
        <v>2429.2432719028143</v>
      </c>
    </row>
    <row r="32" spans="1:27" s="163" customFormat="1" ht="11.25">
      <c r="A32" s="162">
        <v>18</v>
      </c>
      <c r="B32" s="165" t="s">
        <v>14</v>
      </c>
      <c r="C32" s="166" t="s">
        <v>936</v>
      </c>
      <c r="D32" s="162" t="s">
        <v>705</v>
      </c>
      <c r="E32" s="153">
        <v>440054</v>
      </c>
      <c r="F32" s="153">
        <v>327245.8168217502</v>
      </c>
      <c r="G32" s="153">
        <v>64020.49427913408</v>
      </c>
      <c r="H32" s="153">
        <v>37691.96129125305</v>
      </c>
      <c r="I32" s="153">
        <v>9224.447662890187</v>
      </c>
      <c r="J32" s="153">
        <v>1808.485090828177</v>
      </c>
      <c r="K32" s="153">
        <v>0</v>
      </c>
      <c r="L32" s="153">
        <v>8.086116165728273</v>
      </c>
      <c r="M32" s="153">
        <v>0</v>
      </c>
      <c r="N32" s="153">
        <v>54.70873797859836</v>
      </c>
      <c r="O32" s="153">
        <v>327245.8168217502</v>
      </c>
      <c r="P32" s="153">
        <v>64020.49427913408</v>
      </c>
      <c r="Q32" s="153">
        <v>37691.96129125305</v>
      </c>
      <c r="R32" s="153">
        <v>9224.447662890187</v>
      </c>
      <c r="S32" s="153">
        <v>1694.4492965114541</v>
      </c>
      <c r="T32" s="153">
        <v>0</v>
      </c>
      <c r="U32" s="153">
        <v>114.03579431672276</v>
      </c>
      <c r="V32" s="153">
        <v>0</v>
      </c>
      <c r="W32" s="153">
        <v>8.086116165728273</v>
      </c>
      <c r="X32" s="153">
        <v>0</v>
      </c>
      <c r="Y32" s="153">
        <v>0</v>
      </c>
      <c r="Z32" s="153">
        <v>3.032240848757763</v>
      </c>
      <c r="AA32" s="153">
        <v>51.67649712984059</v>
      </c>
    </row>
    <row r="33" spans="1:27" s="163" customFormat="1" ht="11.25">
      <c r="A33" s="162">
        <v>19</v>
      </c>
      <c r="B33" s="165" t="s">
        <v>15</v>
      </c>
      <c r="C33" s="162" t="s">
        <v>940</v>
      </c>
      <c r="D33" s="162" t="s">
        <v>705</v>
      </c>
      <c r="E33" s="153">
        <v>321276</v>
      </c>
      <c r="F33" s="153">
        <v>191638.79275271337</v>
      </c>
      <c r="G33" s="153">
        <v>66917.76261303347</v>
      </c>
      <c r="H33" s="153">
        <v>24206.817458324593</v>
      </c>
      <c r="I33" s="153">
        <v>2404.8895351393267</v>
      </c>
      <c r="J33" s="153">
        <v>34036.01175806458</v>
      </c>
      <c r="K33" s="153">
        <v>632.9213763394903</v>
      </c>
      <c r="L33" s="153">
        <v>1045.904881333163</v>
      </c>
      <c r="M33" s="153">
        <v>0</v>
      </c>
      <c r="N33" s="153">
        <v>392.89962505200003</v>
      </c>
      <c r="O33" s="153">
        <v>191638.79275271337</v>
      </c>
      <c r="P33" s="153">
        <v>66917.76261303347</v>
      </c>
      <c r="Q33" s="153">
        <v>24206.817458324593</v>
      </c>
      <c r="R33" s="153">
        <v>2404.8895351393267</v>
      </c>
      <c r="S33" s="153">
        <v>25269.836286774076</v>
      </c>
      <c r="T33" s="153">
        <v>45.968046445651225</v>
      </c>
      <c r="U33" s="153">
        <v>8720.207424844855</v>
      </c>
      <c r="V33" s="153">
        <v>91.93609289130245</v>
      </c>
      <c r="W33" s="153">
        <v>1045.904881333163</v>
      </c>
      <c r="X33" s="153">
        <v>540.9852834481878</v>
      </c>
      <c r="Y33" s="153">
        <v>0</v>
      </c>
      <c r="Z33" s="153">
        <v>43.65551389466667</v>
      </c>
      <c r="AA33" s="153">
        <v>349.24411115733335</v>
      </c>
    </row>
    <row r="34" spans="1:27" s="163" customFormat="1" ht="11.25">
      <c r="A34" s="162">
        <v>20</v>
      </c>
      <c r="B34" s="165" t="s">
        <v>16</v>
      </c>
      <c r="C34" s="162" t="s">
        <v>951</v>
      </c>
      <c r="D34" s="162" t="s">
        <v>715</v>
      </c>
      <c r="E34" s="153">
        <v>400717.92698668246</v>
      </c>
      <c r="F34" s="153">
        <v>330485.22784913436</v>
      </c>
      <c r="G34" s="153">
        <v>46730.88046301654</v>
      </c>
      <c r="H34" s="153">
        <v>5365.171803420494</v>
      </c>
      <c r="I34" s="153">
        <v>2951.595955708068</v>
      </c>
      <c r="J34" s="153">
        <v>5059.507110734323</v>
      </c>
      <c r="K34" s="153">
        <v>3045.1345284989557</v>
      </c>
      <c r="L34" s="153">
        <v>5292.305319667037</v>
      </c>
      <c r="M34" s="153">
        <v>1430.4494045112513</v>
      </c>
      <c r="N34" s="153">
        <v>357.6545519914287</v>
      </c>
      <c r="O34" s="153">
        <v>330485.22784913436</v>
      </c>
      <c r="P34" s="153">
        <v>46730.88046301654</v>
      </c>
      <c r="Q34" s="153">
        <v>5365.171803420494</v>
      </c>
      <c r="R34" s="153">
        <v>2951.595955708068</v>
      </c>
      <c r="S34" s="153">
        <v>3120.7152279722895</v>
      </c>
      <c r="T34" s="153">
        <v>4.930333521999657</v>
      </c>
      <c r="U34" s="153">
        <v>1933.8615492400331</v>
      </c>
      <c r="V34" s="153">
        <v>434.0932138942728</v>
      </c>
      <c r="W34" s="153">
        <v>5292.305319667037</v>
      </c>
      <c r="X34" s="153">
        <v>2611.041314604683</v>
      </c>
      <c r="Y34" s="153">
        <v>1430.4494045112513</v>
      </c>
      <c r="Z34" s="153">
        <v>26.687996150138545</v>
      </c>
      <c r="AA34" s="153">
        <v>330.9665558412902</v>
      </c>
    </row>
    <row r="35" spans="1:27" s="163" customFormat="1" ht="11.25">
      <c r="A35" s="162">
        <v>21</v>
      </c>
      <c r="B35" s="165" t="s">
        <v>17</v>
      </c>
      <c r="C35" s="162" t="s">
        <v>954</v>
      </c>
      <c r="D35" s="162" t="s">
        <v>705</v>
      </c>
      <c r="E35" s="153">
        <v>14387743</v>
      </c>
      <c r="F35" s="153">
        <v>11994994.305007732</v>
      </c>
      <c r="G35" s="153">
        <v>1622920.6322566695</v>
      </c>
      <c r="H35" s="153">
        <v>195269.25872977532</v>
      </c>
      <c r="I35" s="153">
        <v>20181.200170312422</v>
      </c>
      <c r="J35" s="153">
        <v>14190.68174936707</v>
      </c>
      <c r="K35" s="153">
        <v>190809.59537623887</v>
      </c>
      <c r="L35" s="153">
        <v>335462.300921375</v>
      </c>
      <c r="M35" s="153">
        <v>0</v>
      </c>
      <c r="N35" s="153">
        <v>13915.025788525625</v>
      </c>
      <c r="O35" s="153">
        <v>11994994.305007732</v>
      </c>
      <c r="P35" s="153">
        <v>1622920.6322566695</v>
      </c>
      <c r="Q35" s="153">
        <v>195269.25872977532</v>
      </c>
      <c r="R35" s="153">
        <v>20181.200170312422</v>
      </c>
      <c r="S35" s="153">
        <v>11743.949899799038</v>
      </c>
      <c r="T35" s="153">
        <v>135.4738079936726</v>
      </c>
      <c r="U35" s="153">
        <v>2311.25804157436</v>
      </c>
      <c r="V35" s="153">
        <v>25019.439340047407</v>
      </c>
      <c r="W35" s="153">
        <v>335462.300921375</v>
      </c>
      <c r="X35" s="153">
        <v>165790.15603619147</v>
      </c>
      <c r="Y35" s="153">
        <v>0</v>
      </c>
      <c r="Z35" s="153">
        <v>1546.1139765028472</v>
      </c>
      <c r="AA35" s="153">
        <v>12368.911812022778</v>
      </c>
    </row>
    <row r="36" spans="1:27" s="163" customFormat="1" ht="11.25">
      <c r="A36" s="162">
        <v>22</v>
      </c>
      <c r="B36" s="165" t="s">
        <v>18</v>
      </c>
      <c r="C36" s="162" t="s">
        <v>956</v>
      </c>
      <c r="D36" s="162" t="s">
        <v>705</v>
      </c>
      <c r="E36" s="153">
        <v>12995944</v>
      </c>
      <c r="F36" s="153">
        <v>10661904.905990938</v>
      </c>
      <c r="G36" s="153">
        <v>1581170.3083216448</v>
      </c>
      <c r="H36" s="153">
        <v>155422.7033075777</v>
      </c>
      <c r="I36" s="153">
        <v>183381.1324214299</v>
      </c>
      <c r="J36" s="153">
        <v>308359.6681098103</v>
      </c>
      <c r="K36" s="153">
        <v>21842.666923367942</v>
      </c>
      <c r="L36" s="153">
        <v>32973.731927719695</v>
      </c>
      <c r="M36" s="153">
        <v>39827.99160756436</v>
      </c>
      <c r="N36" s="153">
        <v>11060.891389950879</v>
      </c>
      <c r="O36" s="153">
        <v>10661904.905990938</v>
      </c>
      <c r="P36" s="153">
        <v>1581170.3083216448</v>
      </c>
      <c r="Q36" s="153">
        <v>155422.7033075777</v>
      </c>
      <c r="R36" s="153">
        <v>183381.1324214299</v>
      </c>
      <c r="S36" s="153">
        <v>180927.47178754472</v>
      </c>
      <c r="T36" s="153">
        <v>180.25705473989612</v>
      </c>
      <c r="U36" s="153">
        <v>127251.9392675257</v>
      </c>
      <c r="V36" s="153">
        <v>5294.802418727622</v>
      </c>
      <c r="W36" s="153">
        <v>32973.731927719695</v>
      </c>
      <c r="X36" s="153">
        <v>16547.864504640318</v>
      </c>
      <c r="Y36" s="153">
        <v>39827.99160756436</v>
      </c>
      <c r="Z36" s="153">
        <v>317.5604615896244</v>
      </c>
      <c r="AA36" s="153">
        <v>10743.330928361254</v>
      </c>
    </row>
    <row r="37" spans="1:27" s="163" customFormat="1" ht="33.75">
      <c r="A37" s="162">
        <v>23</v>
      </c>
      <c r="B37" s="165" t="s">
        <v>19</v>
      </c>
      <c r="C37" s="166" t="s">
        <v>20</v>
      </c>
      <c r="D37" s="162"/>
      <c r="E37" s="153">
        <f aca="true" t="shared" si="5" ref="E37:AA37">(E29+E30+E31+E32+E33+E34+E35+E36)</f>
        <v>32980551.069533013</v>
      </c>
      <c r="F37" s="153">
        <f t="shared" si="5"/>
        <v>26125176.203815088</v>
      </c>
      <c r="G37" s="153">
        <f t="shared" si="5"/>
        <v>4294078.428948951</v>
      </c>
      <c r="H37" s="153">
        <f t="shared" si="5"/>
        <v>747946.0565089374</v>
      </c>
      <c r="I37" s="153">
        <f t="shared" si="5"/>
        <v>250926.3421179089</v>
      </c>
      <c r="J37" s="153">
        <f t="shared" si="5"/>
        <v>827422.0484288482</v>
      </c>
      <c r="K37" s="153">
        <f t="shared" si="5"/>
        <v>224958.0437727302</v>
      </c>
      <c r="L37" s="153">
        <f t="shared" si="5"/>
        <v>389039.6771150079</v>
      </c>
      <c r="M37" s="153">
        <f t="shared" si="5"/>
        <v>89867.24159596604</v>
      </c>
      <c r="N37" s="153">
        <f t="shared" si="5"/>
        <v>31137.027229577012</v>
      </c>
      <c r="O37" s="153">
        <f t="shared" si="5"/>
        <v>26125176.203815088</v>
      </c>
      <c r="P37" s="153">
        <f t="shared" si="5"/>
        <v>4294078.428948951</v>
      </c>
      <c r="Q37" s="153">
        <f t="shared" si="5"/>
        <v>747946.0565089374</v>
      </c>
      <c r="R37" s="153">
        <f t="shared" si="5"/>
        <v>250926.3421179089</v>
      </c>
      <c r="S37" s="153">
        <f t="shared" si="5"/>
        <v>567227.1952521817</v>
      </c>
      <c r="T37" s="153">
        <f t="shared" si="5"/>
        <v>993.2468676849021</v>
      </c>
      <c r="U37" s="153">
        <f t="shared" si="5"/>
        <v>259201.60630898154</v>
      </c>
      <c r="V37" s="153">
        <f t="shared" si="5"/>
        <v>32093.50631552797</v>
      </c>
      <c r="W37" s="153">
        <f t="shared" si="5"/>
        <v>389039.6771150079</v>
      </c>
      <c r="X37" s="153">
        <f t="shared" si="5"/>
        <v>192864.53745720224</v>
      </c>
      <c r="Y37" s="153">
        <f t="shared" si="5"/>
        <v>89867.24159596604</v>
      </c>
      <c r="Z37" s="153">
        <f t="shared" si="5"/>
        <v>2532.144315216977</v>
      </c>
      <c r="AA37" s="153">
        <f t="shared" si="5"/>
        <v>28604.88291436003</v>
      </c>
    </row>
    <row r="38" spans="1:27" s="163" customFormat="1" ht="11.25">
      <c r="A38" s="162"/>
      <c r="C38" s="162"/>
      <c r="D38" s="16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</row>
    <row r="39" spans="1:27" s="163" customFormat="1" ht="11.25">
      <c r="A39" s="162">
        <v>24</v>
      </c>
      <c r="B39" s="163" t="s">
        <v>21</v>
      </c>
      <c r="C39" s="162" t="s">
        <v>1129</v>
      </c>
      <c r="D39" s="162" t="s">
        <v>705</v>
      </c>
      <c r="E39" s="153">
        <v>76916096</v>
      </c>
      <c r="F39" s="153">
        <v>47036314.1097039</v>
      </c>
      <c r="G39" s="153">
        <v>9208814.064690817</v>
      </c>
      <c r="H39" s="153">
        <v>8054329.718243513</v>
      </c>
      <c r="I39" s="153">
        <v>4481268.873106678</v>
      </c>
      <c r="J39" s="153">
        <v>4695849.173292082</v>
      </c>
      <c r="K39" s="153">
        <v>772910.5472059045</v>
      </c>
      <c r="L39" s="153">
        <v>964424.29464827</v>
      </c>
      <c r="M39" s="153">
        <v>1556943.761079216</v>
      </c>
      <c r="N39" s="153">
        <v>145241.45802961354</v>
      </c>
      <c r="O39" s="153">
        <v>47036314.1097039</v>
      </c>
      <c r="P39" s="153">
        <v>9208814.064690817</v>
      </c>
      <c r="Q39" s="153">
        <v>8054329.718243513</v>
      </c>
      <c r="R39" s="153">
        <v>4481268.873106678</v>
      </c>
      <c r="S39" s="153">
        <v>3923833.6067207847</v>
      </c>
      <c r="T39" s="153">
        <v>12018.571943399958</v>
      </c>
      <c r="U39" s="153">
        <v>759996.9946278966</v>
      </c>
      <c r="V39" s="153">
        <v>76510.51689261172</v>
      </c>
      <c r="W39" s="153">
        <v>964424.29464827</v>
      </c>
      <c r="X39" s="153">
        <v>696400.0303132928</v>
      </c>
      <c r="Y39" s="153">
        <v>1556943.761079216</v>
      </c>
      <c r="Z39" s="153">
        <v>120710.98500669656</v>
      </c>
      <c r="AA39" s="153">
        <v>24530.473022916984</v>
      </c>
    </row>
    <row r="40" spans="1:27" s="163" customFormat="1" ht="11.25">
      <c r="A40" s="162">
        <v>25</v>
      </c>
      <c r="B40" s="163" t="s">
        <v>22</v>
      </c>
      <c r="C40" s="162" t="s">
        <v>23</v>
      </c>
      <c r="D40" s="162" t="s">
        <v>705</v>
      </c>
      <c r="E40" s="153">
        <v>899790388.0299999</v>
      </c>
      <c r="F40" s="153">
        <v>480399122.46931195</v>
      </c>
      <c r="G40" s="153">
        <v>109410855.4444246</v>
      </c>
      <c r="H40" s="153">
        <v>124619899.02404214</v>
      </c>
      <c r="I40" s="153">
        <v>80222588.85210913</v>
      </c>
      <c r="J40" s="153">
        <v>76580772.92992526</v>
      </c>
      <c r="K40" s="153">
        <v>2660303.678052802</v>
      </c>
      <c r="L40" s="153">
        <v>18643239.005404666</v>
      </c>
      <c r="M40" s="153">
        <v>6665103.808586211</v>
      </c>
      <c r="N40" s="153">
        <v>588502.8181430666</v>
      </c>
      <c r="O40" s="153">
        <v>480399122.46931195</v>
      </c>
      <c r="P40" s="153">
        <v>109410855.4444246</v>
      </c>
      <c r="Q40" s="153">
        <v>124619899.02404214</v>
      </c>
      <c r="R40" s="153">
        <v>80222588.85210913</v>
      </c>
      <c r="S40" s="153">
        <v>68602581.09176539</v>
      </c>
      <c r="T40" s="153">
        <v>187125.83131647715</v>
      </c>
      <c r="U40" s="153">
        <v>7791066.006843386</v>
      </c>
      <c r="V40" s="153">
        <v>207038.16037129163</v>
      </c>
      <c r="W40" s="153">
        <v>18643239.005404666</v>
      </c>
      <c r="X40" s="153">
        <v>2453265.5176815107</v>
      </c>
      <c r="Y40" s="153">
        <v>6665103.808586211</v>
      </c>
      <c r="Z40" s="153">
        <v>245342.72771258006</v>
      </c>
      <c r="AA40" s="153">
        <v>343160.09043048654</v>
      </c>
    </row>
    <row r="41" spans="1:27" s="163" customFormat="1" ht="11.25">
      <c r="A41" s="162">
        <v>26</v>
      </c>
      <c r="B41" s="163" t="s">
        <v>24</v>
      </c>
      <c r="C41" s="166" t="s">
        <v>25</v>
      </c>
      <c r="D41" s="162"/>
      <c r="E41" s="153">
        <f aca="true" t="shared" si="6" ref="E41:AA41">((E37/E40)*E39)</f>
        <v>2819251.3122428763</v>
      </c>
      <c r="F41" s="153">
        <f t="shared" si="6"/>
        <v>2557939.714330986</v>
      </c>
      <c r="G41" s="153">
        <f t="shared" si="6"/>
        <v>361420.89988023776</v>
      </c>
      <c r="H41" s="153">
        <f t="shared" si="6"/>
        <v>48340.627762992845</v>
      </c>
      <c r="I41" s="153">
        <f t="shared" si="6"/>
        <v>14016.855133514418</v>
      </c>
      <c r="J41" s="153">
        <f t="shared" si="6"/>
        <v>50736.614340960004</v>
      </c>
      <c r="K41" s="153">
        <f t="shared" si="6"/>
        <v>65358.11912947318</v>
      </c>
      <c r="L41" s="153">
        <f t="shared" si="6"/>
        <v>20125.221592828482</v>
      </c>
      <c r="M41" s="153">
        <f t="shared" si="6"/>
        <v>20992.65745088479</v>
      </c>
      <c r="N41" s="153">
        <f t="shared" si="6"/>
        <v>7684.563427922513</v>
      </c>
      <c r="O41" s="153">
        <f t="shared" si="6"/>
        <v>2557939.714330986</v>
      </c>
      <c r="P41" s="153">
        <f t="shared" si="6"/>
        <v>361420.89988023776</v>
      </c>
      <c r="Q41" s="153">
        <f t="shared" si="6"/>
        <v>48340.627762992845</v>
      </c>
      <c r="R41" s="153">
        <f t="shared" si="6"/>
        <v>14016.855133514418</v>
      </c>
      <c r="S41" s="153">
        <f t="shared" si="6"/>
        <v>32443.460522269506</v>
      </c>
      <c r="T41" s="153">
        <f t="shared" si="6"/>
        <v>63.79348512626498</v>
      </c>
      <c r="U41" s="153">
        <f t="shared" si="6"/>
        <v>25284.401598512744</v>
      </c>
      <c r="V41" s="153">
        <f t="shared" si="6"/>
        <v>11860.087786202275</v>
      </c>
      <c r="W41" s="153">
        <f t="shared" si="6"/>
        <v>20125.221592828482</v>
      </c>
      <c r="X41" s="153">
        <f t="shared" si="6"/>
        <v>54747.7917753016</v>
      </c>
      <c r="Y41" s="153">
        <f t="shared" si="6"/>
        <v>20992.65745088479</v>
      </c>
      <c r="Z41" s="153">
        <f t="shared" si="6"/>
        <v>1245.8393909560975</v>
      </c>
      <c r="AA41" s="153">
        <f t="shared" si="6"/>
        <v>2044.7928772082787</v>
      </c>
    </row>
    <row r="42" spans="1:27" s="163" customFormat="1" ht="11.25">
      <c r="A42" s="162"/>
      <c r="C42" s="166"/>
      <c r="D42" s="162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</row>
    <row r="43" spans="1:27" s="163" customFormat="1" ht="11.25">
      <c r="A43" s="162">
        <v>27</v>
      </c>
      <c r="B43" s="163" t="s">
        <v>26</v>
      </c>
      <c r="C43" s="114" t="s">
        <v>1047</v>
      </c>
      <c r="D43" s="162" t="s">
        <v>705</v>
      </c>
      <c r="E43" s="153">
        <v>66476977</v>
      </c>
      <c r="F43" s="153">
        <v>43666378.54599308</v>
      </c>
      <c r="G43" s="153">
        <v>7925871.229560838</v>
      </c>
      <c r="H43" s="153">
        <v>6511147.215128743</v>
      </c>
      <c r="I43" s="153">
        <v>2769263.1050500297</v>
      </c>
      <c r="J43" s="153">
        <v>3198690.2205393817</v>
      </c>
      <c r="K43" s="153">
        <v>701795.2247642856</v>
      </c>
      <c r="L43" s="153">
        <v>230227.80642611723</v>
      </c>
      <c r="M43" s="153">
        <v>1229904.2671691126</v>
      </c>
      <c r="N43" s="153">
        <v>243699.38536839528</v>
      </c>
      <c r="O43" s="153">
        <v>43666378.54599308</v>
      </c>
      <c r="P43" s="153">
        <v>7925871.229560838</v>
      </c>
      <c r="Q43" s="153">
        <v>6511147.215128743</v>
      </c>
      <c r="R43" s="153">
        <v>2769263.1050500297</v>
      </c>
      <c r="S43" s="153">
        <v>2360013.7241676245</v>
      </c>
      <c r="T43" s="153">
        <v>10061.928328502929</v>
      </c>
      <c r="U43" s="153">
        <v>828614.5680432541</v>
      </c>
      <c r="V43" s="153">
        <v>97517.5713970545</v>
      </c>
      <c r="W43" s="153">
        <v>230227.80642611723</v>
      </c>
      <c r="X43" s="153">
        <v>604277.6533672311</v>
      </c>
      <c r="Y43" s="153">
        <v>1229904.2671691126</v>
      </c>
      <c r="Z43" s="153">
        <v>234740.9815690634</v>
      </c>
      <c r="AA43" s="153">
        <v>8958.403799331882</v>
      </c>
    </row>
    <row r="44" spans="1:27" s="163" customFormat="1" ht="11.25">
      <c r="A44" s="162">
        <v>28</v>
      </c>
      <c r="B44" s="163" t="s">
        <v>27</v>
      </c>
      <c r="C44" s="166" t="s">
        <v>28</v>
      </c>
      <c r="D44" s="162"/>
      <c r="E44" s="153">
        <f aca="true" t="shared" si="7" ref="E44:AA44">((E13/E19)*E43)</f>
        <v>17366838.199748892</v>
      </c>
      <c r="F44" s="153">
        <f t="shared" si="7"/>
        <v>13485570.755132366</v>
      </c>
      <c r="G44" s="153">
        <f t="shared" si="7"/>
        <v>2195744.9719142877</v>
      </c>
      <c r="H44" s="153">
        <f t="shared" si="7"/>
        <v>1042342.5642911856</v>
      </c>
      <c r="I44" s="153">
        <f t="shared" si="7"/>
        <v>215438.30488417688</v>
      </c>
      <c r="J44" s="153">
        <f t="shared" si="7"/>
        <v>404114.7040171581</v>
      </c>
      <c r="K44" s="153">
        <f t="shared" si="7"/>
        <v>6824.170800263094</v>
      </c>
      <c r="L44" s="153">
        <f t="shared" si="7"/>
        <v>11443.01779926217</v>
      </c>
      <c r="M44" s="153">
        <f t="shared" si="7"/>
        <v>0</v>
      </c>
      <c r="N44" s="153">
        <f t="shared" si="7"/>
        <v>5359.710910188761</v>
      </c>
      <c r="O44" s="153">
        <f t="shared" si="7"/>
        <v>13485570.755132366</v>
      </c>
      <c r="P44" s="153">
        <f t="shared" si="7"/>
        <v>2195744.9719142877</v>
      </c>
      <c r="Q44" s="153">
        <f t="shared" si="7"/>
        <v>1042342.5642911856</v>
      </c>
      <c r="R44" s="153">
        <f t="shared" si="7"/>
        <v>215438.30488417688</v>
      </c>
      <c r="S44" s="153">
        <f t="shared" si="7"/>
        <v>307255.86943921586</v>
      </c>
      <c r="T44" s="153">
        <f t="shared" si="7"/>
        <v>495.62838612562484</v>
      </c>
      <c r="U44" s="153">
        <f t="shared" si="7"/>
        <v>96363.20619181659</v>
      </c>
      <c r="V44" s="153">
        <f t="shared" si="7"/>
        <v>991.2567722512495</v>
      </c>
      <c r="W44" s="153">
        <f t="shared" si="7"/>
        <v>11443.01779926217</v>
      </c>
      <c r="X44" s="153">
        <f t="shared" si="7"/>
        <v>5832.914028011844</v>
      </c>
      <c r="Y44" s="153">
        <f t="shared" si="7"/>
        <v>0</v>
      </c>
      <c r="Z44" s="153">
        <f t="shared" si="7"/>
        <v>532.9625363443248</v>
      </c>
      <c r="AA44" s="153">
        <f t="shared" si="7"/>
        <v>4826.748373844436</v>
      </c>
    </row>
    <row r="45" spans="1:27" s="163" customFormat="1" ht="11.25">
      <c r="A45" s="162"/>
      <c r="C45" s="166"/>
      <c r="D45" s="162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</row>
    <row r="46" spans="1:27" s="163" customFormat="1" ht="11.25">
      <c r="A46" s="162">
        <v>29</v>
      </c>
      <c r="B46" s="163" t="s">
        <v>29</v>
      </c>
      <c r="C46" s="166" t="s">
        <v>30</v>
      </c>
      <c r="D46" s="162" t="s">
        <v>705</v>
      </c>
      <c r="E46" s="153">
        <v>123754809.99999999</v>
      </c>
      <c r="F46" s="153">
        <v>74962161.110744</v>
      </c>
      <c r="G46" s="153">
        <v>14814967.85698172</v>
      </c>
      <c r="H46" s="153">
        <v>14137782.209433464</v>
      </c>
      <c r="I46" s="153">
        <v>7554184.735810772</v>
      </c>
      <c r="J46" s="153">
        <v>7774885.222932829</v>
      </c>
      <c r="K46" s="153">
        <v>1222976.9138787896</v>
      </c>
      <c r="L46" s="153">
        <v>1304088.4164544775</v>
      </c>
      <c r="M46" s="153">
        <v>1661643.6741053103</v>
      </c>
      <c r="N46" s="153">
        <v>322119.8596586214</v>
      </c>
      <c r="O46" s="153">
        <v>74962161.110744</v>
      </c>
      <c r="P46" s="153">
        <v>14814967.85698172</v>
      </c>
      <c r="Q46" s="153">
        <v>14137782.209433464</v>
      </c>
      <c r="R46" s="153">
        <v>7554184.735810772</v>
      </c>
      <c r="S46" s="153">
        <v>6420555.207218037</v>
      </c>
      <c r="T46" s="153">
        <v>21411.005441500547</v>
      </c>
      <c r="U46" s="153">
        <v>1332919.0102732913</v>
      </c>
      <c r="V46" s="153">
        <v>124956.01056197996</v>
      </c>
      <c r="W46" s="153">
        <v>1304088.4164544775</v>
      </c>
      <c r="X46" s="153">
        <v>1098020.9033168096</v>
      </c>
      <c r="Y46" s="153">
        <v>1661643.6741053103</v>
      </c>
      <c r="Z46" s="153">
        <v>293261.89024148247</v>
      </c>
      <c r="AA46" s="153">
        <v>28857.969417138942</v>
      </c>
    </row>
    <row r="47" spans="1:27" s="163" customFormat="1" ht="11.25">
      <c r="A47" s="162">
        <v>30</v>
      </c>
      <c r="B47" s="163" t="s">
        <v>31</v>
      </c>
      <c r="C47" s="114" t="s">
        <v>1049</v>
      </c>
      <c r="D47" s="162" t="s">
        <v>705</v>
      </c>
      <c r="E47" s="153">
        <v>11077294</v>
      </c>
      <c r="F47" s="153">
        <v>7010906.662735222</v>
      </c>
      <c r="G47" s="153">
        <v>1312123.3108221376</v>
      </c>
      <c r="H47" s="153">
        <v>1106531.5544975055</v>
      </c>
      <c r="I47" s="153">
        <v>590738.5001268262</v>
      </c>
      <c r="J47" s="153">
        <v>611231.3737639446</v>
      </c>
      <c r="K47" s="153">
        <v>104408.49010562779</v>
      </c>
      <c r="L47" s="153">
        <v>117588.94963056374</v>
      </c>
      <c r="M47" s="153">
        <v>198339.70822140836</v>
      </c>
      <c r="N47" s="153">
        <v>25425.450096765955</v>
      </c>
      <c r="O47" s="153">
        <v>7010906.662735222</v>
      </c>
      <c r="P47" s="153">
        <v>1312123.3108221376</v>
      </c>
      <c r="Q47" s="153">
        <v>1106531.5544975055</v>
      </c>
      <c r="R47" s="153">
        <v>590738.5001268262</v>
      </c>
      <c r="S47" s="153">
        <v>501585.2577937948</v>
      </c>
      <c r="T47" s="153">
        <v>1630.872158596378</v>
      </c>
      <c r="U47" s="153">
        <v>108015.24381155349</v>
      </c>
      <c r="V47" s="153">
        <v>10927.100874222624</v>
      </c>
      <c r="W47" s="153">
        <v>117588.94963056374</v>
      </c>
      <c r="X47" s="153">
        <v>93481.38923140516</v>
      </c>
      <c r="Y47" s="153">
        <v>198339.70822140836</v>
      </c>
      <c r="Z47" s="153">
        <v>22201.765040009213</v>
      </c>
      <c r="AA47" s="153">
        <v>3223.6850567567467</v>
      </c>
    </row>
    <row r="48" spans="1:27" s="163" customFormat="1" ht="11.25">
      <c r="A48" s="162">
        <v>31</v>
      </c>
      <c r="B48" s="165" t="s">
        <v>32</v>
      </c>
      <c r="C48" s="166" t="s">
        <v>33</v>
      </c>
      <c r="D48" s="162"/>
      <c r="E48" s="153">
        <f aca="true" t="shared" si="8" ref="E48:AA48">(E46-E47)</f>
        <v>112677515.99999999</v>
      </c>
      <c r="F48" s="153">
        <f t="shared" si="8"/>
        <v>67951254.44800878</v>
      </c>
      <c r="G48" s="153">
        <f t="shared" si="8"/>
        <v>13502844.546159584</v>
      </c>
      <c r="H48" s="153">
        <f t="shared" si="8"/>
        <v>13031250.65493596</v>
      </c>
      <c r="I48" s="153">
        <f t="shared" si="8"/>
        <v>6963446.235683945</v>
      </c>
      <c r="J48" s="153">
        <f t="shared" si="8"/>
        <v>7163653.849168884</v>
      </c>
      <c r="K48" s="153">
        <f t="shared" si="8"/>
        <v>1118568.4237731618</v>
      </c>
      <c r="L48" s="153">
        <f t="shared" si="8"/>
        <v>1186499.4668239136</v>
      </c>
      <c r="M48" s="153">
        <f t="shared" si="8"/>
        <v>1463303.965883902</v>
      </c>
      <c r="N48" s="153">
        <f t="shared" si="8"/>
        <v>296694.4095618555</v>
      </c>
      <c r="O48" s="153">
        <f t="shared" si="8"/>
        <v>67951254.44800878</v>
      </c>
      <c r="P48" s="153">
        <f t="shared" si="8"/>
        <v>13502844.546159584</v>
      </c>
      <c r="Q48" s="153">
        <f t="shared" si="8"/>
        <v>13031250.65493596</v>
      </c>
      <c r="R48" s="153">
        <f t="shared" si="8"/>
        <v>6963446.235683945</v>
      </c>
      <c r="S48" s="153">
        <f t="shared" si="8"/>
        <v>5918969.949424243</v>
      </c>
      <c r="T48" s="153">
        <f t="shared" si="8"/>
        <v>19780.133282904168</v>
      </c>
      <c r="U48" s="153">
        <f t="shared" si="8"/>
        <v>1224903.7664617377</v>
      </c>
      <c r="V48" s="153">
        <f t="shared" si="8"/>
        <v>114028.90968775733</v>
      </c>
      <c r="W48" s="153">
        <f t="shared" si="8"/>
        <v>1186499.4668239136</v>
      </c>
      <c r="X48" s="153">
        <f t="shared" si="8"/>
        <v>1004539.5140854043</v>
      </c>
      <c r="Y48" s="153">
        <f t="shared" si="8"/>
        <v>1463303.965883902</v>
      </c>
      <c r="Z48" s="153">
        <f t="shared" si="8"/>
        <v>271060.12520147325</v>
      </c>
      <c r="AA48" s="153">
        <f t="shared" si="8"/>
        <v>25634.284360382197</v>
      </c>
    </row>
    <row r="49" spans="1:27" s="163" customFormat="1" ht="11.25">
      <c r="A49" s="162">
        <v>32</v>
      </c>
      <c r="B49" s="163" t="s">
        <v>34</v>
      </c>
      <c r="C49" s="166" t="s">
        <v>35</v>
      </c>
      <c r="D49" s="162"/>
      <c r="E49" s="153">
        <f aca="true" t="shared" si="9" ref="E49:AA49">((E44/E48)*E47)</f>
        <v>1707328.8391363653</v>
      </c>
      <c r="F49" s="153">
        <f t="shared" si="9"/>
        <v>1391380.9042375276</v>
      </c>
      <c r="G49" s="153">
        <f t="shared" si="9"/>
        <v>213368.97958205867</v>
      </c>
      <c r="H49" s="153">
        <f t="shared" si="9"/>
        <v>88509.15146407411</v>
      </c>
      <c r="I49" s="153">
        <f t="shared" si="9"/>
        <v>18276.539631334483</v>
      </c>
      <c r="J49" s="153">
        <f t="shared" si="9"/>
        <v>34480.67018526793</v>
      </c>
      <c r="K49" s="153">
        <f t="shared" si="9"/>
        <v>636.9761154842628</v>
      </c>
      <c r="L49" s="153">
        <f t="shared" si="9"/>
        <v>1134.0691515192882</v>
      </c>
      <c r="M49" s="153">
        <f t="shared" si="9"/>
        <v>0</v>
      </c>
      <c r="N49" s="153">
        <f t="shared" si="9"/>
        <v>459.30444891542817</v>
      </c>
      <c r="O49" s="153">
        <f t="shared" si="9"/>
        <v>1391380.9042375276</v>
      </c>
      <c r="P49" s="153">
        <f t="shared" si="9"/>
        <v>213368.97958205867</v>
      </c>
      <c r="Q49" s="153">
        <f t="shared" si="9"/>
        <v>88509.15146407411</v>
      </c>
      <c r="R49" s="153">
        <f t="shared" si="9"/>
        <v>18276.539631334483</v>
      </c>
      <c r="S49" s="153">
        <f t="shared" si="9"/>
        <v>26037.47202607726</v>
      </c>
      <c r="T49" s="153">
        <f t="shared" si="9"/>
        <v>40.864564681217324</v>
      </c>
      <c r="U49" s="153">
        <f t="shared" si="9"/>
        <v>8497.561601380874</v>
      </c>
      <c r="V49" s="153">
        <f t="shared" si="9"/>
        <v>94.98961949478897</v>
      </c>
      <c r="W49" s="153">
        <f t="shared" si="9"/>
        <v>1134.0691515192882</v>
      </c>
      <c r="X49" s="153">
        <f t="shared" si="9"/>
        <v>542.8048364054105</v>
      </c>
      <c r="Y49" s="153">
        <f t="shared" si="9"/>
        <v>0</v>
      </c>
      <c r="Z49" s="153">
        <f t="shared" si="9"/>
        <v>43.653447729536275</v>
      </c>
      <c r="AA49" s="153">
        <f t="shared" si="9"/>
        <v>606.9963329865801</v>
      </c>
    </row>
    <row r="50" spans="1:27" s="163" customFormat="1" ht="11.25">
      <c r="A50" s="162"/>
      <c r="C50" s="166"/>
      <c r="D50" s="16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</row>
    <row r="51" spans="1:27" s="163" customFormat="1" ht="11.25">
      <c r="A51" s="162">
        <v>33</v>
      </c>
      <c r="B51" s="163" t="s">
        <v>36</v>
      </c>
      <c r="C51" s="162" t="s">
        <v>651</v>
      </c>
      <c r="D51" s="162" t="s">
        <v>705</v>
      </c>
      <c r="E51" s="153">
        <v>4373938140</v>
      </c>
      <c r="F51" s="153">
        <v>2619059420.233924</v>
      </c>
      <c r="G51" s="153">
        <v>522222162.8694893</v>
      </c>
      <c r="H51" s="153">
        <v>505320358.4758622</v>
      </c>
      <c r="I51" s="153">
        <v>274551926.5592317</v>
      </c>
      <c r="J51" s="153">
        <v>280330021.1259585</v>
      </c>
      <c r="K51" s="153">
        <v>55491915.598282345</v>
      </c>
      <c r="L51" s="153">
        <v>48956785.267637774</v>
      </c>
      <c r="M51" s="153">
        <v>56306794.255271345</v>
      </c>
      <c r="N51" s="153">
        <v>11698755.614343142</v>
      </c>
      <c r="O51" s="153">
        <v>2619059420.233924</v>
      </c>
      <c r="P51" s="153">
        <v>522222162.8694893</v>
      </c>
      <c r="Q51" s="153">
        <v>505320358.4758622</v>
      </c>
      <c r="R51" s="153">
        <v>274551926.5592317</v>
      </c>
      <c r="S51" s="153">
        <v>233309854.012443</v>
      </c>
      <c r="T51" s="153">
        <v>763955.7429784294</v>
      </c>
      <c r="U51" s="153">
        <v>46256211.37053707</v>
      </c>
      <c r="V51" s="153">
        <v>4586856.919935872</v>
      </c>
      <c r="W51" s="153">
        <v>48956785.267637774</v>
      </c>
      <c r="X51" s="153">
        <v>50905058.67834647</v>
      </c>
      <c r="Y51" s="153">
        <v>56306794.255271345</v>
      </c>
      <c r="Z51" s="153">
        <v>10641046.565586347</v>
      </c>
      <c r="AA51" s="153">
        <v>1057709.048756797</v>
      </c>
    </row>
    <row r="52" spans="1:27" s="163" customFormat="1" ht="11.25">
      <c r="A52" s="162">
        <v>34</v>
      </c>
      <c r="B52" s="165" t="s">
        <v>37</v>
      </c>
      <c r="C52" s="166" t="s">
        <v>1101</v>
      </c>
      <c r="D52" s="162" t="s">
        <v>705</v>
      </c>
      <c r="E52" s="153">
        <v>40824951</v>
      </c>
      <c r="F52" s="153">
        <v>24392248.379023816</v>
      </c>
      <c r="G52" s="153">
        <v>4875702.873303195</v>
      </c>
      <c r="H52" s="153">
        <v>4740949.541562077</v>
      </c>
      <c r="I52" s="153">
        <v>2577081.9789873045</v>
      </c>
      <c r="J52" s="153">
        <v>2630297.1219028747</v>
      </c>
      <c r="K52" s="153">
        <v>523494.5548432105</v>
      </c>
      <c r="L52" s="153">
        <v>457669.75405457075</v>
      </c>
      <c r="M52" s="153">
        <v>517660.0205345589</v>
      </c>
      <c r="N52" s="153">
        <v>109846.77578838945</v>
      </c>
      <c r="O52" s="153">
        <v>24392248.379023816</v>
      </c>
      <c r="P52" s="153">
        <v>4875702.873303195</v>
      </c>
      <c r="Q52" s="153">
        <v>4740949.541562077</v>
      </c>
      <c r="R52" s="153">
        <v>2577081.9789873045</v>
      </c>
      <c r="S52" s="153">
        <v>2190025.4469861346</v>
      </c>
      <c r="T52" s="153">
        <v>7173.610938252615</v>
      </c>
      <c r="U52" s="153">
        <v>433098.06397848733</v>
      </c>
      <c r="V52" s="153">
        <v>42933.70983786068</v>
      </c>
      <c r="W52" s="153">
        <v>457669.75405457075</v>
      </c>
      <c r="X52" s="153">
        <v>480560.84500534984</v>
      </c>
      <c r="Y52" s="153">
        <v>517660.0205345589</v>
      </c>
      <c r="Z52" s="153">
        <v>100055.69987976813</v>
      </c>
      <c r="AA52" s="153">
        <v>9791.075908621311</v>
      </c>
    </row>
    <row r="53" spans="1:27" s="163" customFormat="1" ht="11.25">
      <c r="A53" s="162">
        <v>35</v>
      </c>
      <c r="B53" s="163" t="s">
        <v>38</v>
      </c>
      <c r="C53" s="166" t="s">
        <v>39</v>
      </c>
      <c r="D53" s="162" t="s">
        <v>705</v>
      </c>
      <c r="E53" s="153">
        <f aca="true" t="shared" si="10" ref="E53:AA53">((E26/E51)*E52)</f>
        <v>3700800.741189334</v>
      </c>
      <c r="F53" s="153">
        <f t="shared" si="10"/>
        <v>2920681.9684506385</v>
      </c>
      <c r="G53" s="153">
        <f t="shared" si="10"/>
        <v>475623.6152966213</v>
      </c>
      <c r="H53" s="153">
        <f t="shared" si="10"/>
        <v>218801.2930654307</v>
      </c>
      <c r="I53" s="153">
        <f t="shared" si="10"/>
        <v>43861.762062888265</v>
      </c>
      <c r="J53" s="153">
        <f t="shared" si="10"/>
        <v>80530.71856308813</v>
      </c>
      <c r="K53" s="153">
        <f t="shared" si="10"/>
        <v>1360.3509247831282</v>
      </c>
      <c r="L53" s="153">
        <f t="shared" si="10"/>
        <v>2260.7658419863687</v>
      </c>
      <c r="M53" s="153">
        <f t="shared" si="10"/>
        <v>0</v>
      </c>
      <c r="N53" s="153">
        <f t="shared" si="10"/>
        <v>1067.3436395690912</v>
      </c>
      <c r="O53" s="153">
        <f t="shared" si="10"/>
        <v>2920681.9684506385</v>
      </c>
      <c r="P53" s="153">
        <f t="shared" si="10"/>
        <v>475623.6152966213</v>
      </c>
      <c r="Q53" s="153">
        <f t="shared" si="10"/>
        <v>218801.2930654307</v>
      </c>
      <c r="R53" s="153">
        <f t="shared" si="10"/>
        <v>43861.762062888265</v>
      </c>
      <c r="S53" s="153">
        <f t="shared" si="10"/>
        <v>61293.06883359418</v>
      </c>
      <c r="T53" s="153">
        <f t="shared" si="10"/>
        <v>98.34321616369517</v>
      </c>
      <c r="U53" s="153">
        <f t="shared" si="10"/>
        <v>19102.681896377333</v>
      </c>
      <c r="V53" s="153">
        <f t="shared" si="10"/>
        <v>196.05955270789664</v>
      </c>
      <c r="W53" s="153">
        <f t="shared" si="10"/>
        <v>2260.7658419863687</v>
      </c>
      <c r="X53" s="153">
        <f t="shared" si="10"/>
        <v>1163.5676330385368</v>
      </c>
      <c r="Y53" s="153">
        <f t="shared" si="10"/>
        <v>0</v>
      </c>
      <c r="Z53" s="153">
        <f t="shared" si="10"/>
        <v>105.91803089623272</v>
      </c>
      <c r="AA53" s="153">
        <f t="shared" si="10"/>
        <v>981.8358740925394</v>
      </c>
    </row>
    <row r="54" spans="1:27" s="163" customFormat="1" ht="11.25">
      <c r="A54" s="162"/>
      <c r="C54" s="166"/>
      <c r="D54" s="16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</row>
    <row r="55" spans="1:27" s="163" customFormat="1" ht="22.5">
      <c r="A55" s="162">
        <v>36</v>
      </c>
      <c r="B55" s="163" t="s">
        <v>40</v>
      </c>
      <c r="C55" s="166" t="s">
        <v>41</v>
      </c>
      <c r="D55" s="162" t="s">
        <v>705</v>
      </c>
      <c r="E55" s="153">
        <f aca="true" t="shared" si="11" ref="E55:AA55">(E37+E41+E44+E49+E53)</f>
        <v>58574770.16185047</v>
      </c>
      <c r="F55" s="153">
        <f t="shared" si="11"/>
        <v>46480749.5459666</v>
      </c>
      <c r="G55" s="153">
        <f t="shared" si="11"/>
        <v>7540236.895622156</v>
      </c>
      <c r="H55" s="153">
        <f t="shared" si="11"/>
        <v>2145939.693092621</v>
      </c>
      <c r="I55" s="153">
        <f t="shared" si="11"/>
        <v>542519.8038298229</v>
      </c>
      <c r="J55" s="153">
        <f t="shared" si="11"/>
        <v>1397284.7555353225</v>
      </c>
      <c r="K55" s="153">
        <f t="shared" si="11"/>
        <v>299137.6607427339</v>
      </c>
      <c r="L55" s="153">
        <f t="shared" si="11"/>
        <v>424002.75150060415</v>
      </c>
      <c r="M55" s="153">
        <f t="shared" si="11"/>
        <v>110859.89904685083</v>
      </c>
      <c r="N55" s="153">
        <f t="shared" si="11"/>
        <v>45707.9496561728</v>
      </c>
      <c r="O55" s="153">
        <f t="shared" si="11"/>
        <v>46480749.5459666</v>
      </c>
      <c r="P55" s="153">
        <f t="shared" si="11"/>
        <v>7540236.895622156</v>
      </c>
      <c r="Q55" s="153">
        <f t="shared" si="11"/>
        <v>2145939.693092621</v>
      </c>
      <c r="R55" s="153">
        <f t="shared" si="11"/>
        <v>542519.8038298229</v>
      </c>
      <c r="S55" s="153">
        <f t="shared" si="11"/>
        <v>994257.0660733385</v>
      </c>
      <c r="T55" s="153">
        <f t="shared" si="11"/>
        <v>1691.8765197817047</v>
      </c>
      <c r="U55" s="153">
        <f t="shared" si="11"/>
        <v>408449.4575970691</v>
      </c>
      <c r="V55" s="153">
        <f t="shared" si="11"/>
        <v>45235.90004618418</v>
      </c>
      <c r="W55" s="153">
        <f t="shared" si="11"/>
        <v>424002.75150060415</v>
      </c>
      <c r="X55" s="153">
        <f t="shared" si="11"/>
        <v>255151.61572995962</v>
      </c>
      <c r="Y55" s="153">
        <f t="shared" si="11"/>
        <v>110859.89904685083</v>
      </c>
      <c r="Z55" s="153">
        <f t="shared" si="11"/>
        <v>4460.517721143167</v>
      </c>
      <c r="AA55" s="153">
        <f t="shared" si="11"/>
        <v>37065.256372491865</v>
      </c>
    </row>
    <row r="56" spans="1:27" s="163" customFormat="1" ht="11.25">
      <c r="A56" s="162"/>
      <c r="C56" s="162"/>
      <c r="D56" s="162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</row>
    <row r="57" spans="1:27" s="163" customFormat="1" ht="11.25">
      <c r="A57" s="162">
        <v>37</v>
      </c>
      <c r="B57" s="163" t="s">
        <v>42</v>
      </c>
      <c r="C57" s="166" t="s">
        <v>715</v>
      </c>
      <c r="D57" s="162" t="s">
        <v>705</v>
      </c>
      <c r="E57" s="153">
        <v>963672</v>
      </c>
      <c r="F57" s="153">
        <v>849928.118031739</v>
      </c>
      <c r="G57" s="153">
        <v>99930.89630196134</v>
      </c>
      <c r="H57" s="153">
        <v>7247.992478776514</v>
      </c>
      <c r="I57" s="153">
        <v>659.999315120378</v>
      </c>
      <c r="J57" s="153">
        <v>648.9993265350383</v>
      </c>
      <c r="K57" s="153">
        <v>15.999983396857647</v>
      </c>
      <c r="L57" s="153">
        <v>19.99997924607206</v>
      </c>
      <c r="M57" s="153">
        <v>5210.994592564075</v>
      </c>
      <c r="N57" s="153">
        <v>8.999990660732426</v>
      </c>
      <c r="O57" s="153">
        <v>849928.118031739</v>
      </c>
      <c r="P57" s="153">
        <v>99930.89630196134</v>
      </c>
      <c r="Q57" s="153">
        <v>7247.992478776514</v>
      </c>
      <c r="R57" s="153">
        <v>659.999315120378</v>
      </c>
      <c r="S57" s="153">
        <v>475.99950605651503</v>
      </c>
      <c r="T57" s="153">
        <v>0.9999989623036029</v>
      </c>
      <c r="U57" s="153">
        <v>171.99982151621973</v>
      </c>
      <c r="V57" s="153">
        <v>1.9999979246072057</v>
      </c>
      <c r="W57" s="153">
        <v>19.99997924607206</v>
      </c>
      <c r="X57" s="153">
        <v>13.999985472250442</v>
      </c>
      <c r="Y57" s="153">
        <v>5210.994592564075</v>
      </c>
      <c r="Z57" s="153">
        <v>0.9999989623036029</v>
      </c>
      <c r="AA57" s="153">
        <v>7.999991698428823</v>
      </c>
    </row>
    <row r="58" spans="1:27" s="163" customFormat="1" ht="11.25">
      <c r="A58" s="162">
        <v>38</v>
      </c>
      <c r="B58" s="163" t="s">
        <v>43</v>
      </c>
      <c r="C58" s="167">
        <f>0.0863-(0.35*0.044)</f>
        <v>0.0709</v>
      </c>
      <c r="D58" s="168" t="s">
        <v>705</v>
      </c>
      <c r="E58" s="167">
        <f aca="true" t="shared" si="12" ref="E58:AA58">$C$58</f>
        <v>0.0709</v>
      </c>
      <c r="F58" s="167">
        <f t="shared" si="12"/>
        <v>0.0709</v>
      </c>
      <c r="G58" s="167">
        <f t="shared" si="12"/>
        <v>0.0709</v>
      </c>
      <c r="H58" s="167">
        <f t="shared" si="12"/>
        <v>0.0709</v>
      </c>
      <c r="I58" s="167">
        <f t="shared" si="12"/>
        <v>0.0709</v>
      </c>
      <c r="J58" s="167">
        <f t="shared" si="12"/>
        <v>0.0709</v>
      </c>
      <c r="K58" s="167">
        <f t="shared" si="12"/>
        <v>0.0709</v>
      </c>
      <c r="L58" s="167">
        <f t="shared" si="12"/>
        <v>0.0709</v>
      </c>
      <c r="M58" s="167">
        <f t="shared" si="12"/>
        <v>0.0709</v>
      </c>
      <c r="N58" s="167">
        <f t="shared" si="12"/>
        <v>0.0709</v>
      </c>
      <c r="O58" s="153">
        <f t="shared" si="12"/>
        <v>0.0709</v>
      </c>
      <c r="P58" s="153">
        <f t="shared" si="12"/>
        <v>0.0709</v>
      </c>
      <c r="Q58" s="153">
        <f t="shared" si="12"/>
        <v>0.0709</v>
      </c>
      <c r="R58" s="153">
        <f t="shared" si="12"/>
        <v>0.0709</v>
      </c>
      <c r="S58" s="153">
        <f t="shared" si="12"/>
        <v>0.0709</v>
      </c>
      <c r="T58" s="153">
        <f t="shared" si="12"/>
        <v>0.0709</v>
      </c>
      <c r="U58" s="153">
        <f t="shared" si="12"/>
        <v>0.0709</v>
      </c>
      <c r="V58" s="153">
        <f t="shared" si="12"/>
        <v>0.0709</v>
      </c>
      <c r="W58" s="153">
        <f t="shared" si="12"/>
        <v>0.0709</v>
      </c>
      <c r="X58" s="153">
        <f t="shared" si="12"/>
        <v>0.0709</v>
      </c>
      <c r="Y58" s="153">
        <f t="shared" si="12"/>
        <v>0.0709</v>
      </c>
      <c r="Z58" s="153">
        <f t="shared" si="12"/>
        <v>0.0709</v>
      </c>
      <c r="AA58" s="153">
        <f t="shared" si="12"/>
        <v>0.0709</v>
      </c>
    </row>
    <row r="59" spans="1:27" s="163" customFormat="1" ht="11.25">
      <c r="A59" s="162">
        <v>39</v>
      </c>
      <c r="B59" s="163" t="s">
        <v>44</v>
      </c>
      <c r="C59" s="169">
        <v>0.6200972</v>
      </c>
      <c r="D59" s="162" t="s">
        <v>705</v>
      </c>
      <c r="E59" s="169">
        <f aca="true" t="shared" si="13" ref="E59:AA59">$C$59</f>
        <v>0.6200972</v>
      </c>
      <c r="F59" s="169">
        <f t="shared" si="13"/>
        <v>0.6200972</v>
      </c>
      <c r="G59" s="169">
        <f t="shared" si="13"/>
        <v>0.6200972</v>
      </c>
      <c r="H59" s="169">
        <f t="shared" si="13"/>
        <v>0.6200972</v>
      </c>
      <c r="I59" s="169">
        <f t="shared" si="13"/>
        <v>0.6200972</v>
      </c>
      <c r="J59" s="169">
        <f t="shared" si="13"/>
        <v>0.6200972</v>
      </c>
      <c r="K59" s="169">
        <f t="shared" si="13"/>
        <v>0.6200972</v>
      </c>
      <c r="L59" s="169">
        <f t="shared" si="13"/>
        <v>0.6200972</v>
      </c>
      <c r="M59" s="169">
        <f t="shared" si="13"/>
        <v>0.6200972</v>
      </c>
      <c r="N59" s="169">
        <f t="shared" si="13"/>
        <v>0.6200972</v>
      </c>
      <c r="O59" s="153">
        <f t="shared" si="13"/>
        <v>0.6200972</v>
      </c>
      <c r="P59" s="153">
        <f t="shared" si="13"/>
        <v>0.6200972</v>
      </c>
      <c r="Q59" s="153">
        <f t="shared" si="13"/>
        <v>0.6200972</v>
      </c>
      <c r="R59" s="153">
        <f t="shared" si="13"/>
        <v>0.6200972</v>
      </c>
      <c r="S59" s="153">
        <f t="shared" si="13"/>
        <v>0.6200972</v>
      </c>
      <c r="T59" s="153">
        <f t="shared" si="13"/>
        <v>0.6200972</v>
      </c>
      <c r="U59" s="153">
        <f t="shared" si="13"/>
        <v>0.6200972</v>
      </c>
      <c r="V59" s="153">
        <f t="shared" si="13"/>
        <v>0.6200972</v>
      </c>
      <c r="W59" s="153">
        <f t="shared" si="13"/>
        <v>0.6200972</v>
      </c>
      <c r="X59" s="153">
        <f t="shared" si="13"/>
        <v>0.6200972</v>
      </c>
      <c r="Y59" s="153">
        <f t="shared" si="13"/>
        <v>0.6200972</v>
      </c>
      <c r="Z59" s="153">
        <f t="shared" si="13"/>
        <v>0.6200972</v>
      </c>
      <c r="AA59" s="153">
        <f t="shared" si="13"/>
        <v>0.6200972</v>
      </c>
    </row>
    <row r="60" spans="1:27" s="163" customFormat="1" ht="11.25">
      <c r="A60" s="162">
        <v>40</v>
      </c>
      <c r="B60" s="165" t="s">
        <v>45</v>
      </c>
      <c r="C60" s="170">
        <f>1-0.35</f>
        <v>0.65</v>
      </c>
      <c r="D60" s="171" t="s">
        <v>705</v>
      </c>
      <c r="E60" s="170">
        <f aca="true" t="shared" si="14" ref="E60:AA60">$C$60</f>
        <v>0.65</v>
      </c>
      <c r="F60" s="170">
        <f t="shared" si="14"/>
        <v>0.65</v>
      </c>
      <c r="G60" s="170">
        <f t="shared" si="14"/>
        <v>0.65</v>
      </c>
      <c r="H60" s="170">
        <f t="shared" si="14"/>
        <v>0.65</v>
      </c>
      <c r="I60" s="170">
        <f t="shared" si="14"/>
        <v>0.65</v>
      </c>
      <c r="J60" s="170">
        <f t="shared" si="14"/>
        <v>0.65</v>
      </c>
      <c r="K60" s="170">
        <f t="shared" si="14"/>
        <v>0.65</v>
      </c>
      <c r="L60" s="170">
        <f t="shared" si="14"/>
        <v>0.65</v>
      </c>
      <c r="M60" s="170">
        <f t="shared" si="14"/>
        <v>0.65</v>
      </c>
      <c r="N60" s="170">
        <f t="shared" si="14"/>
        <v>0.65</v>
      </c>
      <c r="O60" s="153">
        <f t="shared" si="14"/>
        <v>0.65</v>
      </c>
      <c r="P60" s="153">
        <f t="shared" si="14"/>
        <v>0.65</v>
      </c>
      <c r="Q60" s="153">
        <f t="shared" si="14"/>
        <v>0.65</v>
      </c>
      <c r="R60" s="153">
        <f t="shared" si="14"/>
        <v>0.65</v>
      </c>
      <c r="S60" s="153">
        <f t="shared" si="14"/>
        <v>0.65</v>
      </c>
      <c r="T60" s="153">
        <f t="shared" si="14"/>
        <v>0.65</v>
      </c>
      <c r="U60" s="153">
        <f t="shared" si="14"/>
        <v>0.65</v>
      </c>
      <c r="V60" s="153">
        <f t="shared" si="14"/>
        <v>0.65</v>
      </c>
      <c r="W60" s="153">
        <f t="shared" si="14"/>
        <v>0.65</v>
      </c>
      <c r="X60" s="153">
        <f t="shared" si="14"/>
        <v>0.65</v>
      </c>
      <c r="Y60" s="153">
        <f t="shared" si="14"/>
        <v>0.65</v>
      </c>
      <c r="Z60" s="153">
        <f t="shared" si="14"/>
        <v>0.65</v>
      </c>
      <c r="AA60" s="153">
        <f t="shared" si="14"/>
        <v>0.65</v>
      </c>
    </row>
    <row r="61" spans="1:27" s="163" customFormat="1" ht="11.25">
      <c r="A61" s="162"/>
      <c r="C61" s="162"/>
      <c r="D61" s="172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27" s="163" customFormat="1" ht="22.5">
      <c r="A62" s="162">
        <v>41</v>
      </c>
      <c r="B62" s="165" t="s">
        <v>46</v>
      </c>
      <c r="C62" s="166" t="s">
        <v>47</v>
      </c>
      <c r="D62" s="171" t="s">
        <v>705</v>
      </c>
      <c r="E62" s="173">
        <f aca="true" t="shared" si="15" ref="E62:AA62">(((E26*E58)/E59)/E57)</f>
        <v>47.04352878492377</v>
      </c>
      <c r="F62" s="173">
        <f t="shared" si="15"/>
        <v>42.18733145511457</v>
      </c>
      <c r="G62" s="173">
        <f t="shared" si="15"/>
        <v>58.28652439876268</v>
      </c>
      <c r="H62" s="173">
        <f t="shared" si="15"/>
        <v>367.8917743156109</v>
      </c>
      <c r="I62" s="173">
        <f t="shared" si="15"/>
        <v>809.5157748204115</v>
      </c>
      <c r="J62" s="173">
        <f t="shared" si="15"/>
        <v>1512.0584967724324</v>
      </c>
      <c r="K62" s="173">
        <f t="shared" si="15"/>
        <v>1030.4702009590765</v>
      </c>
      <c r="L62" s="173">
        <f t="shared" si="15"/>
        <v>1382.5256027234811</v>
      </c>
      <c r="M62" s="173">
        <f t="shared" si="15"/>
        <v>0</v>
      </c>
      <c r="N62" s="173">
        <f t="shared" si="15"/>
        <v>1444.1124998143343</v>
      </c>
      <c r="O62" s="173">
        <f t="shared" si="15"/>
        <v>42.18733145511457</v>
      </c>
      <c r="P62" s="173">
        <f t="shared" si="15"/>
        <v>58.28652439876268</v>
      </c>
      <c r="Q62" s="173">
        <f t="shared" si="15"/>
        <v>367.8917743156109</v>
      </c>
      <c r="R62" s="173">
        <f t="shared" si="15"/>
        <v>809.5157748204115</v>
      </c>
      <c r="S62" s="173">
        <f t="shared" si="15"/>
        <v>1568.4665091535935</v>
      </c>
      <c r="T62" s="173">
        <f t="shared" si="15"/>
        <v>1197.4618985379561</v>
      </c>
      <c r="U62" s="173">
        <f t="shared" si="15"/>
        <v>1356.2402493482236</v>
      </c>
      <c r="V62" s="173">
        <f t="shared" si="15"/>
        <v>1197.4618985379561</v>
      </c>
      <c r="W62" s="173">
        <f t="shared" si="15"/>
        <v>1382.5256027234811</v>
      </c>
      <c r="X62" s="173">
        <f t="shared" si="15"/>
        <v>1006.6142441620937</v>
      </c>
      <c r="Y62" s="173">
        <f t="shared" si="15"/>
        <v>0</v>
      </c>
      <c r="Z62" s="173">
        <f t="shared" si="15"/>
        <v>1287.9509486477152</v>
      </c>
      <c r="AA62" s="173">
        <f t="shared" si="15"/>
        <v>1515.9037486568106</v>
      </c>
    </row>
    <row r="63" spans="1:27" s="163" customFormat="1" ht="11.25">
      <c r="A63" s="162">
        <v>42</v>
      </c>
      <c r="B63" s="174" t="s">
        <v>48</v>
      </c>
      <c r="C63" s="166">
        <v>12</v>
      </c>
      <c r="D63" s="171" t="s">
        <v>705</v>
      </c>
      <c r="E63" s="153">
        <f aca="true" t="shared" si="16" ref="E63:AA63">$C$63</f>
        <v>12</v>
      </c>
      <c r="F63" s="153">
        <f t="shared" si="16"/>
        <v>12</v>
      </c>
      <c r="G63" s="153">
        <f t="shared" si="16"/>
        <v>12</v>
      </c>
      <c r="H63" s="153">
        <f t="shared" si="16"/>
        <v>12</v>
      </c>
      <c r="I63" s="153">
        <f t="shared" si="16"/>
        <v>12</v>
      </c>
      <c r="J63" s="153">
        <f t="shared" si="16"/>
        <v>12</v>
      </c>
      <c r="K63" s="153">
        <f t="shared" si="16"/>
        <v>12</v>
      </c>
      <c r="L63" s="153">
        <f t="shared" si="16"/>
        <v>12</v>
      </c>
      <c r="M63" s="153">
        <f t="shared" si="16"/>
        <v>12</v>
      </c>
      <c r="N63" s="153">
        <f t="shared" si="16"/>
        <v>12</v>
      </c>
      <c r="O63" s="153">
        <f t="shared" si="16"/>
        <v>12</v>
      </c>
      <c r="P63" s="153">
        <f t="shared" si="16"/>
        <v>12</v>
      </c>
      <c r="Q63" s="153">
        <f t="shared" si="16"/>
        <v>12</v>
      </c>
      <c r="R63" s="153">
        <f t="shared" si="16"/>
        <v>12</v>
      </c>
      <c r="S63" s="153">
        <f t="shared" si="16"/>
        <v>12</v>
      </c>
      <c r="T63" s="153">
        <f t="shared" si="16"/>
        <v>12</v>
      </c>
      <c r="U63" s="153">
        <f t="shared" si="16"/>
        <v>12</v>
      </c>
      <c r="V63" s="153">
        <f t="shared" si="16"/>
        <v>12</v>
      </c>
      <c r="W63" s="153">
        <f t="shared" si="16"/>
        <v>12</v>
      </c>
      <c r="X63" s="153">
        <f t="shared" si="16"/>
        <v>12</v>
      </c>
      <c r="Y63" s="153">
        <f t="shared" si="16"/>
        <v>12</v>
      </c>
      <c r="Z63" s="153">
        <f t="shared" si="16"/>
        <v>12</v>
      </c>
      <c r="AA63" s="153">
        <f t="shared" si="16"/>
        <v>12</v>
      </c>
    </row>
    <row r="64" spans="1:27" s="163" customFormat="1" ht="22.5">
      <c r="A64" s="162">
        <v>43</v>
      </c>
      <c r="B64" s="165" t="s">
        <v>49</v>
      </c>
      <c r="C64" s="166" t="s">
        <v>50</v>
      </c>
      <c r="D64" s="171" t="s">
        <v>705</v>
      </c>
      <c r="E64" s="173">
        <f aca="true" t="shared" si="17" ref="E64:AA64">(E62/E63)</f>
        <v>3.920294065410314</v>
      </c>
      <c r="F64" s="173">
        <f t="shared" si="17"/>
        <v>3.5156109545928804</v>
      </c>
      <c r="G64" s="173">
        <f t="shared" si="17"/>
        <v>4.857210366563557</v>
      </c>
      <c r="H64" s="173">
        <f t="shared" si="17"/>
        <v>30.657647859634242</v>
      </c>
      <c r="I64" s="173">
        <f t="shared" si="17"/>
        <v>67.45964790170096</v>
      </c>
      <c r="J64" s="173">
        <f t="shared" si="17"/>
        <v>126.00487473103603</v>
      </c>
      <c r="K64" s="173">
        <f t="shared" si="17"/>
        <v>85.87251674658971</v>
      </c>
      <c r="L64" s="173">
        <f t="shared" si="17"/>
        <v>115.21046689362343</v>
      </c>
      <c r="M64" s="173">
        <f t="shared" si="17"/>
        <v>0</v>
      </c>
      <c r="N64" s="173">
        <f t="shared" si="17"/>
        <v>120.3427083178612</v>
      </c>
      <c r="O64" s="153">
        <f t="shared" si="17"/>
        <v>3.5156109545928804</v>
      </c>
      <c r="P64" s="153">
        <f t="shared" si="17"/>
        <v>4.857210366563557</v>
      </c>
      <c r="Q64" s="153">
        <f t="shared" si="17"/>
        <v>30.657647859634242</v>
      </c>
      <c r="R64" s="153">
        <f t="shared" si="17"/>
        <v>67.45964790170096</v>
      </c>
      <c r="S64" s="153">
        <f t="shared" si="17"/>
        <v>130.70554242946613</v>
      </c>
      <c r="T64" s="153">
        <f t="shared" si="17"/>
        <v>99.78849154482968</v>
      </c>
      <c r="U64" s="153">
        <f t="shared" si="17"/>
        <v>113.02002077901864</v>
      </c>
      <c r="V64" s="153">
        <f t="shared" si="17"/>
        <v>99.78849154482968</v>
      </c>
      <c r="W64" s="153">
        <f t="shared" si="17"/>
        <v>115.21046689362343</v>
      </c>
      <c r="X64" s="153">
        <f t="shared" si="17"/>
        <v>83.88452034684114</v>
      </c>
      <c r="Y64" s="153">
        <f t="shared" si="17"/>
        <v>0</v>
      </c>
      <c r="Z64" s="153">
        <f t="shared" si="17"/>
        <v>107.32924572064293</v>
      </c>
      <c r="AA64" s="153">
        <f t="shared" si="17"/>
        <v>126.32531238806756</v>
      </c>
    </row>
    <row r="65" spans="1:27" s="163" customFormat="1" ht="11.25">
      <c r="A65" s="162"/>
      <c r="C65" s="162"/>
      <c r="D65" s="16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</row>
    <row r="66" spans="1:27" s="163" customFormat="1" ht="22.5">
      <c r="A66" s="162">
        <v>44</v>
      </c>
      <c r="B66" s="165" t="s">
        <v>51</v>
      </c>
      <c r="C66" s="166" t="s">
        <v>52</v>
      </c>
      <c r="D66" s="171" t="s">
        <v>705</v>
      </c>
      <c r="E66" s="173">
        <f aca="true" t="shared" si="18" ref="E66:AA66">((E55*E60/E59)/E57)</f>
        <v>63.71400994489816</v>
      </c>
      <c r="F66" s="173">
        <f t="shared" si="18"/>
        <v>57.325059211814164</v>
      </c>
      <c r="G66" s="173">
        <f t="shared" si="18"/>
        <v>79.09313576773923</v>
      </c>
      <c r="H66" s="173">
        <f t="shared" si="18"/>
        <v>310.35115445138484</v>
      </c>
      <c r="I66" s="173">
        <f t="shared" si="18"/>
        <v>861.6396933313972</v>
      </c>
      <c r="J66" s="173">
        <f t="shared" si="18"/>
        <v>2256.806173067163</v>
      </c>
      <c r="K66" s="173">
        <f t="shared" si="18"/>
        <v>19597.701905859853</v>
      </c>
      <c r="L66" s="173">
        <f t="shared" si="18"/>
        <v>22222.489834389868</v>
      </c>
      <c r="M66" s="173">
        <f t="shared" si="18"/>
        <v>22.300132453549956</v>
      </c>
      <c r="N66" s="173">
        <f t="shared" si="18"/>
        <v>5323.573663877544</v>
      </c>
      <c r="O66" s="153">
        <f t="shared" si="18"/>
        <v>57.325059211814164</v>
      </c>
      <c r="P66" s="153">
        <f t="shared" si="18"/>
        <v>79.09313576773923</v>
      </c>
      <c r="Q66" s="153">
        <f t="shared" si="18"/>
        <v>310.35115445138484</v>
      </c>
      <c r="R66" s="153">
        <f t="shared" si="18"/>
        <v>861.6396933313972</v>
      </c>
      <c r="S66" s="153">
        <f t="shared" si="18"/>
        <v>2189.5041384912015</v>
      </c>
      <c r="T66" s="153">
        <f t="shared" si="18"/>
        <v>1773.4653196861752</v>
      </c>
      <c r="U66" s="153">
        <f t="shared" si="18"/>
        <v>2489.2236224907665</v>
      </c>
      <c r="V66" s="153">
        <f t="shared" si="18"/>
        <v>23708.674657607065</v>
      </c>
      <c r="W66" s="153">
        <f t="shared" si="18"/>
        <v>22222.489834389868</v>
      </c>
      <c r="X66" s="153">
        <f t="shared" si="18"/>
        <v>19104.000645278487</v>
      </c>
      <c r="Y66" s="153">
        <f t="shared" si="18"/>
        <v>22.300132453549956</v>
      </c>
      <c r="Z66" s="153">
        <f t="shared" si="18"/>
        <v>4675.621059693933</v>
      </c>
      <c r="AA66" s="153">
        <f t="shared" si="18"/>
        <v>4856.585718085731</v>
      </c>
    </row>
    <row r="67" spans="1:27" s="163" customFormat="1" ht="11.25">
      <c r="A67" s="162">
        <v>45</v>
      </c>
      <c r="B67" s="165" t="s">
        <v>53</v>
      </c>
      <c r="C67" s="166" t="s">
        <v>54</v>
      </c>
      <c r="D67" s="171" t="s">
        <v>705</v>
      </c>
      <c r="E67" s="173">
        <f aca="true" t="shared" si="19" ref="E67:AA67">(E66/E63)</f>
        <v>5.3095008287415135</v>
      </c>
      <c r="F67" s="173">
        <f t="shared" si="19"/>
        <v>4.77708826765118</v>
      </c>
      <c r="G67" s="173">
        <f t="shared" si="19"/>
        <v>6.5910946473116026</v>
      </c>
      <c r="H67" s="173">
        <f t="shared" si="19"/>
        <v>25.86259620428207</v>
      </c>
      <c r="I67" s="173">
        <f t="shared" si="19"/>
        <v>71.80330777761644</v>
      </c>
      <c r="J67" s="173">
        <f t="shared" si="19"/>
        <v>188.06718108893025</v>
      </c>
      <c r="K67" s="173">
        <f t="shared" si="19"/>
        <v>1633.141825488321</v>
      </c>
      <c r="L67" s="173">
        <f t="shared" si="19"/>
        <v>1851.8741528658222</v>
      </c>
      <c r="M67" s="173">
        <f t="shared" si="19"/>
        <v>1.858344371129163</v>
      </c>
      <c r="N67" s="173">
        <f t="shared" si="19"/>
        <v>443.63113865646204</v>
      </c>
      <c r="O67" s="153">
        <f t="shared" si="19"/>
        <v>4.77708826765118</v>
      </c>
      <c r="P67" s="153">
        <f t="shared" si="19"/>
        <v>6.5910946473116026</v>
      </c>
      <c r="Q67" s="153">
        <f t="shared" si="19"/>
        <v>25.86259620428207</v>
      </c>
      <c r="R67" s="153">
        <f t="shared" si="19"/>
        <v>71.80330777761644</v>
      </c>
      <c r="S67" s="153">
        <f t="shared" si="19"/>
        <v>182.45867820760012</v>
      </c>
      <c r="T67" s="153">
        <f t="shared" si="19"/>
        <v>147.7887766405146</v>
      </c>
      <c r="U67" s="153">
        <f t="shared" si="19"/>
        <v>207.43530187423053</v>
      </c>
      <c r="V67" s="153">
        <f t="shared" si="19"/>
        <v>1975.7228881339222</v>
      </c>
      <c r="W67" s="153">
        <f t="shared" si="19"/>
        <v>1851.8741528658222</v>
      </c>
      <c r="X67" s="153">
        <f t="shared" si="19"/>
        <v>1592.0000537732074</v>
      </c>
      <c r="Y67" s="153">
        <f t="shared" si="19"/>
        <v>1.858344371129163</v>
      </c>
      <c r="Z67" s="153">
        <f t="shared" si="19"/>
        <v>389.63508830782774</v>
      </c>
      <c r="AA67" s="153">
        <f t="shared" si="19"/>
        <v>404.7154765071443</v>
      </c>
    </row>
    <row r="68" spans="1:27" s="177" customFormat="1" ht="11.25">
      <c r="A68" s="175"/>
      <c r="B68" s="158"/>
      <c r="C68" s="51"/>
      <c r="D68" s="176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</row>
    <row r="69" spans="1:27" s="163" customFormat="1" ht="11.25">
      <c r="A69" s="162">
        <v>46</v>
      </c>
      <c r="B69" s="163" t="s">
        <v>55</v>
      </c>
      <c r="C69" s="166" t="s">
        <v>56</v>
      </c>
      <c r="D69" s="162"/>
      <c r="E69" s="173">
        <f aca="true" t="shared" si="20" ref="E69:AA69">(E64+E67)</f>
        <v>9.229794894151828</v>
      </c>
      <c r="F69" s="173">
        <f t="shared" si="20"/>
        <v>8.29269922224406</v>
      </c>
      <c r="G69" s="173">
        <f t="shared" si="20"/>
        <v>11.44830501387516</v>
      </c>
      <c r="H69" s="173">
        <f t="shared" si="20"/>
        <v>56.52024406391631</v>
      </c>
      <c r="I69" s="173">
        <f t="shared" si="20"/>
        <v>139.2629556793174</v>
      </c>
      <c r="J69" s="173">
        <f t="shared" si="20"/>
        <v>314.0720558199663</v>
      </c>
      <c r="K69" s="173">
        <f t="shared" si="20"/>
        <v>1719.0143422349108</v>
      </c>
      <c r="L69" s="173">
        <f t="shared" si="20"/>
        <v>1967.0846197594456</v>
      </c>
      <c r="M69" s="173">
        <f t="shared" si="20"/>
        <v>1.858344371129163</v>
      </c>
      <c r="N69" s="173">
        <f t="shared" si="20"/>
        <v>563.9738469743232</v>
      </c>
      <c r="O69" s="153">
        <f t="shared" si="20"/>
        <v>8.29269922224406</v>
      </c>
      <c r="P69" s="153">
        <f t="shared" si="20"/>
        <v>11.44830501387516</v>
      </c>
      <c r="Q69" s="153">
        <f t="shared" si="20"/>
        <v>56.52024406391631</v>
      </c>
      <c r="R69" s="153">
        <f t="shared" si="20"/>
        <v>139.2629556793174</v>
      </c>
      <c r="S69" s="153">
        <f t="shared" si="20"/>
        <v>313.16422063706625</v>
      </c>
      <c r="T69" s="153">
        <f t="shared" si="20"/>
        <v>247.57726818534428</v>
      </c>
      <c r="U69" s="153">
        <f t="shared" si="20"/>
        <v>320.45532265324914</v>
      </c>
      <c r="V69" s="153">
        <f t="shared" si="20"/>
        <v>2075.511379678752</v>
      </c>
      <c r="W69" s="153">
        <f t="shared" si="20"/>
        <v>1967.0846197594456</v>
      </c>
      <c r="X69" s="153">
        <f t="shared" si="20"/>
        <v>1675.8845741200485</v>
      </c>
      <c r="Y69" s="153">
        <f t="shared" si="20"/>
        <v>1.858344371129163</v>
      </c>
      <c r="Z69" s="153">
        <f t="shared" si="20"/>
        <v>496.96433402847066</v>
      </c>
      <c r="AA69" s="153">
        <f t="shared" si="20"/>
        <v>531.0407888952118</v>
      </c>
    </row>
    <row r="70" spans="5:14" ht="11.25">
      <c r="E70" s="178"/>
      <c r="F70" s="179"/>
      <c r="G70" s="179"/>
      <c r="H70" s="179"/>
      <c r="I70" s="179"/>
      <c r="J70" s="179"/>
      <c r="K70" s="179"/>
      <c r="L70" s="179"/>
      <c r="M70" s="179"/>
      <c r="N70" s="179"/>
    </row>
    <row r="87" spans="3:4" ht="11.25">
      <c r="C87" s="180"/>
      <c r="D87" s="181"/>
    </row>
  </sheetData>
  <printOptions horizontalCentered="1"/>
  <pageMargins left="0.75" right="0.75" top="2" bottom="0.75" header="1.5" footer="0.5"/>
  <pageSetup fitToHeight="2" fitToWidth="1" horizontalDpi="600" verticalDpi="600" orientation="landscape" scale="86" r:id="rId1"/>
  <headerFooter alignWithMargins="0">
    <oddHeader>&amp;CPuget Sound Energy
Electric Cost of Service
Company Proposed
Allocation of Cost Based Customer Charge&amp;RDocket No. UE-04_______
Exhibit No. ______ (CEP-8)
Page &amp;P+16 of &amp;N</oddHeader>
    <oddFooter>&amp;LBasic Charge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T548"/>
  <sheetViews>
    <sheetView tabSelected="1" workbookViewId="0" topLeftCell="A1">
      <pane xSplit="5" ySplit="7" topLeftCell="F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F8" sqref="F8"/>
    </sheetView>
  </sheetViews>
  <sheetFormatPr defaultColWidth="9.33203125" defaultRowHeight="11.25"/>
  <cols>
    <col min="1" max="1" width="4.16015625" style="235" bestFit="1" customWidth="1"/>
    <col min="2" max="2" width="43.33203125" style="236" bestFit="1" customWidth="1"/>
    <col min="3" max="3" width="18.16015625" style="237" bestFit="1" customWidth="1"/>
    <col min="4" max="4" width="13.5" style="237" bestFit="1" customWidth="1"/>
    <col min="5" max="5" width="11.83203125" style="237" bestFit="1" customWidth="1"/>
    <col min="6" max="6" width="13.83203125" style="240" bestFit="1" customWidth="1"/>
    <col min="7" max="11" width="12.66015625" style="240" bestFit="1" customWidth="1"/>
    <col min="12" max="12" width="12.33203125" style="240" customWidth="1"/>
    <col min="13" max="13" width="11.33203125" style="240" bestFit="1" customWidth="1"/>
    <col min="14" max="14" width="11" style="240" bestFit="1" customWidth="1"/>
    <col min="15" max="15" width="11.16015625" style="240" bestFit="1" customWidth="1"/>
    <col min="16" max="17" width="12.66015625" style="240" hidden="1" customWidth="1"/>
    <col min="18" max="18" width="15.5" style="240" hidden="1" customWidth="1"/>
    <col min="19" max="19" width="12.66015625" style="240" hidden="1" customWidth="1"/>
    <col min="20" max="20" width="14" style="240" hidden="1" customWidth="1"/>
    <col min="21" max="21" width="14.5" style="240" hidden="1" customWidth="1"/>
    <col min="22" max="22" width="17" style="240" hidden="1" customWidth="1"/>
    <col min="23" max="23" width="13.83203125" style="240" hidden="1" customWidth="1"/>
    <col min="24" max="24" width="14.16015625" style="240" hidden="1" customWidth="1"/>
    <col min="25" max="25" width="13.83203125" style="240" hidden="1" customWidth="1"/>
    <col min="26" max="26" width="11.5" style="240" hidden="1" customWidth="1"/>
    <col min="27" max="27" width="11.16015625" style="240" hidden="1" customWidth="1"/>
    <col min="28" max="28" width="10.33203125" style="240" hidden="1" customWidth="1"/>
    <col min="29" max="34" width="9.66015625" style="363" customWidth="1"/>
    <col min="35" max="16384" width="9.66015625" style="240" customWidth="1"/>
  </cols>
  <sheetData>
    <row r="1" spans="6:46" ht="11.25"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  <c r="AD1" s="239"/>
      <c r="AE1" s="239"/>
      <c r="AF1" s="239"/>
      <c r="AG1" s="239"/>
      <c r="AH1" s="239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1:46" s="236" customFormat="1" ht="11.25">
      <c r="A2" s="237"/>
      <c r="B2" s="241" t="s">
        <v>676</v>
      </c>
      <c r="C2" s="242"/>
      <c r="D2" s="243"/>
      <c r="E2" s="235"/>
      <c r="F2" s="244"/>
      <c r="G2" s="244"/>
      <c r="H2" s="244"/>
      <c r="I2" s="244"/>
      <c r="J2" s="244"/>
      <c r="K2" s="244"/>
      <c r="L2" s="245"/>
      <c r="M2" s="245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6"/>
      <c r="AD2" s="246"/>
      <c r="AE2" s="246"/>
      <c r="AF2" s="246"/>
      <c r="AG2" s="246"/>
      <c r="AH2" s="246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</row>
    <row r="3" spans="2:46" s="237" customFormat="1" ht="11.25">
      <c r="B3" s="237" t="s">
        <v>57</v>
      </c>
      <c r="C3" s="247"/>
      <c r="D3" s="248"/>
      <c r="E3" s="235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6"/>
      <c r="AD3" s="246"/>
      <c r="AE3" s="246"/>
      <c r="AF3" s="246"/>
      <c r="AG3" s="246"/>
      <c r="AH3" s="246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236" customFormat="1" ht="12" thickBot="1">
      <c r="A4" s="237"/>
      <c r="B4" s="249"/>
      <c r="C4" s="237"/>
      <c r="D4" s="250"/>
      <c r="E4" s="237"/>
      <c r="F4" s="251"/>
      <c r="G4" s="251"/>
      <c r="H4" s="252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6"/>
      <c r="AD4" s="246"/>
      <c r="AE4" s="246"/>
      <c r="AF4" s="246"/>
      <c r="AG4" s="246"/>
      <c r="AH4" s="246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</row>
    <row r="5" spans="1:34" s="260" customFormat="1" ht="11.25">
      <c r="A5" s="253"/>
      <c r="B5" s="254"/>
      <c r="C5" s="255" t="s">
        <v>593</v>
      </c>
      <c r="D5" s="255" t="s">
        <v>593</v>
      </c>
      <c r="E5" s="255" t="s">
        <v>593</v>
      </c>
      <c r="F5" s="255"/>
      <c r="G5" s="256" t="s">
        <v>588</v>
      </c>
      <c r="H5" s="256" t="s">
        <v>588</v>
      </c>
      <c r="I5" s="256" t="s">
        <v>588</v>
      </c>
      <c r="J5" s="256" t="s">
        <v>588</v>
      </c>
      <c r="K5" s="256" t="s">
        <v>588</v>
      </c>
      <c r="L5" s="256" t="s">
        <v>588</v>
      </c>
      <c r="M5" s="256" t="s">
        <v>588</v>
      </c>
      <c r="N5" s="256" t="s">
        <v>588</v>
      </c>
      <c r="O5" s="257" t="s">
        <v>588</v>
      </c>
      <c r="P5" s="256" t="s">
        <v>594</v>
      </c>
      <c r="Q5" s="256" t="s">
        <v>586</v>
      </c>
      <c r="R5" s="256" t="s">
        <v>586</v>
      </c>
      <c r="S5" s="256" t="s">
        <v>586</v>
      </c>
      <c r="T5" s="258" t="s">
        <v>587</v>
      </c>
      <c r="U5" s="258" t="s">
        <v>587</v>
      </c>
      <c r="V5" s="258" t="s">
        <v>587</v>
      </c>
      <c r="W5" s="256" t="s">
        <v>595</v>
      </c>
      <c r="X5" s="256" t="s">
        <v>596</v>
      </c>
      <c r="Y5" s="256" t="s">
        <v>595</v>
      </c>
      <c r="Z5" s="256" t="s">
        <v>597</v>
      </c>
      <c r="AA5" s="256" t="s">
        <v>598</v>
      </c>
      <c r="AB5" s="257" t="s">
        <v>598</v>
      </c>
      <c r="AC5" s="259"/>
      <c r="AD5" s="259"/>
      <c r="AE5" s="259"/>
      <c r="AF5" s="259"/>
      <c r="AG5" s="259"/>
      <c r="AH5" s="259"/>
    </row>
    <row r="6" spans="1:34" s="260" customFormat="1" ht="21.75">
      <c r="A6" s="261"/>
      <c r="B6" s="262"/>
      <c r="C6" s="259" t="s">
        <v>599</v>
      </c>
      <c r="D6" s="259"/>
      <c r="E6" s="259" t="s">
        <v>719</v>
      </c>
      <c r="F6" s="259" t="s">
        <v>600</v>
      </c>
      <c r="G6" s="263" t="s">
        <v>601</v>
      </c>
      <c r="H6" s="263" t="s">
        <v>602</v>
      </c>
      <c r="I6" s="263" t="s">
        <v>603</v>
      </c>
      <c r="J6" s="263" t="s">
        <v>604</v>
      </c>
      <c r="K6" s="263" t="s">
        <v>605</v>
      </c>
      <c r="L6" s="263" t="s">
        <v>595</v>
      </c>
      <c r="M6" s="263" t="s">
        <v>606</v>
      </c>
      <c r="N6" s="263" t="s">
        <v>607</v>
      </c>
      <c r="O6" s="264" t="s">
        <v>598</v>
      </c>
      <c r="P6" s="263" t="s">
        <v>608</v>
      </c>
      <c r="Q6" s="265" t="s">
        <v>584</v>
      </c>
      <c r="R6" s="263" t="s">
        <v>609</v>
      </c>
      <c r="S6" s="265" t="s">
        <v>585</v>
      </c>
      <c r="T6" s="263" t="s">
        <v>610</v>
      </c>
      <c r="U6" s="263" t="s">
        <v>611</v>
      </c>
      <c r="V6" s="263" t="s">
        <v>612</v>
      </c>
      <c r="W6" s="263" t="s">
        <v>613</v>
      </c>
      <c r="X6" s="263" t="s">
        <v>614</v>
      </c>
      <c r="Y6" s="263" t="s">
        <v>606</v>
      </c>
      <c r="Z6" s="263" t="s">
        <v>615</v>
      </c>
      <c r="AA6" s="263" t="s">
        <v>616</v>
      </c>
      <c r="AB6" s="264" t="s">
        <v>617</v>
      </c>
      <c r="AC6" s="259"/>
      <c r="AD6" s="259"/>
      <c r="AE6" s="259"/>
      <c r="AF6" s="259"/>
      <c r="AG6" s="259"/>
      <c r="AH6" s="259"/>
    </row>
    <row r="7" spans="1:34" s="260" customFormat="1" ht="12" thickBot="1">
      <c r="A7" s="266"/>
      <c r="B7" s="267"/>
      <c r="C7" s="268" t="s">
        <v>589</v>
      </c>
      <c r="D7" s="268" t="s">
        <v>699</v>
      </c>
      <c r="E7" s="268" t="s">
        <v>717</v>
      </c>
      <c r="F7" s="268" t="s">
        <v>618</v>
      </c>
      <c r="G7" s="269"/>
      <c r="H7" s="269"/>
      <c r="I7" s="269"/>
      <c r="J7" s="269"/>
      <c r="K7" s="269"/>
      <c r="L7" s="269"/>
      <c r="M7" s="269"/>
      <c r="N7" s="269"/>
      <c r="O7" s="270"/>
      <c r="P7" s="269">
        <v>7</v>
      </c>
      <c r="Q7" s="269">
        <v>24</v>
      </c>
      <c r="R7" s="269" t="s">
        <v>619</v>
      </c>
      <c r="S7" s="269">
        <v>26</v>
      </c>
      <c r="T7" s="269">
        <v>31</v>
      </c>
      <c r="U7" s="269">
        <v>35</v>
      </c>
      <c r="V7" s="269">
        <v>43</v>
      </c>
      <c r="W7" s="269">
        <v>449</v>
      </c>
      <c r="X7" s="269">
        <v>49</v>
      </c>
      <c r="Y7" s="269">
        <v>449</v>
      </c>
      <c r="Z7" s="269" t="s">
        <v>620</v>
      </c>
      <c r="AA7" s="269" t="s">
        <v>621</v>
      </c>
      <c r="AB7" s="270" t="s">
        <v>621</v>
      </c>
      <c r="AC7" s="259"/>
      <c r="AD7" s="259"/>
      <c r="AE7" s="259"/>
      <c r="AF7" s="259"/>
      <c r="AG7" s="259"/>
      <c r="AH7" s="259"/>
    </row>
    <row r="8" spans="1:34" s="237" customFormat="1" ht="11.25">
      <c r="A8" s="271"/>
      <c r="B8" s="272" t="s">
        <v>58</v>
      </c>
      <c r="C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</row>
    <row r="9" spans="1:46" s="237" customFormat="1" ht="11.25">
      <c r="A9" s="271"/>
      <c r="B9" s="273"/>
      <c r="C9" s="271"/>
      <c r="E9" s="271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5"/>
      <c r="AD9" s="275"/>
      <c r="AE9" s="275"/>
      <c r="AF9" s="275"/>
      <c r="AG9" s="275"/>
      <c r="AH9" s="276"/>
      <c r="AI9" s="277"/>
      <c r="AJ9" s="277"/>
      <c r="AK9" s="277"/>
      <c r="AL9" s="277"/>
      <c r="AM9" s="277"/>
      <c r="AN9" s="277"/>
      <c r="AO9" s="244"/>
      <c r="AP9" s="244"/>
      <c r="AQ9" s="244"/>
      <c r="AR9" s="244"/>
      <c r="AS9" s="244"/>
      <c r="AT9" s="244"/>
    </row>
    <row r="10" spans="1:46" s="237" customFormat="1" ht="11.25">
      <c r="A10" s="271">
        <v>1</v>
      </c>
      <c r="B10" s="278" t="s">
        <v>59</v>
      </c>
      <c r="C10" s="272" t="s">
        <v>1142</v>
      </c>
      <c r="D10" s="241" t="s">
        <v>705</v>
      </c>
      <c r="E10" s="271" t="s">
        <v>745</v>
      </c>
      <c r="F10" s="274">
        <v>717007373</v>
      </c>
      <c r="G10" s="274">
        <v>372589374.21958834</v>
      </c>
      <c r="H10" s="274">
        <v>87470178.28410038</v>
      </c>
      <c r="I10" s="274">
        <v>104749712.54762198</v>
      </c>
      <c r="J10" s="274">
        <v>68663936.12008226</v>
      </c>
      <c r="K10" s="274">
        <v>64390021.512242205</v>
      </c>
      <c r="L10" s="274">
        <v>0</v>
      </c>
      <c r="M10" s="274">
        <v>16018661.050086224</v>
      </c>
      <c r="N10" s="274">
        <v>2850642.8530308576</v>
      </c>
      <c r="O10" s="274">
        <v>274846.41324776097</v>
      </c>
      <c r="P10" s="274">
        <v>372589374.21958834</v>
      </c>
      <c r="Q10" s="274">
        <v>87470178.28410038</v>
      </c>
      <c r="R10" s="274">
        <v>104749712.54762198</v>
      </c>
      <c r="S10" s="274">
        <v>68663936.12008226</v>
      </c>
      <c r="T10" s="274">
        <v>58255987.24302848</v>
      </c>
      <c r="U10" s="274">
        <v>155863.0492262313</v>
      </c>
      <c r="V10" s="274">
        <v>5978171.219987499</v>
      </c>
      <c r="W10" s="274">
        <v>0</v>
      </c>
      <c r="X10" s="274">
        <v>16018661.050086224</v>
      </c>
      <c r="Y10" s="274">
        <v>0</v>
      </c>
      <c r="Z10" s="274">
        <v>2850642.8530308576</v>
      </c>
      <c r="AA10" s="274">
        <v>0</v>
      </c>
      <c r="AB10" s="274">
        <v>274846.41324776097</v>
      </c>
      <c r="AC10" s="275"/>
      <c r="AD10" s="275"/>
      <c r="AE10" s="275"/>
      <c r="AF10" s="275"/>
      <c r="AG10" s="275"/>
      <c r="AH10" s="276"/>
      <c r="AI10" s="277"/>
      <c r="AJ10" s="277"/>
      <c r="AK10" s="277"/>
      <c r="AL10" s="277"/>
      <c r="AM10" s="277"/>
      <c r="AN10" s="277"/>
      <c r="AO10" s="279"/>
      <c r="AP10" s="279"/>
      <c r="AQ10" s="279"/>
      <c r="AR10" s="279"/>
      <c r="AS10" s="279"/>
      <c r="AT10" s="279"/>
    </row>
    <row r="11" spans="1:46" s="237" customFormat="1" ht="11.25">
      <c r="A11" s="271">
        <v>2</v>
      </c>
      <c r="B11" s="280" t="s">
        <v>60</v>
      </c>
      <c r="C11" s="271" t="s">
        <v>1144</v>
      </c>
      <c r="D11" s="241" t="s">
        <v>705</v>
      </c>
      <c r="E11" s="271" t="s">
        <v>745</v>
      </c>
      <c r="F11" s="274">
        <v>213374007</v>
      </c>
      <c r="G11" s="274">
        <v>110878759.04290883</v>
      </c>
      <c r="H11" s="274">
        <v>26030223.86700462</v>
      </c>
      <c r="I11" s="274">
        <v>31172435.235731225</v>
      </c>
      <c r="J11" s="274">
        <v>20433679.956501625</v>
      </c>
      <c r="K11" s="274">
        <v>19161807.00262244</v>
      </c>
      <c r="L11" s="274">
        <v>0</v>
      </c>
      <c r="M11" s="274">
        <v>4766988.490970127</v>
      </c>
      <c r="N11" s="274">
        <v>848321.9433743622</v>
      </c>
      <c r="O11" s="274">
        <v>81791.46088676642</v>
      </c>
      <c r="P11" s="274">
        <v>110878759.04290883</v>
      </c>
      <c r="Q11" s="274">
        <v>26030223.86700462</v>
      </c>
      <c r="R11" s="274">
        <v>31172435.235731225</v>
      </c>
      <c r="S11" s="274">
        <v>20433679.956501625</v>
      </c>
      <c r="T11" s="274">
        <v>17336381.602014393</v>
      </c>
      <c r="U11" s="274">
        <v>46383.237619286265</v>
      </c>
      <c r="V11" s="274">
        <v>1779042.1629887633</v>
      </c>
      <c r="W11" s="274">
        <v>0</v>
      </c>
      <c r="X11" s="274">
        <v>4766988.490970127</v>
      </c>
      <c r="Y11" s="274">
        <v>0</v>
      </c>
      <c r="Z11" s="274">
        <v>848321.9433743622</v>
      </c>
      <c r="AA11" s="274">
        <v>0</v>
      </c>
      <c r="AB11" s="274">
        <v>81791.46088676642</v>
      </c>
      <c r="AC11" s="275"/>
      <c r="AD11" s="275"/>
      <c r="AE11" s="275"/>
      <c r="AF11" s="275"/>
      <c r="AG11" s="275"/>
      <c r="AH11" s="276"/>
      <c r="AI11" s="277"/>
      <c r="AJ11" s="277"/>
      <c r="AK11" s="277"/>
      <c r="AL11" s="277"/>
      <c r="AM11" s="277"/>
      <c r="AN11" s="277"/>
      <c r="AO11" s="279"/>
      <c r="AP11" s="279"/>
      <c r="AQ11" s="279"/>
      <c r="AR11" s="279"/>
      <c r="AS11" s="279"/>
      <c r="AT11" s="279"/>
    </row>
    <row r="12" spans="1:46" s="237" customFormat="1" ht="11.25">
      <c r="A12" s="271">
        <v>3</v>
      </c>
      <c r="B12" s="281" t="s">
        <v>61</v>
      </c>
      <c r="C12" s="271" t="s">
        <v>1146</v>
      </c>
      <c r="D12" s="241" t="s">
        <v>705</v>
      </c>
      <c r="E12" s="271" t="s">
        <v>745</v>
      </c>
      <c r="F12" s="274">
        <v>247690594</v>
      </c>
      <c r="G12" s="274">
        <v>128711205.62178391</v>
      </c>
      <c r="H12" s="274">
        <v>30216621.519280702</v>
      </c>
      <c r="I12" s="274">
        <v>36185846.1980554</v>
      </c>
      <c r="J12" s="274">
        <v>23719994.750962246</v>
      </c>
      <c r="K12" s="274">
        <v>22243568.583275992</v>
      </c>
      <c r="L12" s="274">
        <v>0</v>
      </c>
      <c r="M12" s="274">
        <v>5533655.329065244</v>
      </c>
      <c r="N12" s="274">
        <v>984756.1519413663</v>
      </c>
      <c r="O12" s="274">
        <v>94945.84563512904</v>
      </c>
      <c r="P12" s="274">
        <v>128711205.62178391</v>
      </c>
      <c r="Q12" s="274">
        <v>30216621.519280702</v>
      </c>
      <c r="R12" s="274">
        <v>36185846.1980554</v>
      </c>
      <c r="S12" s="274">
        <v>23719994.750962246</v>
      </c>
      <c r="T12" s="274">
        <v>20124563.04864545</v>
      </c>
      <c r="U12" s="274">
        <v>53842.97665443458</v>
      </c>
      <c r="V12" s="274">
        <v>2065162.5579761062</v>
      </c>
      <c r="W12" s="274">
        <v>0</v>
      </c>
      <c r="X12" s="274">
        <v>5533655.329065244</v>
      </c>
      <c r="Y12" s="274">
        <v>0</v>
      </c>
      <c r="Z12" s="274">
        <v>984756.1519413663</v>
      </c>
      <c r="AA12" s="274">
        <v>0</v>
      </c>
      <c r="AB12" s="274">
        <v>94945.84563512904</v>
      </c>
      <c r="AC12" s="275"/>
      <c r="AD12" s="275"/>
      <c r="AE12" s="275"/>
      <c r="AF12" s="275"/>
      <c r="AG12" s="275"/>
      <c r="AH12" s="276"/>
      <c r="AI12" s="277"/>
      <c r="AJ12" s="277"/>
      <c r="AK12" s="277"/>
      <c r="AL12" s="277"/>
      <c r="AM12" s="277"/>
      <c r="AN12" s="277"/>
      <c r="AO12" s="279"/>
      <c r="AP12" s="279"/>
      <c r="AQ12" s="279"/>
      <c r="AR12" s="279"/>
      <c r="AS12" s="279"/>
      <c r="AT12" s="279"/>
    </row>
    <row r="13" spans="1:46" s="237" customFormat="1" ht="11.25">
      <c r="A13" s="271">
        <v>4</v>
      </c>
      <c r="B13" s="281" t="s">
        <v>61</v>
      </c>
      <c r="C13" s="272" t="s">
        <v>1147</v>
      </c>
      <c r="D13" s="241" t="s">
        <v>705</v>
      </c>
      <c r="E13" s="271" t="s">
        <v>726</v>
      </c>
      <c r="F13" s="274">
        <v>1E-15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1E-15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4">
        <v>0</v>
      </c>
      <c r="U13" s="274">
        <v>0</v>
      </c>
      <c r="V13" s="274">
        <v>0</v>
      </c>
      <c r="W13" s="274">
        <v>2.7185970257049567E-17</v>
      </c>
      <c r="X13" s="274">
        <v>0</v>
      </c>
      <c r="Y13" s="274">
        <v>9.728140297429505E-16</v>
      </c>
      <c r="Z13" s="274">
        <v>0</v>
      </c>
      <c r="AA13" s="274">
        <v>0</v>
      </c>
      <c r="AB13" s="274">
        <v>0</v>
      </c>
      <c r="AC13" s="275"/>
      <c r="AD13" s="275"/>
      <c r="AE13" s="275"/>
      <c r="AF13" s="275"/>
      <c r="AG13" s="275"/>
      <c r="AH13" s="276"/>
      <c r="AI13" s="277"/>
      <c r="AJ13" s="277"/>
      <c r="AK13" s="277"/>
      <c r="AL13" s="277"/>
      <c r="AM13" s="277"/>
      <c r="AN13" s="277"/>
      <c r="AO13" s="279"/>
      <c r="AP13" s="279"/>
      <c r="AQ13" s="279"/>
      <c r="AR13" s="279"/>
      <c r="AS13" s="279"/>
      <c r="AT13" s="279"/>
    </row>
    <row r="14" spans="1:46" s="237" customFormat="1" ht="11.25">
      <c r="A14" s="271">
        <v>5</v>
      </c>
      <c r="B14" s="273" t="s">
        <v>62</v>
      </c>
      <c r="C14" s="272" t="s">
        <v>704</v>
      </c>
      <c r="D14" s="241" t="s">
        <v>705</v>
      </c>
      <c r="E14" s="241" t="s">
        <v>705</v>
      </c>
      <c r="F14" s="274">
        <f aca="true" t="shared" si="0" ref="F14:AB14">(F10+F11+F12+F13)</f>
        <v>1178071974</v>
      </c>
      <c r="G14" s="274">
        <f t="shared" si="0"/>
        <v>612179338.8842812</v>
      </c>
      <c r="H14" s="274">
        <f t="shared" si="0"/>
        <v>143717023.67038572</v>
      </c>
      <c r="I14" s="274">
        <f t="shared" si="0"/>
        <v>172107993.9814086</v>
      </c>
      <c r="J14" s="274">
        <f t="shared" si="0"/>
        <v>112817610.82754613</v>
      </c>
      <c r="K14" s="274">
        <f t="shared" si="0"/>
        <v>105795397.09814064</v>
      </c>
      <c r="L14" s="274">
        <f t="shared" si="0"/>
        <v>1E-15</v>
      </c>
      <c r="M14" s="274">
        <f t="shared" si="0"/>
        <v>26319304.870121595</v>
      </c>
      <c r="N14" s="274">
        <f t="shared" si="0"/>
        <v>4683720.948346586</v>
      </c>
      <c r="O14" s="274">
        <f t="shared" si="0"/>
        <v>451583.7197696564</v>
      </c>
      <c r="P14" s="274">
        <f t="shared" si="0"/>
        <v>612179338.8842812</v>
      </c>
      <c r="Q14" s="274">
        <f t="shared" si="0"/>
        <v>143717023.67038572</v>
      </c>
      <c r="R14" s="274">
        <f t="shared" si="0"/>
        <v>172107993.9814086</v>
      </c>
      <c r="S14" s="274">
        <f t="shared" si="0"/>
        <v>112817610.82754613</v>
      </c>
      <c r="T14" s="274">
        <f t="shared" si="0"/>
        <v>95716931.89368832</v>
      </c>
      <c r="U14" s="274">
        <f t="shared" si="0"/>
        <v>256089.26349995213</v>
      </c>
      <c r="V14" s="274">
        <f t="shared" si="0"/>
        <v>9822375.940952368</v>
      </c>
      <c r="W14" s="274">
        <f t="shared" si="0"/>
        <v>2.7185970257049567E-17</v>
      </c>
      <c r="X14" s="274">
        <f t="shared" si="0"/>
        <v>26319304.870121595</v>
      </c>
      <c r="Y14" s="274">
        <f t="shared" si="0"/>
        <v>9.728140297429505E-16</v>
      </c>
      <c r="Z14" s="274">
        <f t="shared" si="0"/>
        <v>4683720.948346586</v>
      </c>
      <c r="AA14" s="274">
        <f t="shared" si="0"/>
        <v>0</v>
      </c>
      <c r="AB14" s="274">
        <f t="shared" si="0"/>
        <v>451583.7197696564</v>
      </c>
      <c r="AC14" s="275"/>
      <c r="AD14" s="275"/>
      <c r="AE14" s="275"/>
      <c r="AF14" s="275"/>
      <c r="AG14" s="275"/>
      <c r="AH14" s="276"/>
      <c r="AI14" s="277"/>
      <c r="AJ14" s="277"/>
      <c r="AK14" s="277"/>
      <c r="AL14" s="277"/>
      <c r="AM14" s="277"/>
      <c r="AN14" s="277"/>
      <c r="AO14" s="279"/>
      <c r="AP14" s="279"/>
      <c r="AQ14" s="279"/>
      <c r="AR14" s="279"/>
      <c r="AS14" s="279"/>
      <c r="AT14" s="279"/>
    </row>
    <row r="15" spans="1:46" s="237" customFormat="1" ht="11.25">
      <c r="A15" s="271"/>
      <c r="B15" s="273"/>
      <c r="C15" s="272"/>
      <c r="D15" s="241"/>
      <c r="E15" s="241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5"/>
      <c r="AD15" s="275"/>
      <c r="AE15" s="275"/>
      <c r="AF15" s="275"/>
      <c r="AG15" s="275"/>
      <c r="AH15" s="276"/>
      <c r="AI15" s="277"/>
      <c r="AJ15" s="277"/>
      <c r="AK15" s="277"/>
      <c r="AL15" s="277"/>
      <c r="AM15" s="277"/>
      <c r="AN15" s="277"/>
      <c r="AO15" s="279"/>
      <c r="AP15" s="279"/>
      <c r="AQ15" s="279"/>
      <c r="AR15" s="279"/>
      <c r="AS15" s="279"/>
      <c r="AT15" s="279"/>
    </row>
    <row r="16" spans="1:46" s="237" customFormat="1" ht="11.25">
      <c r="A16" s="271"/>
      <c r="B16" s="282" t="s">
        <v>63</v>
      </c>
      <c r="C16" s="272"/>
      <c r="D16" s="241"/>
      <c r="E16" s="241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5"/>
      <c r="AD16" s="275"/>
      <c r="AE16" s="275"/>
      <c r="AF16" s="275"/>
      <c r="AG16" s="275"/>
      <c r="AH16" s="276"/>
      <c r="AI16" s="277"/>
      <c r="AJ16" s="277"/>
      <c r="AK16" s="277"/>
      <c r="AL16" s="277"/>
      <c r="AM16" s="277"/>
      <c r="AN16" s="277"/>
      <c r="AO16" s="279"/>
      <c r="AP16" s="279"/>
      <c r="AQ16" s="279"/>
      <c r="AR16" s="279"/>
      <c r="AS16" s="279"/>
      <c r="AT16" s="279"/>
    </row>
    <row r="17" spans="1:46" s="236" customFormat="1" ht="11.25">
      <c r="A17" s="271">
        <v>9</v>
      </c>
      <c r="B17" s="280" t="s">
        <v>64</v>
      </c>
      <c r="C17" s="272" t="s">
        <v>1134</v>
      </c>
      <c r="D17" s="241" t="s">
        <v>705</v>
      </c>
      <c r="E17" s="271" t="s">
        <v>785</v>
      </c>
      <c r="F17" s="274">
        <v>2876182</v>
      </c>
      <c r="G17" s="274">
        <v>1494593.9077834892</v>
      </c>
      <c r="H17" s="274">
        <v>350875.26543122507</v>
      </c>
      <c r="I17" s="274">
        <v>420189.8740232961</v>
      </c>
      <c r="J17" s="274">
        <v>275436.46628265624</v>
      </c>
      <c r="K17" s="274">
        <v>258292.21264245466</v>
      </c>
      <c r="L17" s="274">
        <v>2.4414314774285598E-18</v>
      </c>
      <c r="M17" s="274">
        <v>64256.77937395366</v>
      </c>
      <c r="N17" s="274">
        <v>11434.983754784902</v>
      </c>
      <c r="O17" s="274">
        <v>1102.510708139917</v>
      </c>
      <c r="P17" s="274">
        <v>1494593.9077834892</v>
      </c>
      <c r="Q17" s="274">
        <v>350875.26543122507</v>
      </c>
      <c r="R17" s="274">
        <v>420189.8740232961</v>
      </c>
      <c r="S17" s="274">
        <v>275436.46628265624</v>
      </c>
      <c r="T17" s="274">
        <v>233686.33044813632</v>
      </c>
      <c r="U17" s="274">
        <v>625.2243889402798</v>
      </c>
      <c r="V17" s="274">
        <v>23980.65780537808</v>
      </c>
      <c r="W17" s="274">
        <v>6.63726835299974E-20</v>
      </c>
      <c r="X17" s="274">
        <v>64256.77937395366</v>
      </c>
      <c r="Y17" s="274">
        <v>2.3750587938985624E-18</v>
      </c>
      <c r="Z17" s="274">
        <v>11434.983754784902</v>
      </c>
      <c r="AA17" s="274">
        <v>0</v>
      </c>
      <c r="AB17" s="274">
        <v>1102.510708139917</v>
      </c>
      <c r="AC17" s="275"/>
      <c r="AD17" s="275"/>
      <c r="AE17" s="275"/>
      <c r="AF17" s="275"/>
      <c r="AG17" s="275"/>
      <c r="AH17" s="276"/>
      <c r="AI17" s="277"/>
      <c r="AJ17" s="277"/>
      <c r="AK17" s="277"/>
      <c r="AL17" s="277"/>
      <c r="AM17" s="277"/>
      <c r="AN17" s="277"/>
      <c r="AO17" s="279"/>
      <c r="AP17" s="279"/>
      <c r="AQ17" s="279"/>
      <c r="AR17" s="279"/>
      <c r="AS17" s="279"/>
      <c r="AT17" s="279"/>
    </row>
    <row r="18" spans="1:46" s="236" customFormat="1" ht="11.25">
      <c r="A18" s="271">
        <v>500</v>
      </c>
      <c r="B18" s="283" t="s">
        <v>65</v>
      </c>
      <c r="C18" s="272" t="s">
        <v>1250</v>
      </c>
      <c r="D18" s="241" t="s">
        <v>705</v>
      </c>
      <c r="E18" s="271" t="s">
        <v>785</v>
      </c>
      <c r="F18" s="274">
        <v>-36366</v>
      </c>
      <c r="G18" s="274">
        <v>-18897.41401985492</v>
      </c>
      <c r="H18" s="274">
        <v>-4436.412543667936</v>
      </c>
      <c r="I18" s="274">
        <v>-5312.815725406524</v>
      </c>
      <c r="J18" s="274">
        <v>-3482.576044504512</v>
      </c>
      <c r="K18" s="274">
        <v>-3265.8067552594052</v>
      </c>
      <c r="L18" s="274">
        <v>-3.086908168821271E-20</v>
      </c>
      <c r="M18" s="274">
        <v>-812.4527720127581</v>
      </c>
      <c r="N18" s="274">
        <v>-144.58216455930383</v>
      </c>
      <c r="O18" s="274">
        <v>-13.93997473463648</v>
      </c>
      <c r="P18" s="274">
        <v>-18897.41401985492</v>
      </c>
      <c r="Q18" s="274">
        <v>-4436.412543667936</v>
      </c>
      <c r="R18" s="274">
        <v>-5312.815725406524</v>
      </c>
      <c r="S18" s="274">
        <v>-3482.576044504512</v>
      </c>
      <c r="T18" s="274">
        <v>-2954.6937895713572</v>
      </c>
      <c r="U18" s="274">
        <v>-7.9052403944542515</v>
      </c>
      <c r="V18" s="274">
        <v>-303.2077252935938</v>
      </c>
      <c r="W18" s="274">
        <v>-8.392059366381842E-22</v>
      </c>
      <c r="X18" s="274">
        <v>-812.4527720127581</v>
      </c>
      <c r="Y18" s="274">
        <v>-3.0029875751574523E-20</v>
      </c>
      <c r="Z18" s="274">
        <v>-144.58216455930383</v>
      </c>
      <c r="AA18" s="274">
        <v>0</v>
      </c>
      <c r="AB18" s="274">
        <v>-13.93997473463648</v>
      </c>
      <c r="AC18" s="275"/>
      <c r="AD18" s="275"/>
      <c r="AE18" s="275"/>
      <c r="AF18" s="275"/>
      <c r="AG18" s="275"/>
      <c r="AH18" s="276"/>
      <c r="AI18" s="277"/>
      <c r="AJ18" s="277"/>
      <c r="AK18" s="277"/>
      <c r="AL18" s="277"/>
      <c r="AM18" s="277"/>
      <c r="AN18" s="277"/>
      <c r="AO18" s="279"/>
      <c r="AP18" s="279"/>
      <c r="AQ18" s="279"/>
      <c r="AR18" s="279"/>
      <c r="AS18" s="279"/>
      <c r="AT18" s="279"/>
    </row>
    <row r="19" spans="1:46" s="236" customFormat="1" ht="11.25">
      <c r="A19" s="271">
        <v>10</v>
      </c>
      <c r="B19" s="284" t="s">
        <v>1268</v>
      </c>
      <c r="C19" s="285" t="s">
        <v>1269</v>
      </c>
      <c r="D19" s="237" t="s">
        <v>705</v>
      </c>
      <c r="E19" s="271" t="s">
        <v>745</v>
      </c>
      <c r="F19" s="274">
        <v>241451179</v>
      </c>
      <c r="G19" s="274">
        <v>125468924.13642138</v>
      </c>
      <c r="H19" s="274">
        <v>29455453.973464556</v>
      </c>
      <c r="I19" s="274">
        <v>35274311.73923845</v>
      </c>
      <c r="J19" s="274">
        <v>23122479.566154398</v>
      </c>
      <c r="K19" s="274">
        <v>21683245.10376582</v>
      </c>
      <c r="L19" s="274">
        <v>0</v>
      </c>
      <c r="M19" s="274">
        <v>5394260.564381529</v>
      </c>
      <c r="N19" s="274">
        <v>959949.7908820309</v>
      </c>
      <c r="O19" s="274">
        <v>92554.12569180527</v>
      </c>
      <c r="P19" s="274">
        <v>125468924.13642138</v>
      </c>
      <c r="Q19" s="274">
        <v>29455453.973464556</v>
      </c>
      <c r="R19" s="274">
        <v>35274311.73923845</v>
      </c>
      <c r="S19" s="274">
        <v>23122479.566154398</v>
      </c>
      <c r="T19" s="274">
        <v>19617618.079414345</v>
      </c>
      <c r="U19" s="274">
        <v>52486.65273935555</v>
      </c>
      <c r="V19" s="274">
        <v>2013140.3716121197</v>
      </c>
      <c r="W19" s="274">
        <v>0</v>
      </c>
      <c r="X19" s="274">
        <v>5394260.564381529</v>
      </c>
      <c r="Y19" s="274">
        <v>0</v>
      </c>
      <c r="Z19" s="274">
        <v>959949.7908820309</v>
      </c>
      <c r="AA19" s="274">
        <v>0</v>
      </c>
      <c r="AB19" s="274">
        <v>92554.12569180527</v>
      </c>
      <c r="AC19" s="275"/>
      <c r="AD19" s="275"/>
      <c r="AE19" s="275"/>
      <c r="AF19" s="275"/>
      <c r="AG19" s="275"/>
      <c r="AH19" s="276"/>
      <c r="AI19" s="277"/>
      <c r="AJ19" s="277"/>
      <c r="AK19" s="277"/>
      <c r="AL19" s="277"/>
      <c r="AM19" s="277"/>
      <c r="AN19" s="277"/>
      <c r="AO19" s="279"/>
      <c r="AP19" s="279"/>
      <c r="AQ19" s="279"/>
      <c r="AR19" s="279"/>
      <c r="AS19" s="279"/>
      <c r="AT19" s="279"/>
    </row>
    <row r="20" spans="1:46" s="236" customFormat="1" ht="11.25">
      <c r="A20" s="271">
        <v>11</v>
      </c>
      <c r="B20" s="284" t="s">
        <v>1277</v>
      </c>
      <c r="C20" s="286" t="s">
        <v>1278</v>
      </c>
      <c r="D20" s="241" t="s">
        <v>705</v>
      </c>
      <c r="E20" s="271" t="s">
        <v>785</v>
      </c>
      <c r="F20" s="274">
        <v>898923</v>
      </c>
      <c r="G20" s="274">
        <v>467120.93997057824</v>
      </c>
      <c r="H20" s="274">
        <v>109662.68693261872</v>
      </c>
      <c r="I20" s="274">
        <v>131326.3006745204</v>
      </c>
      <c r="J20" s="274">
        <v>86085.0163794239</v>
      </c>
      <c r="K20" s="274">
        <v>80726.74492267641</v>
      </c>
      <c r="L20" s="274">
        <v>7.630459087722937E-19</v>
      </c>
      <c r="M20" s="274">
        <v>20082.83790287699</v>
      </c>
      <c r="N20" s="274">
        <v>3573.89410746695</v>
      </c>
      <c r="O20" s="274">
        <v>344.5791098384103</v>
      </c>
      <c r="P20" s="274">
        <v>467120.93997057824</v>
      </c>
      <c r="Q20" s="274">
        <v>109662.68693261872</v>
      </c>
      <c r="R20" s="274">
        <v>131326.3006745204</v>
      </c>
      <c r="S20" s="274">
        <v>86085.0163794239</v>
      </c>
      <c r="T20" s="274">
        <v>73036.41328171515</v>
      </c>
      <c r="U20" s="274">
        <v>195.40786479414837</v>
      </c>
      <c r="V20" s="274">
        <v>7494.923776167114</v>
      </c>
      <c r="W20" s="274">
        <v>2.0744143380646936E-20</v>
      </c>
      <c r="X20" s="274">
        <v>20082.83790287699</v>
      </c>
      <c r="Y20" s="274">
        <v>7.423017653916467E-19</v>
      </c>
      <c r="Z20" s="274">
        <v>3573.89410746695</v>
      </c>
      <c r="AA20" s="274">
        <v>0</v>
      </c>
      <c r="AB20" s="274">
        <v>344.5791098384103</v>
      </c>
      <c r="AC20" s="275"/>
      <c r="AD20" s="275"/>
      <c r="AE20" s="275"/>
      <c r="AF20" s="275"/>
      <c r="AG20" s="275"/>
      <c r="AH20" s="276"/>
      <c r="AI20" s="277"/>
      <c r="AJ20" s="277"/>
      <c r="AK20" s="277"/>
      <c r="AL20" s="277"/>
      <c r="AM20" s="277"/>
      <c r="AN20" s="277"/>
      <c r="AO20" s="279"/>
      <c r="AP20" s="279"/>
      <c r="AQ20" s="279"/>
      <c r="AR20" s="279"/>
      <c r="AS20" s="279"/>
      <c r="AT20" s="279"/>
    </row>
    <row r="21" spans="1:46" s="236" customFormat="1" ht="11.25">
      <c r="A21" s="271">
        <v>12</v>
      </c>
      <c r="B21" s="284" t="s">
        <v>1285</v>
      </c>
      <c r="C21" s="286" t="s">
        <v>1286</v>
      </c>
      <c r="D21" s="241" t="s">
        <v>705</v>
      </c>
      <c r="E21" s="271" t="s">
        <v>785</v>
      </c>
      <c r="F21" s="274">
        <v>9609278</v>
      </c>
      <c r="G21" s="274">
        <v>4993414.310011645</v>
      </c>
      <c r="H21" s="274">
        <v>1172268.642545024</v>
      </c>
      <c r="I21" s="274">
        <v>1403847.6397789957</v>
      </c>
      <c r="J21" s="274">
        <v>920228.8227405883</v>
      </c>
      <c r="K21" s="274">
        <v>862950.1458935706</v>
      </c>
      <c r="L21" s="274">
        <v>8.156783466610166E-18</v>
      </c>
      <c r="M21" s="274">
        <v>214680.87081728023</v>
      </c>
      <c r="N21" s="274">
        <v>38204.09759368912</v>
      </c>
      <c r="O21" s="274">
        <v>3683.4706192074514</v>
      </c>
      <c r="P21" s="274">
        <v>4993414.310011645</v>
      </c>
      <c r="Q21" s="274">
        <v>1172268.642545024</v>
      </c>
      <c r="R21" s="274">
        <v>1403847.6397789957</v>
      </c>
      <c r="S21" s="274">
        <v>920228.8227405883</v>
      </c>
      <c r="T21" s="274">
        <v>780742.2875450882</v>
      </c>
      <c r="U21" s="274">
        <v>2088.8646704927837</v>
      </c>
      <c r="V21" s="274">
        <v>80118.99367798974</v>
      </c>
      <c r="W21" s="274">
        <v>2.217500727164576E-19</v>
      </c>
      <c r="X21" s="274">
        <v>214680.87081728023</v>
      </c>
      <c r="Y21" s="274">
        <v>7.935033393893707E-18</v>
      </c>
      <c r="Z21" s="274">
        <v>38204.09759368912</v>
      </c>
      <c r="AA21" s="274">
        <v>0</v>
      </c>
      <c r="AB21" s="274">
        <v>3683.4706192074514</v>
      </c>
      <c r="AC21" s="275"/>
      <c r="AD21" s="275"/>
      <c r="AE21" s="275"/>
      <c r="AF21" s="275"/>
      <c r="AG21" s="275"/>
      <c r="AH21" s="276"/>
      <c r="AI21" s="277"/>
      <c r="AJ21" s="277"/>
      <c r="AK21" s="277"/>
      <c r="AL21" s="277"/>
      <c r="AM21" s="277"/>
      <c r="AN21" s="277"/>
      <c r="AO21" s="279"/>
      <c r="AP21" s="279"/>
      <c r="AQ21" s="279"/>
      <c r="AR21" s="279"/>
      <c r="AS21" s="279"/>
      <c r="AT21" s="279"/>
    </row>
    <row r="22" spans="1:46" s="236" customFormat="1" ht="11.25">
      <c r="A22" s="271">
        <v>13</v>
      </c>
      <c r="B22" s="287" t="s">
        <v>1293</v>
      </c>
      <c r="C22" s="285" t="s">
        <v>1294</v>
      </c>
      <c r="D22" s="241" t="s">
        <v>705</v>
      </c>
      <c r="E22" s="271" t="s">
        <v>785</v>
      </c>
      <c r="F22" s="274">
        <v>70805300</v>
      </c>
      <c r="G22" s="274">
        <v>36793627.808943346</v>
      </c>
      <c r="H22" s="274">
        <v>8637780.373925406</v>
      </c>
      <c r="I22" s="274">
        <v>10344154.190236114</v>
      </c>
      <c r="J22" s="274">
        <v>6780642.402352619</v>
      </c>
      <c r="K22" s="274">
        <v>6358588.435576329</v>
      </c>
      <c r="L22" s="274">
        <v>6.010269454046107E-17</v>
      </c>
      <c r="M22" s="274">
        <v>1581861.141126188</v>
      </c>
      <c r="N22" s="274">
        <v>281504.2494712335</v>
      </c>
      <c r="O22" s="274">
        <v>27141.398368760834</v>
      </c>
      <c r="P22" s="274">
        <v>36793627.808943346</v>
      </c>
      <c r="Q22" s="274">
        <v>8637780.373925406</v>
      </c>
      <c r="R22" s="274">
        <v>10344154.190236114</v>
      </c>
      <c r="S22" s="274">
        <v>6780642.402352619</v>
      </c>
      <c r="T22" s="274">
        <v>5752845.519956466</v>
      </c>
      <c r="U22" s="274">
        <v>15391.65477922927</v>
      </c>
      <c r="V22" s="274">
        <v>590351.2608406341</v>
      </c>
      <c r="W22" s="274">
        <v>1.6339500661455101E-18</v>
      </c>
      <c r="X22" s="274">
        <v>1581861.141126188</v>
      </c>
      <c r="Y22" s="274">
        <v>5.846874447431556E-17</v>
      </c>
      <c r="Z22" s="274">
        <v>281504.2494712335</v>
      </c>
      <c r="AA22" s="274">
        <v>0</v>
      </c>
      <c r="AB22" s="274">
        <v>27141.398368760834</v>
      </c>
      <c r="AC22" s="275"/>
      <c r="AD22" s="275"/>
      <c r="AE22" s="275"/>
      <c r="AF22" s="275"/>
      <c r="AG22" s="275"/>
      <c r="AH22" s="276"/>
      <c r="AI22" s="277"/>
      <c r="AJ22" s="277"/>
      <c r="AK22" s="277"/>
      <c r="AL22" s="277"/>
      <c r="AM22" s="277"/>
      <c r="AN22" s="277"/>
      <c r="AO22" s="279"/>
      <c r="AP22" s="279"/>
      <c r="AQ22" s="279"/>
      <c r="AR22" s="279"/>
      <c r="AS22" s="279"/>
      <c r="AT22" s="279"/>
    </row>
    <row r="23" spans="1:46" s="236" customFormat="1" ht="11.25">
      <c r="A23" s="271">
        <v>14</v>
      </c>
      <c r="B23" s="287" t="s">
        <v>66</v>
      </c>
      <c r="C23" s="285" t="s">
        <v>1306</v>
      </c>
      <c r="D23" s="241" t="s">
        <v>705</v>
      </c>
      <c r="E23" s="271" t="s">
        <v>785</v>
      </c>
      <c r="F23" s="274">
        <v>-385953284</v>
      </c>
      <c r="G23" s="274">
        <v>-200558736.18409088</v>
      </c>
      <c r="H23" s="274">
        <v>-47083759.29185045</v>
      </c>
      <c r="I23" s="274">
        <v>-56385048.57579855</v>
      </c>
      <c r="J23" s="274">
        <v>-36960668.238361284</v>
      </c>
      <c r="K23" s="274">
        <v>-34660090.251931794</v>
      </c>
      <c r="L23" s="274">
        <v>-3.276143499870747E-16</v>
      </c>
      <c r="M23" s="274">
        <v>-8622581.957136538</v>
      </c>
      <c r="N23" s="274">
        <v>-1534454.194013412</v>
      </c>
      <c r="O23" s="274">
        <v>-147945.3068170813</v>
      </c>
      <c r="P23" s="274">
        <v>-200558736.18409088</v>
      </c>
      <c r="Q23" s="274">
        <v>-47083759.29185045</v>
      </c>
      <c r="R23" s="274">
        <v>-56385048.57579855</v>
      </c>
      <c r="S23" s="274">
        <v>-36960668.238361284</v>
      </c>
      <c r="T23" s="274">
        <v>-31358240.4251078</v>
      </c>
      <c r="U23" s="274">
        <v>-83898.51760020551</v>
      </c>
      <c r="V23" s="274">
        <v>-3217951.3092237916</v>
      </c>
      <c r="W23" s="274">
        <v>-8.90651397453124E-18</v>
      </c>
      <c r="X23" s="274">
        <v>-8622581.957136538</v>
      </c>
      <c r="Y23" s="274">
        <v>-3.1870783601254345E-16</v>
      </c>
      <c r="Z23" s="274">
        <v>-1534454.194013412</v>
      </c>
      <c r="AA23" s="274">
        <v>0</v>
      </c>
      <c r="AB23" s="274">
        <v>-147945.3068170813</v>
      </c>
      <c r="AC23" s="275"/>
      <c r="AD23" s="275"/>
      <c r="AE23" s="275"/>
      <c r="AF23" s="275"/>
      <c r="AG23" s="275"/>
      <c r="AH23" s="276"/>
      <c r="AI23" s="277"/>
      <c r="AJ23" s="277"/>
      <c r="AK23" s="277"/>
      <c r="AL23" s="277"/>
      <c r="AM23" s="277"/>
      <c r="AN23" s="277"/>
      <c r="AO23" s="279"/>
      <c r="AP23" s="279"/>
      <c r="AQ23" s="279"/>
      <c r="AR23" s="279"/>
      <c r="AS23" s="279"/>
      <c r="AT23" s="279"/>
    </row>
    <row r="24" spans="1:46" s="236" customFormat="1" ht="11.25">
      <c r="A24" s="271">
        <v>15</v>
      </c>
      <c r="B24" s="287" t="s">
        <v>1307</v>
      </c>
      <c r="C24" s="286" t="s">
        <v>1308</v>
      </c>
      <c r="D24" s="241" t="s">
        <v>705</v>
      </c>
      <c r="E24" s="271" t="s">
        <v>785</v>
      </c>
      <c r="F24" s="274">
        <v>-104325342</v>
      </c>
      <c r="G24" s="274">
        <v>-54212153.67477754</v>
      </c>
      <c r="H24" s="274">
        <v>-12727004.781148529</v>
      </c>
      <c r="I24" s="274">
        <v>-15241195.554529333</v>
      </c>
      <c r="J24" s="274">
        <v>-9990676.370344292</v>
      </c>
      <c r="K24" s="274">
        <v>-9368817.209710933</v>
      </c>
      <c r="L24" s="274">
        <v>-8.855600022957511E-17</v>
      </c>
      <c r="M24" s="274">
        <v>-2330732.3681207458</v>
      </c>
      <c r="N24" s="274">
        <v>-414771.593377046</v>
      </c>
      <c r="O24" s="274">
        <v>-39990.447991594076</v>
      </c>
      <c r="P24" s="274">
        <v>-54212153.67477754</v>
      </c>
      <c r="Q24" s="274">
        <v>-12727004.781148529</v>
      </c>
      <c r="R24" s="274">
        <v>-15241195.554529333</v>
      </c>
      <c r="S24" s="274">
        <v>-9990676.370344292</v>
      </c>
      <c r="T24" s="274">
        <v>-8476308.642751688</v>
      </c>
      <c r="U24" s="274">
        <v>-22678.24087729348</v>
      </c>
      <c r="V24" s="274">
        <v>-869830.326081951</v>
      </c>
      <c r="W24" s="274">
        <v>-2.4074807883245035E-18</v>
      </c>
      <c r="X24" s="274">
        <v>-2330732.3681207458</v>
      </c>
      <c r="Y24" s="274">
        <v>-8.614851944125061E-17</v>
      </c>
      <c r="Z24" s="274">
        <v>-414771.593377046</v>
      </c>
      <c r="AA24" s="274">
        <v>0</v>
      </c>
      <c r="AB24" s="274">
        <v>-39990.447991594076</v>
      </c>
      <c r="AC24" s="275"/>
      <c r="AD24" s="275"/>
      <c r="AE24" s="275"/>
      <c r="AF24" s="275"/>
      <c r="AG24" s="275"/>
      <c r="AH24" s="276"/>
      <c r="AI24" s="277"/>
      <c r="AJ24" s="277"/>
      <c r="AK24" s="277"/>
      <c r="AL24" s="277"/>
      <c r="AM24" s="277"/>
      <c r="AN24" s="277"/>
      <c r="AO24" s="279"/>
      <c r="AP24" s="279"/>
      <c r="AQ24" s="279"/>
      <c r="AR24" s="279"/>
      <c r="AS24" s="279"/>
      <c r="AT24" s="279"/>
    </row>
    <row r="25" spans="1:46" s="236" customFormat="1" ht="11.25">
      <c r="A25" s="271">
        <v>16</v>
      </c>
      <c r="B25" s="284" t="s">
        <v>1309</v>
      </c>
      <c r="C25" s="285" t="s">
        <v>1310</v>
      </c>
      <c r="D25" s="241" t="s">
        <v>705</v>
      </c>
      <c r="E25" s="271" t="s">
        <v>785</v>
      </c>
      <c r="F25" s="274">
        <v>-98095394</v>
      </c>
      <c r="G25" s="274">
        <v>-50974791.66965827</v>
      </c>
      <c r="H25" s="274">
        <v>-11966992.146995775</v>
      </c>
      <c r="I25" s="274">
        <v>-14331044.157541351</v>
      </c>
      <c r="J25" s="274">
        <v>-9394067.789161077</v>
      </c>
      <c r="K25" s="274">
        <v>-8809343.903234696</v>
      </c>
      <c r="L25" s="274">
        <v>-8.326774268886902E-17</v>
      </c>
      <c r="M25" s="274">
        <v>-2191549.1056751823</v>
      </c>
      <c r="N25" s="274">
        <v>-390002.8707533891</v>
      </c>
      <c r="O25" s="274">
        <v>-37602.35698026209</v>
      </c>
      <c r="P25" s="274">
        <v>-50974791.66965827</v>
      </c>
      <c r="Q25" s="274">
        <v>-11966992.146995775</v>
      </c>
      <c r="R25" s="274">
        <v>-14331044.157541351</v>
      </c>
      <c r="S25" s="274">
        <v>-9394067.789161077</v>
      </c>
      <c r="T25" s="274">
        <v>-7970132.85589164</v>
      </c>
      <c r="U25" s="274">
        <v>-21323.974898495995</v>
      </c>
      <c r="V25" s="274">
        <v>-817887.0724445595</v>
      </c>
      <c r="W25" s="274">
        <v>-2.26371437611125E-18</v>
      </c>
      <c r="X25" s="274">
        <v>-2191549.1056751823</v>
      </c>
      <c r="Y25" s="274">
        <v>-8.100402831275777E-17</v>
      </c>
      <c r="Z25" s="274">
        <v>-390002.8707533891</v>
      </c>
      <c r="AA25" s="274">
        <v>0</v>
      </c>
      <c r="AB25" s="274">
        <v>-37602.35698026209</v>
      </c>
      <c r="AC25" s="275"/>
      <c r="AD25" s="275"/>
      <c r="AE25" s="275"/>
      <c r="AF25" s="275"/>
      <c r="AG25" s="275"/>
      <c r="AH25" s="276"/>
      <c r="AI25" s="277"/>
      <c r="AJ25" s="277"/>
      <c r="AK25" s="277"/>
      <c r="AL25" s="277"/>
      <c r="AM25" s="277"/>
      <c r="AN25" s="277"/>
      <c r="AO25" s="279"/>
      <c r="AP25" s="279"/>
      <c r="AQ25" s="279"/>
      <c r="AR25" s="279"/>
      <c r="AS25" s="279"/>
      <c r="AT25" s="279"/>
    </row>
    <row r="26" spans="1:46" s="236" customFormat="1" ht="11.25">
      <c r="A26" s="271">
        <v>17</v>
      </c>
      <c r="B26" s="287" t="s">
        <v>1325</v>
      </c>
      <c r="C26" s="286" t="s">
        <v>1326</v>
      </c>
      <c r="D26" s="241" t="s">
        <v>705</v>
      </c>
      <c r="E26" s="271" t="s">
        <v>785</v>
      </c>
      <c r="F26" s="274">
        <v>-554688</v>
      </c>
      <c r="G26" s="274">
        <v>-288240.90600685496</v>
      </c>
      <c r="H26" s="274">
        <v>-67668.28358967387</v>
      </c>
      <c r="I26" s="274">
        <v>-81035.99871017691</v>
      </c>
      <c r="J26" s="274">
        <v>-53119.48361035359</v>
      </c>
      <c r="K26" s="274">
        <v>-49813.11712757325</v>
      </c>
      <c r="L26" s="274">
        <v>-4.708438976921115E-19</v>
      </c>
      <c r="M26" s="274">
        <v>-12392.284089595028</v>
      </c>
      <c r="N26" s="274">
        <v>-2205.3014270217</v>
      </c>
      <c r="O26" s="274">
        <v>-212.6254387506473</v>
      </c>
      <c r="P26" s="274">
        <v>-288240.90600685496</v>
      </c>
      <c r="Q26" s="274">
        <v>-67668.28358967387</v>
      </c>
      <c r="R26" s="274">
        <v>-81035.99871017691</v>
      </c>
      <c r="S26" s="274">
        <v>-53119.48361035359</v>
      </c>
      <c r="T26" s="274">
        <v>-45067.733287954594</v>
      </c>
      <c r="U26" s="274">
        <v>-120.57806698341967</v>
      </c>
      <c r="V26" s="274">
        <v>-4624.805772635235</v>
      </c>
      <c r="W26" s="274">
        <v>-1.2800348198371034E-20</v>
      </c>
      <c r="X26" s="274">
        <v>-12392.284089595028</v>
      </c>
      <c r="Y26" s="274">
        <v>-4.580435494937405E-19</v>
      </c>
      <c r="Z26" s="274">
        <v>-2205.3014270217</v>
      </c>
      <c r="AA26" s="274">
        <v>0</v>
      </c>
      <c r="AB26" s="274">
        <v>-212.6254387506473</v>
      </c>
      <c r="AC26" s="275"/>
      <c r="AD26" s="275"/>
      <c r="AE26" s="275"/>
      <c r="AF26" s="275"/>
      <c r="AG26" s="275"/>
      <c r="AH26" s="276"/>
      <c r="AI26" s="277"/>
      <c r="AJ26" s="277"/>
      <c r="AK26" s="277"/>
      <c r="AL26" s="277"/>
      <c r="AM26" s="277"/>
      <c r="AN26" s="277"/>
      <c r="AO26" s="279"/>
      <c r="AP26" s="279"/>
      <c r="AQ26" s="279"/>
      <c r="AR26" s="279"/>
      <c r="AS26" s="279"/>
      <c r="AT26" s="279"/>
    </row>
    <row r="27" spans="1:46" s="236" customFormat="1" ht="11.25">
      <c r="A27" s="271">
        <v>18</v>
      </c>
      <c r="B27" s="284" t="s">
        <v>1327</v>
      </c>
      <c r="C27" s="286" t="s">
        <v>1328</v>
      </c>
      <c r="D27" s="241" t="s">
        <v>705</v>
      </c>
      <c r="E27" s="271" t="s">
        <v>785</v>
      </c>
      <c r="F27" s="274">
        <v>-825405</v>
      </c>
      <c r="G27" s="274">
        <v>-428917.6708754978</v>
      </c>
      <c r="H27" s="274">
        <v>-100693.97502079504</v>
      </c>
      <c r="I27" s="274">
        <v>-120585.8401756908</v>
      </c>
      <c r="J27" s="274">
        <v>-79044.59330182718</v>
      </c>
      <c r="K27" s="274">
        <v>-74124.54558722129</v>
      </c>
      <c r="L27" s="274">
        <v>-7.006405535626467E-19</v>
      </c>
      <c r="M27" s="274">
        <v>-18440.37233358606</v>
      </c>
      <c r="N27" s="274">
        <v>-3281.604837982517</v>
      </c>
      <c r="O27" s="274">
        <v>-316.3978673992912</v>
      </c>
      <c r="P27" s="274">
        <v>-428917.6708754978</v>
      </c>
      <c r="Q27" s="274">
        <v>-100693.97502079504</v>
      </c>
      <c r="R27" s="274">
        <v>-120585.8401756908</v>
      </c>
      <c r="S27" s="274">
        <v>-79044.59330182718</v>
      </c>
      <c r="T27" s="274">
        <v>-67063.16414731194</v>
      </c>
      <c r="U27" s="274">
        <v>-179.42652334005695</v>
      </c>
      <c r="V27" s="274">
        <v>-6881.954916569291</v>
      </c>
      <c r="W27" s="274">
        <v>-1.9047593250036857E-20</v>
      </c>
      <c r="X27" s="274">
        <v>-18440.37233358606</v>
      </c>
      <c r="Y27" s="274">
        <v>-6.815929603126098E-19</v>
      </c>
      <c r="Z27" s="274">
        <v>-3281.604837982517</v>
      </c>
      <c r="AA27" s="274">
        <v>0</v>
      </c>
      <c r="AB27" s="274">
        <v>-316.3978673992912</v>
      </c>
      <c r="AC27" s="275"/>
      <c r="AD27" s="275"/>
      <c r="AE27" s="275"/>
      <c r="AF27" s="275"/>
      <c r="AG27" s="275"/>
      <c r="AH27" s="276"/>
      <c r="AI27" s="277"/>
      <c r="AJ27" s="277"/>
      <c r="AK27" s="277"/>
      <c r="AL27" s="277"/>
      <c r="AM27" s="277"/>
      <c r="AN27" s="277"/>
      <c r="AO27" s="279"/>
      <c r="AP27" s="279"/>
      <c r="AQ27" s="279"/>
      <c r="AR27" s="279"/>
      <c r="AS27" s="279"/>
      <c r="AT27" s="279"/>
    </row>
    <row r="28" spans="1:46" s="236" customFormat="1" ht="11.25">
      <c r="A28" s="271">
        <v>19</v>
      </c>
      <c r="B28" s="287" t="s">
        <v>67</v>
      </c>
      <c r="C28" s="286" t="s">
        <v>1330</v>
      </c>
      <c r="D28" s="241" t="s">
        <v>705</v>
      </c>
      <c r="E28" s="271" t="s">
        <v>785</v>
      </c>
      <c r="F28" s="274">
        <v>-424279</v>
      </c>
      <c r="G28" s="274">
        <v>-220474.50703761828</v>
      </c>
      <c r="H28" s="274">
        <v>-51759.24428353099</v>
      </c>
      <c r="I28" s="274">
        <v>-61984.16496617044</v>
      </c>
      <c r="J28" s="274">
        <v>-40630.915734101356</v>
      </c>
      <c r="K28" s="274">
        <v>-38101.8870459964</v>
      </c>
      <c r="L28" s="274">
        <v>-3.6014692596362534E-19</v>
      </c>
      <c r="M28" s="274">
        <v>-9478.816742473768</v>
      </c>
      <c r="N28" s="274">
        <v>-1686.827701618459</v>
      </c>
      <c r="O28" s="274">
        <v>-162.636488490261</v>
      </c>
      <c r="P28" s="274">
        <v>-220474.50703761828</v>
      </c>
      <c r="Q28" s="274">
        <v>-51759.24428353099</v>
      </c>
      <c r="R28" s="274">
        <v>-61984.16496617044</v>
      </c>
      <c r="S28" s="274">
        <v>-40630.915734101356</v>
      </c>
      <c r="T28" s="274">
        <v>-34472.15878418154</v>
      </c>
      <c r="U28" s="274">
        <v>-92.2297610217966</v>
      </c>
      <c r="V28" s="274">
        <v>-3537.4985007930673</v>
      </c>
      <c r="W28" s="274">
        <v>-9.790943617414951E-21</v>
      </c>
      <c r="X28" s="274">
        <v>-9478.816742473768</v>
      </c>
      <c r="Y28" s="274">
        <v>-3.503559823462104E-19</v>
      </c>
      <c r="Z28" s="274">
        <v>-1686.827701618459</v>
      </c>
      <c r="AA28" s="274">
        <v>0</v>
      </c>
      <c r="AB28" s="274">
        <v>-162.636488490261</v>
      </c>
      <c r="AC28" s="275"/>
      <c r="AD28" s="275"/>
      <c r="AE28" s="275"/>
      <c r="AF28" s="275"/>
      <c r="AG28" s="275"/>
      <c r="AH28" s="276"/>
      <c r="AI28" s="277"/>
      <c r="AJ28" s="277"/>
      <c r="AK28" s="277"/>
      <c r="AL28" s="277"/>
      <c r="AM28" s="277"/>
      <c r="AN28" s="277"/>
      <c r="AO28" s="279"/>
      <c r="AP28" s="279"/>
      <c r="AQ28" s="279"/>
      <c r="AR28" s="279"/>
      <c r="AS28" s="279"/>
      <c r="AT28" s="279"/>
    </row>
    <row r="29" spans="1:46" s="236" customFormat="1" ht="11.25">
      <c r="A29" s="271">
        <v>20</v>
      </c>
      <c r="B29" s="288" t="s">
        <v>1340</v>
      </c>
      <c r="C29" s="271" t="s">
        <v>1341</v>
      </c>
      <c r="D29" s="241" t="s">
        <v>705</v>
      </c>
      <c r="E29" s="271" t="s">
        <v>785</v>
      </c>
      <c r="F29" s="274">
        <v>-3723488</v>
      </c>
      <c r="G29" s="274">
        <v>-1934892.3261827414</v>
      </c>
      <c r="H29" s="274">
        <v>-454241.01824223273</v>
      </c>
      <c r="I29" s="274">
        <v>-543975.2955992544</v>
      </c>
      <c r="J29" s="274">
        <v>-356578.4004509712</v>
      </c>
      <c r="K29" s="274">
        <v>-334383.55231610104</v>
      </c>
      <c r="L29" s="274">
        <v>-3.1606625759522566E-18</v>
      </c>
      <c r="M29" s="274">
        <v>-83186.4419280713</v>
      </c>
      <c r="N29" s="274">
        <v>-14803.661517642668</v>
      </c>
      <c r="O29" s="274">
        <v>-1427.3037629852645</v>
      </c>
      <c r="P29" s="274">
        <v>-1934892.3261827414</v>
      </c>
      <c r="Q29" s="274">
        <v>-454241.01824223273</v>
      </c>
      <c r="R29" s="274">
        <v>-543975.2955992544</v>
      </c>
      <c r="S29" s="274">
        <v>-356578.4004509712</v>
      </c>
      <c r="T29" s="274">
        <v>-302528.92452135164</v>
      </c>
      <c r="U29" s="274">
        <v>-809.411751247475</v>
      </c>
      <c r="V29" s="274">
        <v>-31045.216043501983</v>
      </c>
      <c r="W29" s="274">
        <v>-8.592567878240772E-20</v>
      </c>
      <c r="X29" s="274">
        <v>-83186.4419280713</v>
      </c>
      <c r="Y29" s="274">
        <v>-3.074736897169849E-18</v>
      </c>
      <c r="Z29" s="274">
        <v>-14803.661517642668</v>
      </c>
      <c r="AA29" s="274">
        <v>0</v>
      </c>
      <c r="AB29" s="274">
        <v>-1427.3037629852645</v>
      </c>
      <c r="AC29" s="275"/>
      <c r="AD29" s="275"/>
      <c r="AE29" s="275"/>
      <c r="AF29" s="275"/>
      <c r="AG29" s="275"/>
      <c r="AH29" s="276"/>
      <c r="AI29" s="277"/>
      <c r="AJ29" s="277"/>
      <c r="AK29" s="277"/>
      <c r="AL29" s="277"/>
      <c r="AM29" s="277"/>
      <c r="AN29" s="277"/>
      <c r="AO29" s="279"/>
      <c r="AP29" s="279"/>
      <c r="AQ29" s="279"/>
      <c r="AR29" s="279"/>
      <c r="AS29" s="279"/>
      <c r="AT29" s="279"/>
    </row>
    <row r="30" spans="1:46" s="236" customFormat="1" ht="33.75">
      <c r="A30" s="271">
        <v>21</v>
      </c>
      <c r="B30" s="287" t="s">
        <v>68</v>
      </c>
      <c r="C30" s="286" t="s">
        <v>69</v>
      </c>
      <c r="D30" s="241" t="s">
        <v>705</v>
      </c>
      <c r="E30" s="271" t="s">
        <v>705</v>
      </c>
      <c r="F30" s="274">
        <f aca="true" t="shared" si="1" ref="F30:AB30">(F17+F19+F20+F21+F22+F23+F24+F25+F26+F27+F28+F29+F18)</f>
        <v>-268297384</v>
      </c>
      <c r="G30" s="274">
        <f t="shared" si="1"/>
        <v>-139419423.24951878</v>
      </c>
      <c r="H30" s="274">
        <f t="shared" si="1"/>
        <v>-32730514.211375825</v>
      </c>
      <c r="I30" s="274">
        <f t="shared" si="1"/>
        <v>-39196352.65909456</v>
      </c>
      <c r="J30" s="274">
        <f t="shared" si="1"/>
        <v>-25693396.09309873</v>
      </c>
      <c r="K30" s="274">
        <f t="shared" si="1"/>
        <v>-24094137.630908735</v>
      </c>
      <c r="L30" s="274">
        <f t="shared" si="1"/>
        <v>-4.326973005471055E-16</v>
      </c>
      <c r="M30" s="274">
        <f t="shared" si="1"/>
        <v>-5994031.605196377</v>
      </c>
      <c r="N30" s="274">
        <f t="shared" si="1"/>
        <v>-1066683.6199834666</v>
      </c>
      <c r="O30" s="274">
        <f t="shared" si="1"/>
        <v>-102844.93082354568</v>
      </c>
      <c r="P30" s="274">
        <f t="shared" si="1"/>
        <v>-139419423.24951878</v>
      </c>
      <c r="Q30" s="274">
        <f t="shared" si="1"/>
        <v>-32730514.211375825</v>
      </c>
      <c r="R30" s="274">
        <f t="shared" si="1"/>
        <v>-39196352.65909456</v>
      </c>
      <c r="S30" s="274">
        <f t="shared" si="1"/>
        <v>-25693396.09309873</v>
      </c>
      <c r="T30" s="274">
        <f t="shared" si="1"/>
        <v>-21798839.967635747</v>
      </c>
      <c r="U30" s="274">
        <f t="shared" si="1"/>
        <v>-58322.48027617015</v>
      </c>
      <c r="V30" s="274">
        <f t="shared" si="1"/>
        <v>-2236975.1829968067</v>
      </c>
      <c r="W30" s="274">
        <f t="shared" si="1"/>
        <v>-1.1763295942979248E-17</v>
      </c>
      <c r="X30" s="274">
        <f t="shared" si="1"/>
        <v>-5994031.605196377</v>
      </c>
      <c r="Y30" s="274">
        <f t="shared" si="1"/>
        <v>-4.2093400460412636E-16</v>
      </c>
      <c r="Z30" s="274">
        <f t="shared" si="1"/>
        <v>-1066683.6199834666</v>
      </c>
      <c r="AA30" s="274">
        <f t="shared" si="1"/>
        <v>0</v>
      </c>
      <c r="AB30" s="274">
        <f t="shared" si="1"/>
        <v>-102844.93082354568</v>
      </c>
      <c r="AC30" s="275"/>
      <c r="AD30" s="275"/>
      <c r="AE30" s="275"/>
      <c r="AF30" s="275"/>
      <c r="AG30" s="275"/>
      <c r="AH30" s="276"/>
      <c r="AI30" s="277"/>
      <c r="AJ30" s="277"/>
      <c r="AK30" s="277"/>
      <c r="AL30" s="277"/>
      <c r="AM30" s="277"/>
      <c r="AN30" s="277"/>
      <c r="AO30" s="279"/>
      <c r="AP30" s="279"/>
      <c r="AQ30" s="279"/>
      <c r="AR30" s="279"/>
      <c r="AS30" s="279"/>
      <c r="AT30" s="279"/>
    </row>
    <row r="31" spans="1:46" s="236" customFormat="1" ht="11.25">
      <c r="A31" s="271">
        <v>22</v>
      </c>
      <c r="B31" s="287" t="s">
        <v>70</v>
      </c>
      <c r="C31" s="286" t="s">
        <v>71</v>
      </c>
      <c r="D31" s="241" t="s">
        <v>705</v>
      </c>
      <c r="E31" s="271" t="s">
        <v>705</v>
      </c>
      <c r="F31" s="274">
        <f aca="true" t="shared" si="2" ref="F31:AB31">(F14+F30)</f>
        <v>909774590</v>
      </c>
      <c r="G31" s="274">
        <f t="shared" si="2"/>
        <v>472759915.6347624</v>
      </c>
      <c r="H31" s="274">
        <f t="shared" si="2"/>
        <v>110986509.45900989</v>
      </c>
      <c r="I31" s="274">
        <f t="shared" si="2"/>
        <v>132911641.32231404</v>
      </c>
      <c r="J31" s="274">
        <f t="shared" si="2"/>
        <v>87124214.7344474</v>
      </c>
      <c r="K31" s="274">
        <f t="shared" si="2"/>
        <v>81701259.4672319</v>
      </c>
      <c r="L31" s="274">
        <f t="shared" si="2"/>
        <v>5.673026994528946E-16</v>
      </c>
      <c r="M31" s="274">
        <f t="shared" si="2"/>
        <v>20325273.26492522</v>
      </c>
      <c r="N31" s="274">
        <f t="shared" si="2"/>
        <v>3617037.3283631196</v>
      </c>
      <c r="O31" s="274">
        <f t="shared" si="2"/>
        <v>348738.78894611076</v>
      </c>
      <c r="P31" s="274">
        <f t="shared" si="2"/>
        <v>472759915.6347624</v>
      </c>
      <c r="Q31" s="274">
        <f t="shared" si="2"/>
        <v>110986509.45900989</v>
      </c>
      <c r="R31" s="274">
        <f t="shared" si="2"/>
        <v>132911641.32231404</v>
      </c>
      <c r="S31" s="274">
        <f t="shared" si="2"/>
        <v>87124214.7344474</v>
      </c>
      <c r="T31" s="274">
        <f t="shared" si="2"/>
        <v>73918091.92605257</v>
      </c>
      <c r="U31" s="274">
        <f t="shared" si="2"/>
        <v>197766.78322378197</v>
      </c>
      <c r="V31" s="274">
        <f t="shared" si="2"/>
        <v>7585400.757955561</v>
      </c>
      <c r="W31" s="274">
        <f t="shared" si="2"/>
        <v>1.5422674314070318E-17</v>
      </c>
      <c r="X31" s="274">
        <f t="shared" si="2"/>
        <v>20325273.26492522</v>
      </c>
      <c r="Y31" s="274">
        <f t="shared" si="2"/>
        <v>5.518800251388241E-16</v>
      </c>
      <c r="Z31" s="274">
        <f t="shared" si="2"/>
        <v>3617037.3283631196</v>
      </c>
      <c r="AA31" s="274">
        <f t="shared" si="2"/>
        <v>0</v>
      </c>
      <c r="AB31" s="274">
        <f t="shared" si="2"/>
        <v>348738.78894611076</v>
      </c>
      <c r="AC31" s="275"/>
      <c r="AD31" s="275"/>
      <c r="AE31" s="275"/>
      <c r="AF31" s="275"/>
      <c r="AG31" s="275"/>
      <c r="AH31" s="276"/>
      <c r="AI31" s="277"/>
      <c r="AJ31" s="277"/>
      <c r="AK31" s="277"/>
      <c r="AL31" s="277"/>
      <c r="AM31" s="277"/>
      <c r="AN31" s="277"/>
      <c r="AO31" s="279"/>
      <c r="AP31" s="279"/>
      <c r="AQ31" s="279"/>
      <c r="AR31" s="279"/>
      <c r="AS31" s="279"/>
      <c r="AT31" s="279"/>
    </row>
    <row r="32" spans="1:46" s="236" customFormat="1" ht="11.25">
      <c r="A32" s="271"/>
      <c r="B32" s="287"/>
      <c r="C32" s="286"/>
      <c r="D32" s="237"/>
      <c r="E32" s="271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5"/>
      <c r="AD32" s="275"/>
      <c r="AE32" s="275"/>
      <c r="AF32" s="275"/>
      <c r="AG32" s="275"/>
      <c r="AH32" s="276"/>
      <c r="AI32" s="277"/>
      <c r="AJ32" s="277"/>
      <c r="AK32" s="277"/>
      <c r="AL32" s="277"/>
      <c r="AM32" s="277"/>
      <c r="AN32" s="277"/>
      <c r="AO32" s="279"/>
      <c r="AP32" s="279"/>
      <c r="AQ32" s="279"/>
      <c r="AR32" s="279"/>
      <c r="AS32" s="279"/>
      <c r="AT32" s="279"/>
    </row>
    <row r="33" spans="1:46" s="236" customFormat="1" ht="11.25">
      <c r="A33" s="271">
        <v>23</v>
      </c>
      <c r="B33" s="284" t="s">
        <v>72</v>
      </c>
      <c r="C33" s="285" t="s">
        <v>683</v>
      </c>
      <c r="D33" s="237" t="s">
        <v>705</v>
      </c>
      <c r="E33" s="271" t="s">
        <v>705</v>
      </c>
      <c r="F33" s="274">
        <v>242420696.18559998</v>
      </c>
      <c r="G33" s="274">
        <v>143281950.6883624</v>
      </c>
      <c r="H33" s="274">
        <v>29080133.322312064</v>
      </c>
      <c r="I33" s="274">
        <v>28861995.211618092</v>
      </c>
      <c r="J33" s="274">
        <v>15987456.663397416</v>
      </c>
      <c r="K33" s="274">
        <v>16187908.67912867</v>
      </c>
      <c r="L33" s="274">
        <v>2479440.4423130774</v>
      </c>
      <c r="M33" s="274">
        <v>2934517.045144702</v>
      </c>
      <c r="N33" s="274">
        <v>3016236.658797119</v>
      </c>
      <c r="O33" s="274">
        <v>591057.4745264677</v>
      </c>
      <c r="P33" s="274">
        <v>143281950.6883624</v>
      </c>
      <c r="Q33" s="274">
        <v>29080133.322312064</v>
      </c>
      <c r="R33" s="274">
        <v>28861995.211618092</v>
      </c>
      <c r="S33" s="274">
        <v>15987456.663397416</v>
      </c>
      <c r="T33" s="274">
        <v>13584570.61043362</v>
      </c>
      <c r="U33" s="274">
        <v>43646.21742844131</v>
      </c>
      <c r="V33" s="274">
        <v>2559691.8512666104</v>
      </c>
      <c r="W33" s="274">
        <v>227080.20745510067</v>
      </c>
      <c r="X33" s="274">
        <v>2934517.045144702</v>
      </c>
      <c r="Y33" s="274">
        <v>2252360.234857977</v>
      </c>
      <c r="Z33" s="274">
        <v>3016236.658797119</v>
      </c>
      <c r="AA33" s="274">
        <v>529082.5241749124</v>
      </c>
      <c r="AB33" s="274">
        <v>61974.950351555424</v>
      </c>
      <c r="AC33" s="275"/>
      <c r="AD33" s="275"/>
      <c r="AE33" s="275"/>
      <c r="AF33" s="275"/>
      <c r="AG33" s="275"/>
      <c r="AH33" s="276"/>
      <c r="AI33" s="277"/>
      <c r="AJ33" s="277"/>
      <c r="AK33" s="277"/>
      <c r="AL33" s="277"/>
      <c r="AM33" s="277"/>
      <c r="AN33" s="277"/>
      <c r="AO33" s="279"/>
      <c r="AP33" s="279"/>
      <c r="AQ33" s="279"/>
      <c r="AR33" s="279"/>
      <c r="AS33" s="279"/>
      <c r="AT33" s="279"/>
    </row>
    <row r="34" spans="1:46" s="236" customFormat="1" ht="11.25">
      <c r="A34" s="271">
        <v>24</v>
      </c>
      <c r="B34" s="284" t="s">
        <v>73</v>
      </c>
      <c r="C34" s="285" t="s">
        <v>590</v>
      </c>
      <c r="D34" s="237" t="s">
        <v>705</v>
      </c>
      <c r="E34" s="271" t="s">
        <v>705</v>
      </c>
      <c r="F34" s="274">
        <v>2658121664</v>
      </c>
      <c r="G34" s="274">
        <v>1571074017.9267716</v>
      </c>
      <c r="H34" s="274">
        <v>318861110.4262541</v>
      </c>
      <c r="I34" s="274">
        <v>316469245.1816475</v>
      </c>
      <c r="J34" s="274">
        <v>175301059.59559637</v>
      </c>
      <c r="K34" s="274">
        <v>177498998.36069164</v>
      </c>
      <c r="L34" s="274">
        <v>27186846.907098457</v>
      </c>
      <c r="M34" s="274">
        <v>32176721.929320745</v>
      </c>
      <c r="N34" s="274">
        <v>33072770.323047385</v>
      </c>
      <c r="O34" s="274">
        <v>6480893.349572259</v>
      </c>
      <c r="P34" s="274">
        <v>1571074017.9267716</v>
      </c>
      <c r="Q34" s="274">
        <v>318861110.4262541</v>
      </c>
      <c r="R34" s="274">
        <v>316469245.1816475</v>
      </c>
      <c r="S34" s="274">
        <v>175301059.59559637</v>
      </c>
      <c r="T34" s="274">
        <v>148953624.85093066</v>
      </c>
      <c r="U34" s="274">
        <v>478576.9446407758</v>
      </c>
      <c r="V34" s="274">
        <v>28066796.565120187</v>
      </c>
      <c r="W34" s="274">
        <v>2489914.5510245096</v>
      </c>
      <c r="X34" s="274">
        <v>32176721.929320745</v>
      </c>
      <c r="Y34" s="274">
        <v>24696932.356073946</v>
      </c>
      <c r="Z34" s="274">
        <v>33072770.323047385</v>
      </c>
      <c r="AA34" s="274">
        <v>5801343.456568613</v>
      </c>
      <c r="AB34" s="274">
        <v>679549.8930036462</v>
      </c>
      <c r="AC34" s="275"/>
      <c r="AD34" s="275"/>
      <c r="AE34" s="275"/>
      <c r="AF34" s="275"/>
      <c r="AG34" s="275"/>
      <c r="AH34" s="276"/>
      <c r="AI34" s="277"/>
      <c r="AJ34" s="277"/>
      <c r="AK34" s="277"/>
      <c r="AL34" s="277"/>
      <c r="AM34" s="277"/>
      <c r="AN34" s="277"/>
      <c r="AO34" s="279"/>
      <c r="AP34" s="279"/>
      <c r="AQ34" s="279"/>
      <c r="AR34" s="279"/>
      <c r="AS34" s="279"/>
      <c r="AT34" s="279"/>
    </row>
    <row r="35" spans="1:46" s="236" customFormat="1" ht="11.25">
      <c r="A35" s="271">
        <v>25</v>
      </c>
      <c r="B35" s="284" t="s">
        <v>74</v>
      </c>
      <c r="C35" s="286" t="s">
        <v>75</v>
      </c>
      <c r="D35" s="237" t="s">
        <v>705</v>
      </c>
      <c r="E35" s="271" t="s">
        <v>705</v>
      </c>
      <c r="F35" s="289">
        <f aca="true" t="shared" si="3" ref="F35:AB35">(F33/F34)</f>
        <v>0.09120000016131691</v>
      </c>
      <c r="G35" s="289">
        <f t="shared" si="3"/>
        <v>0.09120000016131692</v>
      </c>
      <c r="H35" s="289">
        <f t="shared" si="3"/>
        <v>0.09120000016131692</v>
      </c>
      <c r="I35" s="289">
        <f t="shared" si="3"/>
        <v>0.09120000016131691</v>
      </c>
      <c r="J35" s="289">
        <f t="shared" si="3"/>
        <v>0.09120000016131692</v>
      </c>
      <c r="K35" s="289">
        <f t="shared" si="3"/>
        <v>0.09120000016131692</v>
      </c>
      <c r="L35" s="289">
        <f t="shared" si="3"/>
        <v>0.09120000016131691</v>
      </c>
      <c r="M35" s="289">
        <f t="shared" si="3"/>
        <v>0.09120000016131692</v>
      </c>
      <c r="N35" s="289">
        <f t="shared" si="3"/>
        <v>0.09120000016131692</v>
      </c>
      <c r="O35" s="289">
        <f t="shared" si="3"/>
        <v>0.09120000016131691</v>
      </c>
      <c r="P35" s="274">
        <f t="shared" si="3"/>
        <v>0.09120000016131692</v>
      </c>
      <c r="Q35" s="274">
        <f t="shared" si="3"/>
        <v>0.09120000016131692</v>
      </c>
      <c r="R35" s="274">
        <f t="shared" si="3"/>
        <v>0.09120000016131691</v>
      </c>
      <c r="S35" s="274">
        <f t="shared" si="3"/>
        <v>0.09120000016131692</v>
      </c>
      <c r="T35" s="274">
        <f t="shared" si="3"/>
        <v>0.09120000016131694</v>
      </c>
      <c r="U35" s="274">
        <f t="shared" si="3"/>
        <v>0.09120000016131692</v>
      </c>
      <c r="V35" s="274">
        <f t="shared" si="3"/>
        <v>0.09120000016131694</v>
      </c>
      <c r="W35" s="274">
        <f t="shared" si="3"/>
        <v>0.09120000016131694</v>
      </c>
      <c r="X35" s="274">
        <f t="shared" si="3"/>
        <v>0.09120000016131692</v>
      </c>
      <c r="Y35" s="274">
        <f t="shared" si="3"/>
        <v>0.09120000016131692</v>
      </c>
      <c r="Z35" s="274">
        <f t="shared" si="3"/>
        <v>0.09120000016131692</v>
      </c>
      <c r="AA35" s="274">
        <f t="shared" si="3"/>
        <v>0.09120000016131692</v>
      </c>
      <c r="AB35" s="274">
        <f t="shared" si="3"/>
        <v>0.09120000016131692</v>
      </c>
      <c r="AC35" s="275"/>
      <c r="AD35" s="275"/>
      <c r="AE35" s="275"/>
      <c r="AF35" s="275"/>
      <c r="AG35" s="275"/>
      <c r="AH35" s="276"/>
      <c r="AI35" s="277"/>
      <c r="AJ35" s="277"/>
      <c r="AK35" s="277"/>
      <c r="AL35" s="277"/>
      <c r="AM35" s="277"/>
      <c r="AN35" s="277"/>
      <c r="AO35" s="279"/>
      <c r="AP35" s="279"/>
      <c r="AQ35" s="279"/>
      <c r="AR35" s="279"/>
      <c r="AS35" s="279"/>
      <c r="AT35" s="279"/>
    </row>
    <row r="36" spans="1:46" s="236" customFormat="1" ht="11.25">
      <c r="A36" s="271"/>
      <c r="B36" s="284"/>
      <c r="C36" s="290"/>
      <c r="D36" s="237"/>
      <c r="E36" s="271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5"/>
      <c r="AD36" s="275"/>
      <c r="AE36" s="275"/>
      <c r="AF36" s="275"/>
      <c r="AG36" s="275"/>
      <c r="AH36" s="276"/>
      <c r="AI36" s="277"/>
      <c r="AJ36" s="277"/>
      <c r="AK36" s="277"/>
      <c r="AL36" s="277"/>
      <c r="AM36" s="277"/>
      <c r="AN36" s="277"/>
      <c r="AO36" s="279"/>
      <c r="AP36" s="279"/>
      <c r="AQ36" s="279"/>
      <c r="AR36" s="279"/>
      <c r="AS36" s="279"/>
      <c r="AT36" s="279"/>
    </row>
    <row r="37" spans="1:46" s="236" customFormat="1" ht="22.5">
      <c r="A37" s="271">
        <v>26</v>
      </c>
      <c r="B37" s="284" t="s">
        <v>76</v>
      </c>
      <c r="C37" s="286" t="s">
        <v>77</v>
      </c>
      <c r="D37" s="237" t="s">
        <v>705</v>
      </c>
      <c r="E37" s="271" t="s">
        <v>705</v>
      </c>
      <c r="F37" s="274">
        <f aca="true" t="shared" si="4" ref="F37:AB37">(F31*F35)</f>
        <v>82971442.75476202</v>
      </c>
      <c r="G37" s="274">
        <f t="shared" si="4"/>
        <v>43115704.3821545</v>
      </c>
      <c r="H37" s="274">
        <f t="shared" si="4"/>
        <v>10121969.680565704</v>
      </c>
      <c r="I37" s="274">
        <f t="shared" si="4"/>
        <v>12121541.710035935</v>
      </c>
      <c r="J37" s="274">
        <f t="shared" si="4"/>
        <v>7945728.397836213</v>
      </c>
      <c r="K37" s="274">
        <f t="shared" si="4"/>
        <v>7451154.876591345</v>
      </c>
      <c r="L37" s="274">
        <f t="shared" si="4"/>
        <v>5.1738006281619504E-17</v>
      </c>
      <c r="M37" s="274">
        <f t="shared" si="4"/>
        <v>1853664.9250399906</v>
      </c>
      <c r="N37" s="274">
        <f t="shared" si="4"/>
        <v>329873.80493020586</v>
      </c>
      <c r="O37" s="274">
        <f t="shared" si="4"/>
        <v>31804.977608142763</v>
      </c>
      <c r="P37" s="274">
        <f t="shared" si="4"/>
        <v>43115704.3821545</v>
      </c>
      <c r="Q37" s="274">
        <f t="shared" si="4"/>
        <v>10121969.680565704</v>
      </c>
      <c r="R37" s="274">
        <f t="shared" si="4"/>
        <v>12121541.710035935</v>
      </c>
      <c r="S37" s="274">
        <f t="shared" si="4"/>
        <v>7945728.397836213</v>
      </c>
      <c r="T37" s="274">
        <f t="shared" si="4"/>
        <v>6741329.995580235</v>
      </c>
      <c r="U37" s="274">
        <f t="shared" si="4"/>
        <v>18036.330661912045</v>
      </c>
      <c r="V37" s="274">
        <f t="shared" si="4"/>
        <v>691788.5503492008</v>
      </c>
      <c r="W37" s="274">
        <f t="shared" si="4"/>
        <v>1.4065478999311515E-18</v>
      </c>
      <c r="X37" s="274">
        <f t="shared" si="4"/>
        <v>1853664.9250399906</v>
      </c>
      <c r="Y37" s="274">
        <f t="shared" si="4"/>
        <v>5.033145838168835E-17</v>
      </c>
      <c r="Z37" s="274">
        <f t="shared" si="4"/>
        <v>329873.80493020586</v>
      </c>
      <c r="AA37" s="274">
        <f t="shared" si="4"/>
        <v>0</v>
      </c>
      <c r="AB37" s="274">
        <f t="shared" si="4"/>
        <v>31804.97760814277</v>
      </c>
      <c r="AC37" s="275"/>
      <c r="AD37" s="275"/>
      <c r="AE37" s="275"/>
      <c r="AF37" s="275"/>
      <c r="AG37" s="275"/>
      <c r="AH37" s="276"/>
      <c r="AI37" s="277"/>
      <c r="AJ37" s="277"/>
      <c r="AK37" s="277"/>
      <c r="AL37" s="277"/>
      <c r="AM37" s="277"/>
      <c r="AN37" s="277"/>
      <c r="AO37" s="279"/>
      <c r="AP37" s="279"/>
      <c r="AQ37" s="279"/>
      <c r="AR37" s="279"/>
      <c r="AS37" s="279"/>
      <c r="AT37" s="279"/>
    </row>
    <row r="38" spans="1:46" s="236" customFormat="1" ht="11.25">
      <c r="A38" s="271"/>
      <c r="B38" s="284"/>
      <c r="C38" s="286"/>
      <c r="D38" s="237"/>
      <c r="E38" s="271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5"/>
      <c r="AD38" s="275"/>
      <c r="AE38" s="275"/>
      <c r="AF38" s="275"/>
      <c r="AG38" s="275"/>
      <c r="AH38" s="276"/>
      <c r="AI38" s="277"/>
      <c r="AJ38" s="277"/>
      <c r="AK38" s="277"/>
      <c r="AL38" s="277"/>
      <c r="AM38" s="277"/>
      <c r="AN38" s="277"/>
      <c r="AO38" s="279"/>
      <c r="AP38" s="279"/>
      <c r="AQ38" s="279"/>
      <c r="AR38" s="279"/>
      <c r="AS38" s="279"/>
      <c r="AT38" s="279"/>
    </row>
    <row r="39" spans="1:46" s="237" customFormat="1" ht="11.25">
      <c r="A39" s="271"/>
      <c r="B39" s="273" t="s">
        <v>78</v>
      </c>
      <c r="C39" s="271"/>
      <c r="D39" s="241"/>
      <c r="E39" s="271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5"/>
      <c r="AD39" s="275"/>
      <c r="AE39" s="275"/>
      <c r="AF39" s="275"/>
      <c r="AG39" s="275"/>
      <c r="AH39" s="276"/>
      <c r="AI39" s="277"/>
      <c r="AJ39" s="277"/>
      <c r="AK39" s="277"/>
      <c r="AL39" s="277"/>
      <c r="AM39" s="277"/>
      <c r="AN39" s="277"/>
      <c r="AO39" s="279"/>
      <c r="AP39" s="279"/>
      <c r="AQ39" s="279"/>
      <c r="AR39" s="279"/>
      <c r="AS39" s="279"/>
      <c r="AT39" s="279"/>
    </row>
    <row r="40" spans="1:46" s="236" customFormat="1" ht="11.25">
      <c r="A40" s="271">
        <v>27</v>
      </c>
      <c r="B40" s="273" t="s">
        <v>79</v>
      </c>
      <c r="C40" s="271" t="s">
        <v>80</v>
      </c>
      <c r="D40" s="241" t="s">
        <v>705</v>
      </c>
      <c r="E40" s="271" t="s">
        <v>705</v>
      </c>
      <c r="F40" s="274">
        <v>154506</v>
      </c>
      <c r="G40" s="274">
        <v>80288.28715150704</v>
      </c>
      <c r="H40" s="274">
        <v>18848.714636527475</v>
      </c>
      <c r="I40" s="274">
        <v>22572.23523262554</v>
      </c>
      <c r="J40" s="274">
        <v>14796.20784062625</v>
      </c>
      <c r="K40" s="274">
        <v>13875.233419350758</v>
      </c>
      <c r="L40" s="274">
        <v>0</v>
      </c>
      <c r="M40" s="274">
        <v>3451.8184016004843</v>
      </c>
      <c r="N40" s="274">
        <v>614.2773996975142</v>
      </c>
      <c r="O40" s="274">
        <v>59.22591806494374</v>
      </c>
      <c r="P40" s="274">
        <v>80288.28715150704</v>
      </c>
      <c r="Q40" s="274">
        <v>18848.714636527475</v>
      </c>
      <c r="R40" s="274">
        <v>22572.23523262554</v>
      </c>
      <c r="S40" s="274">
        <v>14796.20784062625</v>
      </c>
      <c r="T40" s="274">
        <v>12553.426790175221</v>
      </c>
      <c r="U40" s="274">
        <v>33.586511367363705</v>
      </c>
      <c r="V40" s="274">
        <v>1288.2201178081727</v>
      </c>
      <c r="W40" s="274">
        <v>0</v>
      </c>
      <c r="X40" s="274">
        <v>3451.8184016004843</v>
      </c>
      <c r="Y40" s="274">
        <v>0</v>
      </c>
      <c r="Z40" s="274">
        <v>614.2773996975142</v>
      </c>
      <c r="AA40" s="274">
        <v>0</v>
      </c>
      <c r="AB40" s="274">
        <v>59.22591806494374</v>
      </c>
      <c r="AC40" s="275"/>
      <c r="AD40" s="275"/>
      <c r="AE40" s="275"/>
      <c r="AF40" s="275"/>
      <c r="AG40" s="275"/>
      <c r="AH40" s="276"/>
      <c r="AI40" s="277"/>
      <c r="AJ40" s="277"/>
      <c r="AK40" s="277"/>
      <c r="AL40" s="277"/>
      <c r="AM40" s="277"/>
      <c r="AN40" s="277"/>
      <c r="AO40" s="279"/>
      <c r="AP40" s="279"/>
      <c r="AQ40" s="279"/>
      <c r="AR40" s="279"/>
      <c r="AS40" s="279"/>
      <c r="AT40" s="279"/>
    </row>
    <row r="41" spans="1:46" s="236" customFormat="1" ht="22.5">
      <c r="A41" s="271">
        <v>28</v>
      </c>
      <c r="B41" s="284" t="s">
        <v>81</v>
      </c>
      <c r="C41" s="286" t="s">
        <v>82</v>
      </c>
      <c r="D41" s="237" t="s">
        <v>705</v>
      </c>
      <c r="E41" s="271" t="s">
        <v>705</v>
      </c>
      <c r="F41" s="274">
        <f aca="true" t="shared" si="5" ref="F41:AB41">(F35*F40)</f>
        <v>14090.94722492443</v>
      </c>
      <c r="G41" s="274">
        <f t="shared" si="5"/>
        <v>7322.291801169302</v>
      </c>
      <c r="H41" s="274">
        <f t="shared" si="5"/>
        <v>1719.0027778919223</v>
      </c>
      <c r="I41" s="274">
        <f t="shared" si="5"/>
        <v>2058.5878568567323</v>
      </c>
      <c r="J41" s="274">
        <f t="shared" si="5"/>
        <v>1349.4141574519927</v>
      </c>
      <c r="K41" s="274">
        <f t="shared" si="5"/>
        <v>1265.421290083099</v>
      </c>
      <c r="L41" s="274">
        <f t="shared" si="5"/>
        <v>0</v>
      </c>
      <c r="M41" s="274">
        <f t="shared" si="5"/>
        <v>314.8058387828009</v>
      </c>
      <c r="N41" s="274">
        <f t="shared" si="5"/>
        <v>56.02209895150663</v>
      </c>
      <c r="O41" s="274">
        <f t="shared" si="5"/>
        <v>5.401403737077011</v>
      </c>
      <c r="P41" s="274">
        <f t="shared" si="5"/>
        <v>7322.291801169302</v>
      </c>
      <c r="Q41" s="274">
        <f t="shared" si="5"/>
        <v>1719.0027778919223</v>
      </c>
      <c r="R41" s="274">
        <f t="shared" si="5"/>
        <v>2058.5878568567323</v>
      </c>
      <c r="S41" s="274">
        <f t="shared" si="5"/>
        <v>1349.4141574519927</v>
      </c>
      <c r="T41" s="274">
        <f t="shared" si="5"/>
        <v>1144.8725252890604</v>
      </c>
      <c r="U41" s="274">
        <f t="shared" si="5"/>
        <v>3.0630898421216424</v>
      </c>
      <c r="V41" s="274">
        <f t="shared" si="5"/>
        <v>117.48567495191708</v>
      </c>
      <c r="W41" s="274">
        <f t="shared" si="5"/>
        <v>0</v>
      </c>
      <c r="X41" s="274">
        <f t="shared" si="5"/>
        <v>314.8058387828009</v>
      </c>
      <c r="Y41" s="274">
        <f t="shared" si="5"/>
        <v>0</v>
      </c>
      <c r="Z41" s="274">
        <f t="shared" si="5"/>
        <v>56.02209895150663</v>
      </c>
      <c r="AA41" s="274">
        <f t="shared" si="5"/>
        <v>0</v>
      </c>
      <c r="AB41" s="274">
        <f t="shared" si="5"/>
        <v>5.401403737077012</v>
      </c>
      <c r="AC41" s="275"/>
      <c r="AD41" s="275"/>
      <c r="AE41" s="275"/>
      <c r="AF41" s="275"/>
      <c r="AG41" s="275"/>
      <c r="AH41" s="276"/>
      <c r="AI41" s="277"/>
      <c r="AJ41" s="277"/>
      <c r="AK41" s="277"/>
      <c r="AL41" s="277"/>
      <c r="AM41" s="277"/>
      <c r="AN41" s="277"/>
      <c r="AO41" s="279"/>
      <c r="AP41" s="279"/>
      <c r="AQ41" s="279"/>
      <c r="AR41" s="279"/>
      <c r="AS41" s="279"/>
      <c r="AT41" s="279"/>
    </row>
    <row r="42" spans="1:46" s="236" customFormat="1" ht="11.25">
      <c r="A42" s="271"/>
      <c r="B42" s="281"/>
      <c r="C42" s="271"/>
      <c r="D42" s="241"/>
      <c r="E42" s="271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5"/>
      <c r="AD42" s="275"/>
      <c r="AE42" s="275"/>
      <c r="AF42" s="275"/>
      <c r="AG42" s="275"/>
      <c r="AH42" s="276"/>
      <c r="AI42" s="277"/>
      <c r="AJ42" s="277"/>
      <c r="AK42" s="277"/>
      <c r="AL42" s="277"/>
      <c r="AM42" s="277"/>
      <c r="AN42" s="277"/>
      <c r="AO42" s="279"/>
      <c r="AP42" s="279"/>
      <c r="AQ42" s="279"/>
      <c r="AR42" s="279"/>
      <c r="AS42" s="279"/>
      <c r="AT42" s="279"/>
    </row>
    <row r="43" spans="1:46" s="236" customFormat="1" ht="11.25">
      <c r="A43" s="271"/>
      <c r="B43" s="282" t="s">
        <v>83</v>
      </c>
      <c r="C43" s="271"/>
      <c r="D43" s="237"/>
      <c r="E43" s="271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5"/>
      <c r="AD43" s="275"/>
      <c r="AE43" s="275"/>
      <c r="AF43" s="275"/>
      <c r="AG43" s="275"/>
      <c r="AH43" s="276"/>
      <c r="AI43" s="277"/>
      <c r="AJ43" s="277"/>
      <c r="AK43" s="277"/>
      <c r="AL43" s="277"/>
      <c r="AM43" s="277"/>
      <c r="AN43" s="277"/>
      <c r="AO43" s="279"/>
      <c r="AP43" s="279"/>
      <c r="AQ43" s="279"/>
      <c r="AR43" s="279"/>
      <c r="AS43" s="279"/>
      <c r="AT43" s="279"/>
    </row>
    <row r="44" spans="1:46" s="236" customFormat="1" ht="11.25">
      <c r="A44" s="271">
        <v>29</v>
      </c>
      <c r="B44" s="281" t="s">
        <v>84</v>
      </c>
      <c r="C44" s="272" t="s">
        <v>788</v>
      </c>
      <c r="D44" s="241" t="s">
        <v>705</v>
      </c>
      <c r="E44" s="271" t="s">
        <v>705</v>
      </c>
      <c r="F44" s="274">
        <v>488566888.99999994</v>
      </c>
      <c r="G44" s="274">
        <v>238847788.79538438</v>
      </c>
      <c r="H44" s="274">
        <v>56033939.16115208</v>
      </c>
      <c r="I44" s="274">
        <v>67098552.2536703</v>
      </c>
      <c r="J44" s="274">
        <v>43979265.75711509</v>
      </c>
      <c r="K44" s="274">
        <v>41229918.31574801</v>
      </c>
      <c r="L44" s="274">
        <v>27401755.763198834</v>
      </c>
      <c r="M44" s="274">
        <v>10254437.77741372</v>
      </c>
      <c r="N44" s="274">
        <v>1823980.3192348622</v>
      </c>
      <c r="O44" s="274">
        <v>1897250.8570827139</v>
      </c>
      <c r="P44" s="274">
        <v>238847788.79538438</v>
      </c>
      <c r="Q44" s="274">
        <v>56033939.16115208</v>
      </c>
      <c r="R44" s="274">
        <v>67098552.2536703</v>
      </c>
      <c r="S44" s="274">
        <v>43979265.75711509</v>
      </c>
      <c r="T44" s="274">
        <v>37310111.70126997</v>
      </c>
      <c r="U44" s="274">
        <v>99601.48645912124</v>
      </c>
      <c r="V44" s="274">
        <v>3820205.1280189278</v>
      </c>
      <c r="W44" s="274">
        <v>817810.4152941874</v>
      </c>
      <c r="X44" s="274">
        <v>10254437.77741372</v>
      </c>
      <c r="Y44" s="274">
        <v>26583945.347904645</v>
      </c>
      <c r="Z44" s="274">
        <v>1823980.3192348622</v>
      </c>
      <c r="AA44" s="274">
        <v>1721168.6778028046</v>
      </c>
      <c r="AB44" s="274">
        <v>176082.17927990924</v>
      </c>
      <c r="AC44" s="275"/>
      <c r="AD44" s="275"/>
      <c r="AE44" s="275"/>
      <c r="AF44" s="275"/>
      <c r="AG44" s="275"/>
      <c r="AH44" s="276"/>
      <c r="AI44" s="277"/>
      <c r="AJ44" s="277"/>
      <c r="AK44" s="277"/>
      <c r="AL44" s="277"/>
      <c r="AM44" s="277"/>
      <c r="AN44" s="277"/>
      <c r="AO44" s="279"/>
      <c r="AP44" s="279"/>
      <c r="AQ44" s="279"/>
      <c r="AR44" s="279"/>
      <c r="AS44" s="279"/>
      <c r="AT44" s="279"/>
    </row>
    <row r="45" spans="1:46" s="236" customFormat="1" ht="11.25">
      <c r="A45" s="271">
        <v>30</v>
      </c>
      <c r="B45" s="282" t="s">
        <v>85</v>
      </c>
      <c r="C45" s="272" t="s">
        <v>816</v>
      </c>
      <c r="D45" s="241" t="s">
        <v>705</v>
      </c>
      <c r="E45" s="271" t="s">
        <v>705</v>
      </c>
      <c r="F45" s="274">
        <v>2290153615</v>
      </c>
      <c r="G45" s="274">
        <v>1504321032.5443127</v>
      </c>
      <c r="H45" s="274">
        <v>273048857.92871195</v>
      </c>
      <c r="I45" s="274">
        <v>224311152.6043712</v>
      </c>
      <c r="J45" s="274">
        <v>95402020.32526915</v>
      </c>
      <c r="K45" s="274">
        <v>110195925.00172521</v>
      </c>
      <c r="L45" s="274">
        <v>24177075.184746534</v>
      </c>
      <c r="M45" s="274">
        <v>7931423.282985516</v>
      </c>
      <c r="N45" s="274">
        <v>42370604.541197315</v>
      </c>
      <c r="O45" s="274">
        <v>8395523.586680373</v>
      </c>
      <c r="P45" s="274">
        <v>1504321032.5443127</v>
      </c>
      <c r="Q45" s="274">
        <v>273048857.92871195</v>
      </c>
      <c r="R45" s="274">
        <v>224311152.6043712</v>
      </c>
      <c r="S45" s="274">
        <v>95402020.32526915</v>
      </c>
      <c r="T45" s="274">
        <v>81303245.21002358</v>
      </c>
      <c r="U45" s="274">
        <v>346636.72410061443</v>
      </c>
      <c r="V45" s="274">
        <v>28546043.06760101</v>
      </c>
      <c r="W45" s="274">
        <v>3359512.2513014544</v>
      </c>
      <c r="X45" s="274">
        <v>7931423.282985516</v>
      </c>
      <c r="Y45" s="274">
        <v>20817562.933445085</v>
      </c>
      <c r="Z45" s="274">
        <v>42370604.541197315</v>
      </c>
      <c r="AA45" s="274">
        <v>8086903.643783907</v>
      </c>
      <c r="AB45" s="274">
        <v>308619.9428964655</v>
      </c>
      <c r="AC45" s="275"/>
      <c r="AD45" s="275"/>
      <c r="AE45" s="275"/>
      <c r="AF45" s="275"/>
      <c r="AG45" s="275"/>
      <c r="AH45" s="276"/>
      <c r="AI45" s="277"/>
      <c r="AJ45" s="277"/>
      <c r="AK45" s="277"/>
      <c r="AL45" s="277"/>
      <c r="AM45" s="277"/>
      <c r="AN45" s="277"/>
      <c r="AO45" s="279"/>
      <c r="AP45" s="279"/>
      <c r="AQ45" s="279"/>
      <c r="AR45" s="279"/>
      <c r="AS45" s="279"/>
      <c r="AT45" s="279"/>
    </row>
    <row r="46" spans="1:46" s="236" customFormat="1" ht="11.25">
      <c r="A46" s="271">
        <v>31</v>
      </c>
      <c r="B46" s="273" t="s">
        <v>86</v>
      </c>
      <c r="C46" s="272" t="s">
        <v>87</v>
      </c>
      <c r="D46" s="237" t="s">
        <v>705</v>
      </c>
      <c r="E46" s="271" t="s">
        <v>705</v>
      </c>
      <c r="F46" s="274">
        <f aca="true" t="shared" si="6" ref="F46:AB46">(F44+F45)</f>
        <v>2778720504</v>
      </c>
      <c r="G46" s="274">
        <f t="shared" si="6"/>
        <v>1743168821.3396971</v>
      </c>
      <c r="H46" s="274">
        <f t="shared" si="6"/>
        <v>329082797.089864</v>
      </c>
      <c r="I46" s="274">
        <f t="shared" si="6"/>
        <v>291409704.85804147</v>
      </c>
      <c r="J46" s="274">
        <f t="shared" si="6"/>
        <v>139381286.08238423</v>
      </c>
      <c r="K46" s="274">
        <f t="shared" si="6"/>
        <v>151425843.31747323</v>
      </c>
      <c r="L46" s="274">
        <f t="shared" si="6"/>
        <v>51578830.94794537</v>
      </c>
      <c r="M46" s="274">
        <f t="shared" si="6"/>
        <v>18185861.060399234</v>
      </c>
      <c r="N46" s="274">
        <f t="shared" si="6"/>
        <v>44194584.86043218</v>
      </c>
      <c r="O46" s="274">
        <f t="shared" si="6"/>
        <v>10292774.443763087</v>
      </c>
      <c r="P46" s="274">
        <f t="shared" si="6"/>
        <v>1743168821.3396971</v>
      </c>
      <c r="Q46" s="274">
        <f t="shared" si="6"/>
        <v>329082797.089864</v>
      </c>
      <c r="R46" s="274">
        <f t="shared" si="6"/>
        <v>291409704.85804147</v>
      </c>
      <c r="S46" s="274">
        <f t="shared" si="6"/>
        <v>139381286.08238423</v>
      </c>
      <c r="T46" s="274">
        <f t="shared" si="6"/>
        <v>118613356.91129355</v>
      </c>
      <c r="U46" s="274">
        <f t="shared" si="6"/>
        <v>446238.21055973566</v>
      </c>
      <c r="V46" s="274">
        <f t="shared" si="6"/>
        <v>32366248.195619937</v>
      </c>
      <c r="W46" s="274">
        <f t="shared" si="6"/>
        <v>4177322.6665956415</v>
      </c>
      <c r="X46" s="274">
        <f t="shared" si="6"/>
        <v>18185861.060399234</v>
      </c>
      <c r="Y46" s="274">
        <f t="shared" si="6"/>
        <v>47401508.28134973</v>
      </c>
      <c r="Z46" s="274">
        <f t="shared" si="6"/>
        <v>44194584.86043218</v>
      </c>
      <c r="AA46" s="274">
        <f t="shared" si="6"/>
        <v>9808072.321586711</v>
      </c>
      <c r="AB46" s="274">
        <f t="shared" si="6"/>
        <v>484702.1221763747</v>
      </c>
      <c r="AC46" s="275"/>
      <c r="AD46" s="275"/>
      <c r="AE46" s="275"/>
      <c r="AF46" s="275"/>
      <c r="AG46" s="275"/>
      <c r="AH46" s="276"/>
      <c r="AI46" s="277"/>
      <c r="AJ46" s="277"/>
      <c r="AK46" s="277"/>
      <c r="AL46" s="277"/>
      <c r="AM46" s="277"/>
      <c r="AN46" s="277"/>
      <c r="AO46" s="279"/>
      <c r="AP46" s="279"/>
      <c r="AQ46" s="279"/>
      <c r="AR46" s="279"/>
      <c r="AS46" s="279"/>
      <c r="AT46" s="279"/>
    </row>
    <row r="47" spans="1:46" s="236" customFormat="1" ht="11.25">
      <c r="A47" s="271"/>
      <c r="B47" s="273"/>
      <c r="C47" s="271"/>
      <c r="D47" s="271"/>
      <c r="E47" s="271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5"/>
      <c r="AD47" s="275"/>
      <c r="AE47" s="275"/>
      <c r="AF47" s="275"/>
      <c r="AG47" s="275"/>
      <c r="AH47" s="276"/>
      <c r="AI47" s="277"/>
      <c r="AJ47" s="277"/>
      <c r="AK47" s="277"/>
      <c r="AL47" s="277"/>
      <c r="AM47" s="277"/>
      <c r="AN47" s="277"/>
      <c r="AO47" s="279"/>
      <c r="AP47" s="279"/>
      <c r="AQ47" s="279"/>
      <c r="AR47" s="279"/>
      <c r="AS47" s="279"/>
      <c r="AT47" s="279"/>
    </row>
    <row r="48" spans="1:46" s="236" customFormat="1" ht="11.25">
      <c r="A48" s="271">
        <v>32</v>
      </c>
      <c r="B48" s="282" t="s">
        <v>88</v>
      </c>
      <c r="C48" s="272" t="s">
        <v>89</v>
      </c>
      <c r="D48" s="271"/>
      <c r="E48" s="271" t="s">
        <v>705</v>
      </c>
      <c r="F48" s="291">
        <f aca="true" t="shared" si="7" ref="F48:AB48">(F44/F46)</f>
        <v>0.17582440849905642</v>
      </c>
      <c r="G48" s="291">
        <f t="shared" si="7"/>
        <v>0.13701930981751956</v>
      </c>
      <c r="H48" s="291">
        <f t="shared" si="7"/>
        <v>0.17027307308880887</v>
      </c>
      <c r="I48" s="291">
        <f t="shared" si="7"/>
        <v>0.2302550365862282</v>
      </c>
      <c r="J48" s="291">
        <f t="shared" si="7"/>
        <v>0.31553207028897856</v>
      </c>
      <c r="K48" s="291">
        <f t="shared" si="7"/>
        <v>0.2722779507940864</v>
      </c>
      <c r="L48" s="291">
        <f t="shared" si="7"/>
        <v>0.5312597292259951</v>
      </c>
      <c r="M48" s="291">
        <f t="shared" si="7"/>
        <v>0.5638686968605161</v>
      </c>
      <c r="N48" s="291">
        <f t="shared" si="7"/>
        <v>0.04127157942528585</v>
      </c>
      <c r="O48" s="291">
        <f t="shared" si="7"/>
        <v>0.18432842062640886</v>
      </c>
      <c r="P48" s="274">
        <f t="shared" si="7"/>
        <v>0.13701930981751956</v>
      </c>
      <c r="Q48" s="274">
        <f t="shared" si="7"/>
        <v>0.17027307308880887</v>
      </c>
      <c r="R48" s="274">
        <f t="shared" si="7"/>
        <v>0.2302550365862282</v>
      </c>
      <c r="S48" s="274">
        <f t="shared" si="7"/>
        <v>0.31553207028897856</v>
      </c>
      <c r="T48" s="274">
        <f t="shared" si="7"/>
        <v>0.3145523630123106</v>
      </c>
      <c r="U48" s="274">
        <f t="shared" si="7"/>
        <v>0.22320250507948847</v>
      </c>
      <c r="V48" s="274">
        <f t="shared" si="7"/>
        <v>0.11803052071187876</v>
      </c>
      <c r="W48" s="274">
        <f t="shared" si="7"/>
        <v>0.19577381987603837</v>
      </c>
      <c r="X48" s="274">
        <f t="shared" si="7"/>
        <v>0.5638686968605161</v>
      </c>
      <c r="Y48" s="274">
        <f t="shared" si="7"/>
        <v>0.5608248832530119</v>
      </c>
      <c r="Z48" s="274">
        <f t="shared" si="7"/>
        <v>0.04127157942528585</v>
      </c>
      <c r="AA48" s="274">
        <f t="shared" si="7"/>
        <v>0.17548490889638554</v>
      </c>
      <c r="AB48" s="274">
        <f t="shared" si="7"/>
        <v>0.3632791589384376</v>
      </c>
      <c r="AC48" s="275"/>
      <c r="AD48" s="275"/>
      <c r="AE48" s="275"/>
      <c r="AF48" s="275"/>
      <c r="AG48" s="275"/>
      <c r="AH48" s="276"/>
      <c r="AI48" s="277"/>
      <c r="AJ48" s="277"/>
      <c r="AK48" s="277"/>
      <c r="AL48" s="277"/>
      <c r="AM48" s="277"/>
      <c r="AN48" s="277"/>
      <c r="AO48" s="279"/>
      <c r="AP48" s="279"/>
      <c r="AQ48" s="279"/>
      <c r="AR48" s="279"/>
      <c r="AS48" s="279"/>
      <c r="AT48" s="279"/>
    </row>
    <row r="49" spans="1:46" s="236" customFormat="1" ht="11.25">
      <c r="A49" s="271">
        <v>33</v>
      </c>
      <c r="B49" s="273" t="s">
        <v>90</v>
      </c>
      <c r="C49" s="272" t="s">
        <v>91</v>
      </c>
      <c r="D49" s="271"/>
      <c r="E49" s="271" t="s">
        <v>705</v>
      </c>
      <c r="F49" s="291">
        <f aca="true" t="shared" si="8" ref="F49:AB49">(F45/F46)</f>
        <v>0.8241755915009435</v>
      </c>
      <c r="G49" s="291">
        <f t="shared" si="8"/>
        <v>0.8629806901824804</v>
      </c>
      <c r="H49" s="291">
        <f t="shared" si="8"/>
        <v>0.8297269269111912</v>
      </c>
      <c r="I49" s="291">
        <f t="shared" si="8"/>
        <v>0.7697449634137719</v>
      </c>
      <c r="J49" s="291">
        <f t="shared" si="8"/>
        <v>0.6844679297110215</v>
      </c>
      <c r="K49" s="291">
        <f t="shared" si="8"/>
        <v>0.7277220492059135</v>
      </c>
      <c r="L49" s="291">
        <f t="shared" si="8"/>
        <v>0.4687402707740048</v>
      </c>
      <c r="M49" s="291">
        <f t="shared" si="8"/>
        <v>0.43613130313948395</v>
      </c>
      <c r="N49" s="291">
        <f t="shared" si="8"/>
        <v>0.9587284205747141</v>
      </c>
      <c r="O49" s="291">
        <f t="shared" si="8"/>
        <v>0.8156715793735911</v>
      </c>
      <c r="P49" s="274">
        <f t="shared" si="8"/>
        <v>0.8629806901824804</v>
      </c>
      <c r="Q49" s="274">
        <f t="shared" si="8"/>
        <v>0.8297269269111912</v>
      </c>
      <c r="R49" s="274">
        <f t="shared" si="8"/>
        <v>0.7697449634137719</v>
      </c>
      <c r="S49" s="274">
        <f t="shared" si="8"/>
        <v>0.6844679297110215</v>
      </c>
      <c r="T49" s="274">
        <f t="shared" si="8"/>
        <v>0.6854476369876894</v>
      </c>
      <c r="U49" s="274">
        <f t="shared" si="8"/>
        <v>0.7767974949205115</v>
      </c>
      <c r="V49" s="274">
        <f t="shared" si="8"/>
        <v>0.8819694792881213</v>
      </c>
      <c r="W49" s="274">
        <f t="shared" si="8"/>
        <v>0.8042261801239617</v>
      </c>
      <c r="X49" s="274">
        <f t="shared" si="8"/>
        <v>0.43613130313948395</v>
      </c>
      <c r="Y49" s="274">
        <f t="shared" si="8"/>
        <v>0.43917511674698795</v>
      </c>
      <c r="Z49" s="274">
        <f t="shared" si="8"/>
        <v>0.9587284205747141</v>
      </c>
      <c r="AA49" s="274">
        <f t="shared" si="8"/>
        <v>0.8245150911036145</v>
      </c>
      <c r="AB49" s="274">
        <f t="shared" si="8"/>
        <v>0.6367208410615623</v>
      </c>
      <c r="AC49" s="275"/>
      <c r="AD49" s="275"/>
      <c r="AE49" s="275"/>
      <c r="AF49" s="275"/>
      <c r="AG49" s="275"/>
      <c r="AH49" s="276"/>
      <c r="AI49" s="277"/>
      <c r="AJ49" s="277"/>
      <c r="AK49" s="277"/>
      <c r="AL49" s="277"/>
      <c r="AM49" s="277"/>
      <c r="AN49" s="277"/>
      <c r="AO49" s="279"/>
      <c r="AP49" s="279"/>
      <c r="AQ49" s="279"/>
      <c r="AR49" s="279"/>
      <c r="AS49" s="279"/>
      <c r="AT49" s="279"/>
    </row>
    <row r="50" spans="1:46" s="236" customFormat="1" ht="11.25">
      <c r="A50" s="271"/>
      <c r="B50" s="282"/>
      <c r="C50" s="272"/>
      <c r="D50" s="271"/>
      <c r="E50" s="271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5"/>
      <c r="AD50" s="275"/>
      <c r="AE50" s="275"/>
      <c r="AF50" s="275"/>
      <c r="AG50" s="275"/>
      <c r="AH50" s="276"/>
      <c r="AI50" s="277"/>
      <c r="AJ50" s="277"/>
      <c r="AK50" s="277"/>
      <c r="AL50" s="277"/>
      <c r="AM50" s="277"/>
      <c r="AN50" s="277"/>
      <c r="AO50" s="279"/>
      <c r="AP50" s="279"/>
      <c r="AQ50" s="279"/>
      <c r="AR50" s="279"/>
      <c r="AS50" s="279"/>
      <c r="AT50" s="279"/>
    </row>
    <row r="51" spans="1:46" s="236" customFormat="1" ht="11.25">
      <c r="A51" s="271"/>
      <c r="B51" s="282" t="s">
        <v>92</v>
      </c>
      <c r="C51" s="272"/>
      <c r="D51" s="271"/>
      <c r="E51" s="271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5"/>
      <c r="AD51" s="275"/>
      <c r="AE51" s="275"/>
      <c r="AF51" s="275"/>
      <c r="AG51" s="275"/>
      <c r="AH51" s="276"/>
      <c r="AI51" s="277"/>
      <c r="AJ51" s="277"/>
      <c r="AK51" s="277"/>
      <c r="AL51" s="277"/>
      <c r="AM51" s="277"/>
      <c r="AN51" s="277"/>
      <c r="AO51" s="279"/>
      <c r="AP51" s="279"/>
      <c r="AQ51" s="279"/>
      <c r="AR51" s="279"/>
      <c r="AS51" s="279"/>
      <c r="AT51" s="279"/>
    </row>
    <row r="52" spans="1:46" s="236" customFormat="1" ht="11.25">
      <c r="A52" s="271">
        <v>34</v>
      </c>
      <c r="B52" s="273" t="s">
        <v>84</v>
      </c>
      <c r="C52" s="272" t="s">
        <v>788</v>
      </c>
      <c r="D52" s="241" t="s">
        <v>705</v>
      </c>
      <c r="E52" s="271" t="s">
        <v>705</v>
      </c>
      <c r="F52" s="274">
        <v>488566888.99999994</v>
      </c>
      <c r="G52" s="274">
        <v>238847788.79538438</v>
      </c>
      <c r="H52" s="274">
        <v>56033939.16115208</v>
      </c>
      <c r="I52" s="274">
        <v>67098552.2536703</v>
      </c>
      <c r="J52" s="274">
        <v>43979265.75711509</v>
      </c>
      <c r="K52" s="274">
        <v>41229918.31574801</v>
      </c>
      <c r="L52" s="274">
        <v>27401755.763198834</v>
      </c>
      <c r="M52" s="274">
        <v>10254437.77741372</v>
      </c>
      <c r="N52" s="274">
        <v>1823980.3192348622</v>
      </c>
      <c r="O52" s="274">
        <v>1897250.8570827139</v>
      </c>
      <c r="P52" s="274">
        <v>238847788.79538438</v>
      </c>
      <c r="Q52" s="274">
        <v>56033939.16115208</v>
      </c>
      <c r="R52" s="274">
        <v>67098552.2536703</v>
      </c>
      <c r="S52" s="274">
        <v>43979265.75711509</v>
      </c>
      <c r="T52" s="274">
        <v>37310111.70126997</v>
      </c>
      <c r="U52" s="274">
        <v>99601.48645912124</v>
      </c>
      <c r="V52" s="274">
        <v>3820205.1280189278</v>
      </c>
      <c r="W52" s="274">
        <v>817810.4152941874</v>
      </c>
      <c r="X52" s="274">
        <v>10254437.77741372</v>
      </c>
      <c r="Y52" s="274">
        <v>26583945.347904645</v>
      </c>
      <c r="Z52" s="274">
        <v>1823980.3192348622</v>
      </c>
      <c r="AA52" s="274">
        <v>1721168.6778028046</v>
      </c>
      <c r="AB52" s="274">
        <v>176082.17927990924</v>
      </c>
      <c r="AC52" s="275"/>
      <c r="AD52" s="275"/>
      <c r="AE52" s="275"/>
      <c r="AF52" s="275"/>
      <c r="AG52" s="275"/>
      <c r="AH52" s="276"/>
      <c r="AI52" s="277"/>
      <c r="AJ52" s="277"/>
      <c r="AK52" s="277"/>
      <c r="AL52" s="277"/>
      <c r="AM52" s="277"/>
      <c r="AN52" s="277"/>
      <c r="AO52" s="279"/>
      <c r="AP52" s="279"/>
      <c r="AQ52" s="279"/>
      <c r="AR52" s="279"/>
      <c r="AS52" s="279"/>
      <c r="AT52" s="279"/>
    </row>
    <row r="53" spans="1:46" s="236" customFormat="1" ht="11.25">
      <c r="A53" s="271">
        <v>505</v>
      </c>
      <c r="B53" s="282" t="s">
        <v>93</v>
      </c>
      <c r="C53" s="272" t="s">
        <v>1166</v>
      </c>
      <c r="D53" s="237" t="s">
        <v>705</v>
      </c>
      <c r="E53" s="272" t="s">
        <v>1076</v>
      </c>
      <c r="F53" s="274">
        <v>4911112</v>
      </c>
      <c r="G53" s="274">
        <v>2321430.1033827434</v>
      </c>
      <c r="H53" s="274">
        <v>544392.58053041</v>
      </c>
      <c r="I53" s="274">
        <v>651863.0197714425</v>
      </c>
      <c r="J53" s="274">
        <v>427235.5797054721</v>
      </c>
      <c r="K53" s="274">
        <v>400460.1470146751</v>
      </c>
      <c r="L53" s="274">
        <v>420324.19587800396</v>
      </c>
      <c r="M53" s="274">
        <v>99585.46507697173</v>
      </c>
      <c r="N53" s="274">
        <v>17708.569906207424</v>
      </c>
      <c r="O53" s="274">
        <v>28112.33873407405</v>
      </c>
      <c r="P53" s="274">
        <v>2321430.1033827434</v>
      </c>
      <c r="Q53" s="274">
        <v>544392.58053041</v>
      </c>
      <c r="R53" s="274">
        <v>651863.0197714425</v>
      </c>
      <c r="S53" s="274">
        <v>427235.5797054721</v>
      </c>
      <c r="T53" s="274">
        <v>362432.1436130992</v>
      </c>
      <c r="U53" s="274">
        <v>966.2892499716745</v>
      </c>
      <c r="V53" s="274">
        <v>37061.71415160429</v>
      </c>
      <c r="W53" s="274">
        <v>12544.652545616933</v>
      </c>
      <c r="X53" s="274">
        <v>99585.46507697173</v>
      </c>
      <c r="Y53" s="274">
        <v>407779.543332387</v>
      </c>
      <c r="Z53" s="274">
        <v>17708.569906207424</v>
      </c>
      <c r="AA53" s="274">
        <v>26401.55056923319</v>
      </c>
      <c r="AB53" s="274">
        <v>1710.7881648408575</v>
      </c>
      <c r="AC53" s="275"/>
      <c r="AD53" s="275"/>
      <c r="AE53" s="275"/>
      <c r="AF53" s="275"/>
      <c r="AG53" s="275"/>
      <c r="AH53" s="276"/>
      <c r="AI53" s="277"/>
      <c r="AJ53" s="277"/>
      <c r="AK53" s="277"/>
      <c r="AL53" s="277"/>
      <c r="AM53" s="277"/>
      <c r="AN53" s="277"/>
      <c r="AO53" s="279"/>
      <c r="AP53" s="279"/>
      <c r="AQ53" s="279"/>
      <c r="AR53" s="279"/>
      <c r="AS53" s="279"/>
      <c r="AT53" s="279"/>
    </row>
    <row r="54" spans="1:46" s="236" customFormat="1" ht="11.25">
      <c r="A54" s="271">
        <v>506</v>
      </c>
      <c r="B54" s="282" t="s">
        <v>94</v>
      </c>
      <c r="C54" s="272" t="s">
        <v>1173</v>
      </c>
      <c r="D54" s="237" t="s">
        <v>705</v>
      </c>
      <c r="E54" s="272" t="s">
        <v>1076</v>
      </c>
      <c r="F54" s="274">
        <v>1354900</v>
      </c>
      <c r="G54" s="274">
        <v>640446.7352960549</v>
      </c>
      <c r="H54" s="274">
        <v>150189.5105142486</v>
      </c>
      <c r="I54" s="274">
        <v>179838.94594306286</v>
      </c>
      <c r="J54" s="274">
        <v>117867.70225214658</v>
      </c>
      <c r="K54" s="274">
        <v>110480.77363949006</v>
      </c>
      <c r="L54" s="274">
        <v>115960.95812824213</v>
      </c>
      <c r="M54" s="274">
        <v>27474.092757971914</v>
      </c>
      <c r="N54" s="274">
        <v>4885.521113328394</v>
      </c>
      <c r="O54" s="274">
        <v>7755.760355454513</v>
      </c>
      <c r="P54" s="274">
        <v>640446.7352960549</v>
      </c>
      <c r="Q54" s="274">
        <v>150189.5105142486</v>
      </c>
      <c r="R54" s="274">
        <v>179838.94594306286</v>
      </c>
      <c r="S54" s="274">
        <v>117867.70225214658</v>
      </c>
      <c r="T54" s="274">
        <v>99989.43444608634</v>
      </c>
      <c r="U54" s="274">
        <v>266.58428982817367</v>
      </c>
      <c r="V54" s="274">
        <v>10224.754903575535</v>
      </c>
      <c r="W54" s="274">
        <v>3460.8760162782646</v>
      </c>
      <c r="X54" s="274">
        <v>27474.092757971914</v>
      </c>
      <c r="Y54" s="274">
        <v>112500.08211196386</v>
      </c>
      <c r="Z54" s="274">
        <v>4885.521113328394</v>
      </c>
      <c r="AA54" s="274">
        <v>7283.7803060190945</v>
      </c>
      <c r="AB54" s="274">
        <v>471.9800494354186</v>
      </c>
      <c r="AC54" s="275"/>
      <c r="AD54" s="275"/>
      <c r="AE54" s="275"/>
      <c r="AF54" s="275"/>
      <c r="AG54" s="275"/>
      <c r="AH54" s="276"/>
      <c r="AI54" s="277"/>
      <c r="AJ54" s="277"/>
      <c r="AK54" s="277"/>
      <c r="AL54" s="277"/>
      <c r="AM54" s="277"/>
      <c r="AN54" s="277"/>
      <c r="AO54" s="279"/>
      <c r="AP54" s="279"/>
      <c r="AQ54" s="279"/>
      <c r="AR54" s="279"/>
      <c r="AS54" s="279"/>
      <c r="AT54" s="279"/>
    </row>
    <row r="55" spans="1:46" s="236" customFormat="1" ht="11.25">
      <c r="A55" s="271">
        <v>507</v>
      </c>
      <c r="B55" s="282" t="s">
        <v>95</v>
      </c>
      <c r="C55" s="272" t="s">
        <v>1180</v>
      </c>
      <c r="D55" s="237" t="s">
        <v>705</v>
      </c>
      <c r="E55" s="272" t="s">
        <v>1076</v>
      </c>
      <c r="F55" s="274">
        <v>98092249</v>
      </c>
      <c r="G55" s="274">
        <v>46367156.71259702</v>
      </c>
      <c r="H55" s="274">
        <v>10873442.219021177</v>
      </c>
      <c r="I55" s="274">
        <v>13020006.39556016</v>
      </c>
      <c r="J55" s="274">
        <v>8533403.201989388</v>
      </c>
      <c r="K55" s="274">
        <v>7998603.2604306545</v>
      </c>
      <c r="L55" s="274">
        <v>8395358.46113669</v>
      </c>
      <c r="M55" s="274">
        <v>1989073.3986744983</v>
      </c>
      <c r="N55" s="274">
        <v>353702.67439911875</v>
      </c>
      <c r="O55" s="274">
        <v>561502.6761912854</v>
      </c>
      <c r="P55" s="274">
        <v>46367156.71259702</v>
      </c>
      <c r="Q55" s="274">
        <v>10873442.219021177</v>
      </c>
      <c r="R55" s="274">
        <v>13020006.39556016</v>
      </c>
      <c r="S55" s="274">
        <v>8533403.201989388</v>
      </c>
      <c r="T55" s="274">
        <v>7239049.74614708</v>
      </c>
      <c r="U55" s="274">
        <v>19300.20853001209</v>
      </c>
      <c r="V55" s="274">
        <v>740253.3057535627</v>
      </c>
      <c r="W55" s="274">
        <v>250561.0096294159</v>
      </c>
      <c r="X55" s="274">
        <v>1989073.3986744983</v>
      </c>
      <c r="Y55" s="274">
        <v>8144797.451507274</v>
      </c>
      <c r="Z55" s="274">
        <v>353702.67439911875</v>
      </c>
      <c r="AA55" s="274">
        <v>527332.1953201869</v>
      </c>
      <c r="AB55" s="274">
        <v>34170.48087109852</v>
      </c>
      <c r="AC55" s="275"/>
      <c r="AD55" s="275"/>
      <c r="AE55" s="275"/>
      <c r="AF55" s="275"/>
      <c r="AG55" s="275"/>
      <c r="AH55" s="276"/>
      <c r="AI55" s="277"/>
      <c r="AJ55" s="277"/>
      <c r="AK55" s="277"/>
      <c r="AL55" s="277"/>
      <c r="AM55" s="277"/>
      <c r="AN55" s="277"/>
      <c r="AO55" s="279"/>
      <c r="AP55" s="279"/>
      <c r="AQ55" s="279"/>
      <c r="AR55" s="279"/>
      <c r="AS55" s="279"/>
      <c r="AT55" s="279"/>
    </row>
    <row r="56" spans="1:46" s="236" customFormat="1" ht="11.25">
      <c r="A56" s="271">
        <v>501</v>
      </c>
      <c r="B56" s="283" t="s">
        <v>65</v>
      </c>
      <c r="C56" s="286" t="s">
        <v>1252</v>
      </c>
      <c r="D56" s="241" t="s">
        <v>705</v>
      </c>
      <c r="E56" s="271" t="s">
        <v>788</v>
      </c>
      <c r="F56" s="274">
        <v>134840</v>
      </c>
      <c r="G56" s="274">
        <v>65919.80866138809</v>
      </c>
      <c r="H56" s="274">
        <v>15464.855532790203</v>
      </c>
      <c r="I56" s="274">
        <v>18518.58770946081</v>
      </c>
      <c r="J56" s="274">
        <v>12137.875750907466</v>
      </c>
      <c r="K56" s="274">
        <v>11379.080962843276</v>
      </c>
      <c r="L56" s="274">
        <v>7562.634370643425</v>
      </c>
      <c r="M56" s="274">
        <v>2830.1311878432807</v>
      </c>
      <c r="N56" s="274">
        <v>503.40191237484555</v>
      </c>
      <c r="O56" s="274">
        <v>523.6239117486186</v>
      </c>
      <c r="P56" s="274">
        <v>65919.80866138809</v>
      </c>
      <c r="Q56" s="274">
        <v>15464.855532790203</v>
      </c>
      <c r="R56" s="274">
        <v>18518.58770946081</v>
      </c>
      <c r="S56" s="274">
        <v>12137.875750907466</v>
      </c>
      <c r="T56" s="274">
        <v>10297.250131085415</v>
      </c>
      <c r="U56" s="274">
        <v>27.48910074859353</v>
      </c>
      <c r="V56" s="274">
        <v>1054.3417310092668</v>
      </c>
      <c r="W56" s="274">
        <v>225.7082067595216</v>
      </c>
      <c r="X56" s="274">
        <v>2830.1311878432807</v>
      </c>
      <c r="Y56" s="274">
        <v>7336.926163883903</v>
      </c>
      <c r="Z56" s="274">
        <v>503.40191237484555</v>
      </c>
      <c r="AA56" s="274">
        <v>475.0268381673532</v>
      </c>
      <c r="AB56" s="274">
        <v>48.59707358126548</v>
      </c>
      <c r="AC56" s="275"/>
      <c r="AD56" s="275"/>
      <c r="AE56" s="275"/>
      <c r="AF56" s="275"/>
      <c r="AG56" s="275"/>
      <c r="AH56" s="276"/>
      <c r="AI56" s="277"/>
      <c r="AJ56" s="277"/>
      <c r="AK56" s="277"/>
      <c r="AL56" s="277"/>
      <c r="AM56" s="277"/>
      <c r="AN56" s="277"/>
      <c r="AO56" s="279"/>
      <c r="AP56" s="279"/>
      <c r="AQ56" s="279"/>
      <c r="AR56" s="279"/>
      <c r="AS56" s="279"/>
      <c r="AT56" s="279"/>
    </row>
    <row r="57" spans="1:46" s="236" customFormat="1" ht="11.25">
      <c r="A57" s="271">
        <v>35</v>
      </c>
      <c r="B57" s="284" t="s">
        <v>1262</v>
      </c>
      <c r="C57" s="286" t="s">
        <v>1263</v>
      </c>
      <c r="D57" s="241" t="s">
        <v>705</v>
      </c>
      <c r="E57" s="271" t="s">
        <v>788</v>
      </c>
      <c r="F57" s="274">
        <v>4578786</v>
      </c>
      <c r="G57" s="274">
        <v>2238450.734362522</v>
      </c>
      <c r="H57" s="274">
        <v>525142.8656597622</v>
      </c>
      <c r="I57" s="274">
        <v>628838.9954305193</v>
      </c>
      <c r="J57" s="274">
        <v>412168.0180806481</v>
      </c>
      <c r="K57" s="274">
        <v>386401.4877301491</v>
      </c>
      <c r="L57" s="274">
        <v>256805.72811792442</v>
      </c>
      <c r="M57" s="274">
        <v>96103.27099569996</v>
      </c>
      <c r="N57" s="274">
        <v>17094.1087863777</v>
      </c>
      <c r="O57" s="274">
        <v>17780.79083639729</v>
      </c>
      <c r="P57" s="274">
        <v>2238450.734362522</v>
      </c>
      <c r="Q57" s="274">
        <v>525142.8656597622</v>
      </c>
      <c r="R57" s="274">
        <v>628838.9954305193</v>
      </c>
      <c r="S57" s="274">
        <v>412168.0180806481</v>
      </c>
      <c r="T57" s="274">
        <v>349665.564659686</v>
      </c>
      <c r="U57" s="274">
        <v>933.4523113337997</v>
      </c>
      <c r="V57" s="274">
        <v>35802.47075912931</v>
      </c>
      <c r="W57" s="274">
        <v>7664.413951317138</v>
      </c>
      <c r="X57" s="274">
        <v>96103.27099569996</v>
      </c>
      <c r="Y57" s="274">
        <v>249141.31416660728</v>
      </c>
      <c r="Z57" s="274">
        <v>17094.1087863777</v>
      </c>
      <c r="AA57" s="274">
        <v>16130.57131581832</v>
      </c>
      <c r="AB57" s="274">
        <v>1650.2195205789692</v>
      </c>
      <c r="AC57" s="275"/>
      <c r="AD57" s="275"/>
      <c r="AE57" s="275"/>
      <c r="AF57" s="275"/>
      <c r="AG57" s="275"/>
      <c r="AH57" s="276"/>
      <c r="AI57" s="277"/>
      <c r="AJ57" s="277"/>
      <c r="AK57" s="277"/>
      <c r="AL57" s="277"/>
      <c r="AM57" s="277"/>
      <c r="AN57" s="277"/>
      <c r="AO57" s="279"/>
      <c r="AP57" s="279"/>
      <c r="AQ57" s="279"/>
      <c r="AR57" s="279"/>
      <c r="AS57" s="279"/>
      <c r="AT57" s="279"/>
    </row>
    <row r="58" spans="1:46" s="236" customFormat="1" ht="11.25">
      <c r="A58" s="271">
        <v>36</v>
      </c>
      <c r="B58" s="284" t="s">
        <v>1279</v>
      </c>
      <c r="C58" s="286" t="s">
        <v>1280</v>
      </c>
      <c r="D58" s="241" t="s">
        <v>705</v>
      </c>
      <c r="E58" s="272" t="s">
        <v>745</v>
      </c>
      <c r="F58" s="274">
        <v>6195</v>
      </c>
      <c r="G58" s="274">
        <v>3219.201447863423</v>
      </c>
      <c r="H58" s="274">
        <v>755.749208272091</v>
      </c>
      <c r="I58" s="274">
        <v>905.0457410464008</v>
      </c>
      <c r="J58" s="274">
        <v>593.2617993649412</v>
      </c>
      <c r="K58" s="274">
        <v>556.3348415781778</v>
      </c>
      <c r="L58" s="274">
        <v>0</v>
      </c>
      <c r="M58" s="274">
        <v>138.40248921022484</v>
      </c>
      <c r="N58" s="274">
        <v>24.62977807415958</v>
      </c>
      <c r="O58" s="274">
        <v>2.37469459058112</v>
      </c>
      <c r="P58" s="274">
        <v>3219.201447863423</v>
      </c>
      <c r="Q58" s="274">
        <v>755.749208272091</v>
      </c>
      <c r="R58" s="274">
        <v>905.0457410464008</v>
      </c>
      <c r="S58" s="274">
        <v>593.2617993649412</v>
      </c>
      <c r="T58" s="274">
        <v>503.336303866099</v>
      </c>
      <c r="U58" s="274">
        <v>1.3466689832163032</v>
      </c>
      <c r="V58" s="274">
        <v>51.6518687288625</v>
      </c>
      <c r="W58" s="274">
        <v>0</v>
      </c>
      <c r="X58" s="274">
        <v>138.40248921022484</v>
      </c>
      <c r="Y58" s="274">
        <v>0</v>
      </c>
      <c r="Z58" s="274">
        <v>24.62977807415958</v>
      </c>
      <c r="AA58" s="274">
        <v>0</v>
      </c>
      <c r="AB58" s="274">
        <v>2.37469459058112</v>
      </c>
      <c r="AC58" s="275"/>
      <c r="AD58" s="275"/>
      <c r="AE58" s="275"/>
      <c r="AF58" s="275"/>
      <c r="AG58" s="275"/>
      <c r="AH58" s="276"/>
      <c r="AI58" s="277"/>
      <c r="AJ58" s="277"/>
      <c r="AK58" s="277"/>
      <c r="AL58" s="277"/>
      <c r="AM58" s="277"/>
      <c r="AN58" s="277"/>
      <c r="AO58" s="279"/>
      <c r="AP58" s="279"/>
      <c r="AQ58" s="279"/>
      <c r="AR58" s="279"/>
      <c r="AS58" s="279"/>
      <c r="AT58" s="279"/>
    </row>
    <row r="59" spans="1:46" s="236" customFormat="1" ht="11.25">
      <c r="A59" s="271">
        <v>37</v>
      </c>
      <c r="B59" s="284" t="s">
        <v>1287</v>
      </c>
      <c r="C59" s="286" t="s">
        <v>1288</v>
      </c>
      <c r="D59" s="241" t="s">
        <v>705</v>
      </c>
      <c r="E59" s="272" t="s">
        <v>745</v>
      </c>
      <c r="F59" s="274">
        <v>5261380</v>
      </c>
      <c r="G59" s="274">
        <v>2734050.3815592667</v>
      </c>
      <c r="H59" s="274">
        <v>641853.7158060716</v>
      </c>
      <c r="I59" s="274">
        <v>768650.4537573386</v>
      </c>
      <c r="J59" s="274">
        <v>503854.03808599105</v>
      </c>
      <c r="K59" s="274">
        <v>472492.172523421</v>
      </c>
      <c r="L59" s="274">
        <v>0</v>
      </c>
      <c r="M59" s="274">
        <v>117544.48566277527</v>
      </c>
      <c r="N59" s="274">
        <v>20917.93733072183</v>
      </c>
      <c r="O59" s="274">
        <v>2016.8152744135095</v>
      </c>
      <c r="P59" s="274">
        <v>2734050.3815592667</v>
      </c>
      <c r="Q59" s="274">
        <v>641853.7158060716</v>
      </c>
      <c r="R59" s="274">
        <v>768650.4537573386</v>
      </c>
      <c r="S59" s="274">
        <v>503854.03808599105</v>
      </c>
      <c r="T59" s="274">
        <v>427480.8010387435</v>
      </c>
      <c r="U59" s="274">
        <v>1143.718685216238</v>
      </c>
      <c r="V59" s="274">
        <v>43867.65279946127</v>
      </c>
      <c r="W59" s="274">
        <v>0</v>
      </c>
      <c r="X59" s="274">
        <v>117544.48566277527</v>
      </c>
      <c r="Y59" s="274">
        <v>0</v>
      </c>
      <c r="Z59" s="274">
        <v>20917.93733072183</v>
      </c>
      <c r="AA59" s="274">
        <v>0</v>
      </c>
      <c r="AB59" s="274">
        <v>2016.8152744135095</v>
      </c>
      <c r="AC59" s="275"/>
      <c r="AD59" s="275"/>
      <c r="AE59" s="275"/>
      <c r="AF59" s="275"/>
      <c r="AG59" s="275"/>
      <c r="AH59" s="276"/>
      <c r="AI59" s="277"/>
      <c r="AJ59" s="277"/>
      <c r="AK59" s="277"/>
      <c r="AL59" s="277"/>
      <c r="AM59" s="277"/>
      <c r="AN59" s="277"/>
      <c r="AO59" s="279"/>
      <c r="AP59" s="279"/>
      <c r="AQ59" s="279"/>
      <c r="AR59" s="279"/>
      <c r="AS59" s="279"/>
      <c r="AT59" s="279"/>
    </row>
    <row r="60" spans="1:46" s="236" customFormat="1" ht="11.25">
      <c r="A60" s="271">
        <v>38</v>
      </c>
      <c r="B60" s="284" t="s">
        <v>1295</v>
      </c>
      <c r="C60" s="286" t="s">
        <v>1296</v>
      </c>
      <c r="D60" s="241" t="s">
        <v>705</v>
      </c>
      <c r="E60" s="272" t="s">
        <v>1076</v>
      </c>
      <c r="F60" s="274">
        <v>95159</v>
      </c>
      <c r="G60" s="274">
        <v>44980.641290159634</v>
      </c>
      <c r="H60" s="274">
        <v>10548.294066739527</v>
      </c>
      <c r="I60" s="274">
        <v>12630.669611776453</v>
      </c>
      <c r="J60" s="274">
        <v>8278.22915241864</v>
      </c>
      <c r="K60" s="274">
        <v>7759.421314311191</v>
      </c>
      <c r="L60" s="274">
        <v>8144.312358495383</v>
      </c>
      <c r="M60" s="274">
        <v>1929.5942082484682</v>
      </c>
      <c r="N60" s="274">
        <v>343.1259160256968</v>
      </c>
      <c r="O60" s="274">
        <v>544.7120818250025</v>
      </c>
      <c r="P60" s="274">
        <v>44980.641290159634</v>
      </c>
      <c r="Q60" s="274">
        <v>10548.294066739527</v>
      </c>
      <c r="R60" s="274">
        <v>12630.669611776453</v>
      </c>
      <c r="S60" s="274">
        <v>8278.22915241864</v>
      </c>
      <c r="T60" s="274">
        <v>7022.580701494671</v>
      </c>
      <c r="U60" s="274">
        <v>18.723075087282588</v>
      </c>
      <c r="V60" s="274">
        <v>718.1175377292377</v>
      </c>
      <c r="W60" s="274">
        <v>243.0684927544641</v>
      </c>
      <c r="X60" s="274">
        <v>1929.5942082484682</v>
      </c>
      <c r="Y60" s="274">
        <v>7901.243865740918</v>
      </c>
      <c r="Z60" s="274">
        <v>343.1259160256968</v>
      </c>
      <c r="AA60" s="274">
        <v>511.5633996165555</v>
      </c>
      <c r="AB60" s="274">
        <v>33.14868220844712</v>
      </c>
      <c r="AC60" s="275"/>
      <c r="AD60" s="275"/>
      <c r="AE60" s="275"/>
      <c r="AF60" s="275"/>
      <c r="AG60" s="275"/>
      <c r="AH60" s="276"/>
      <c r="AI60" s="277"/>
      <c r="AJ60" s="277"/>
      <c r="AK60" s="277"/>
      <c r="AL60" s="277"/>
      <c r="AM60" s="277"/>
      <c r="AN60" s="277"/>
      <c r="AO60" s="279"/>
      <c r="AP60" s="279"/>
      <c r="AQ60" s="279"/>
      <c r="AR60" s="279"/>
      <c r="AS60" s="279"/>
      <c r="AT60" s="279"/>
    </row>
    <row r="61" spans="1:46" s="236" customFormat="1" ht="11.25">
      <c r="A61" s="271">
        <v>39</v>
      </c>
      <c r="B61" s="287" t="s">
        <v>96</v>
      </c>
      <c r="C61" s="285" t="s">
        <v>1314</v>
      </c>
      <c r="D61" s="241" t="s">
        <v>705</v>
      </c>
      <c r="E61" s="271" t="s">
        <v>788</v>
      </c>
      <c r="F61" s="274">
        <v>-179533606</v>
      </c>
      <c r="G61" s="274">
        <v>-84863614.9078369</v>
      </c>
      <c r="H61" s="274">
        <v>-19901147.247765865</v>
      </c>
      <c r="I61" s="274">
        <v>-23829902.18052782</v>
      </c>
      <c r="J61" s="274">
        <v>-15618284.461039338</v>
      </c>
      <c r="K61" s="274">
        <v>-14639465.410854967</v>
      </c>
      <c r="L61" s="274">
        <v>-15365627.69796909</v>
      </c>
      <c r="M61" s="274">
        <v>-3640507.0074671074</v>
      </c>
      <c r="N61" s="274">
        <v>-647365.2835375166</v>
      </c>
      <c r="O61" s="274">
        <v>-1027691.8030013953</v>
      </c>
      <c r="P61" s="274">
        <v>-84863614.9078369</v>
      </c>
      <c r="Q61" s="274">
        <v>-19901147.247765865</v>
      </c>
      <c r="R61" s="274">
        <v>-23829902.18052782</v>
      </c>
      <c r="S61" s="274">
        <v>-15618284.461039338</v>
      </c>
      <c r="T61" s="274">
        <v>-13249290.521814521</v>
      </c>
      <c r="U61" s="274">
        <v>-35324.25924850626</v>
      </c>
      <c r="V61" s="274">
        <v>-1354850.6297919387</v>
      </c>
      <c r="W61" s="274">
        <v>-458589.970567091</v>
      </c>
      <c r="X61" s="274">
        <v>-3640507.0074671074</v>
      </c>
      <c r="Y61" s="274">
        <v>-14907037.727402</v>
      </c>
      <c r="Z61" s="274">
        <v>-647365.2835375166</v>
      </c>
      <c r="AA61" s="274">
        <v>-965151.1872842214</v>
      </c>
      <c r="AB61" s="274">
        <v>-62540.61571717393</v>
      </c>
      <c r="AC61" s="275"/>
      <c r="AD61" s="275"/>
      <c r="AE61" s="275"/>
      <c r="AF61" s="275"/>
      <c r="AG61" s="275"/>
      <c r="AH61" s="276"/>
      <c r="AI61" s="277"/>
      <c r="AJ61" s="277"/>
      <c r="AK61" s="277"/>
      <c r="AL61" s="277"/>
      <c r="AM61" s="277"/>
      <c r="AN61" s="277"/>
      <c r="AO61" s="279"/>
      <c r="AP61" s="279"/>
      <c r="AQ61" s="279"/>
      <c r="AR61" s="279"/>
      <c r="AS61" s="279"/>
      <c r="AT61" s="279"/>
    </row>
    <row r="62" spans="1:46" s="236" customFormat="1" ht="33.75">
      <c r="A62" s="271">
        <v>40</v>
      </c>
      <c r="B62" s="287" t="s">
        <v>97</v>
      </c>
      <c r="C62" s="286" t="s">
        <v>98</v>
      </c>
      <c r="D62" s="237" t="s">
        <v>705</v>
      </c>
      <c r="E62" s="271" t="s">
        <v>705</v>
      </c>
      <c r="F62" s="274">
        <f aca="true" t="shared" si="9" ref="F62:AB62">(F52+F57+F58+F59+F60+F61+F56+F53+F54+F55)</f>
        <v>423467903.99999994</v>
      </c>
      <c r="G62" s="274">
        <f t="shared" si="9"/>
        <v>208399828.20614445</v>
      </c>
      <c r="H62" s="274">
        <f t="shared" si="9"/>
        <v>48894581.703725696</v>
      </c>
      <c r="I62" s="274">
        <f t="shared" si="9"/>
        <v>58549902.18666731</v>
      </c>
      <c r="J62" s="274">
        <f t="shared" si="9"/>
        <v>38376519.20289209</v>
      </c>
      <c r="K62" s="274">
        <f t="shared" si="9"/>
        <v>35978585.583350174</v>
      </c>
      <c r="L62" s="274">
        <f t="shared" si="9"/>
        <v>21240284.355219744</v>
      </c>
      <c r="M62" s="274">
        <f t="shared" si="9"/>
        <v>8948609.61099983</v>
      </c>
      <c r="N62" s="274">
        <f t="shared" si="9"/>
        <v>1591795.0048395745</v>
      </c>
      <c r="O62" s="274">
        <f t="shared" si="9"/>
        <v>1487798.1461611073</v>
      </c>
      <c r="P62" s="274">
        <f t="shared" si="9"/>
        <v>208399828.20614445</v>
      </c>
      <c r="Q62" s="274">
        <f t="shared" si="9"/>
        <v>48894581.703725696</v>
      </c>
      <c r="R62" s="274">
        <f t="shared" si="9"/>
        <v>58549902.18666731</v>
      </c>
      <c r="S62" s="274">
        <f t="shared" si="9"/>
        <v>38376519.20289209</v>
      </c>
      <c r="T62" s="274">
        <f t="shared" si="9"/>
        <v>32557262.036496587</v>
      </c>
      <c r="U62" s="274">
        <f t="shared" si="9"/>
        <v>86935.03912179603</v>
      </c>
      <c r="V62" s="274">
        <f t="shared" si="9"/>
        <v>3334388.507731789</v>
      </c>
      <c r="W62" s="274">
        <f t="shared" si="9"/>
        <v>633920.1735692386</v>
      </c>
      <c r="X62" s="274">
        <f t="shared" si="9"/>
        <v>8948609.61099983</v>
      </c>
      <c r="Y62" s="274">
        <f t="shared" si="9"/>
        <v>20606364.181650497</v>
      </c>
      <c r="Z62" s="274">
        <f t="shared" si="9"/>
        <v>1591795.0048395745</v>
      </c>
      <c r="AA62" s="274">
        <f t="shared" si="9"/>
        <v>1334152.1782676247</v>
      </c>
      <c r="AB62" s="274">
        <f t="shared" si="9"/>
        <v>153645.96789348283</v>
      </c>
      <c r="AC62" s="275"/>
      <c r="AD62" s="275"/>
      <c r="AE62" s="275"/>
      <c r="AF62" s="275"/>
      <c r="AG62" s="275"/>
      <c r="AH62" s="276"/>
      <c r="AI62" s="277"/>
      <c r="AJ62" s="277"/>
      <c r="AK62" s="277"/>
      <c r="AL62" s="277"/>
      <c r="AM62" s="277"/>
      <c r="AN62" s="277"/>
      <c r="AO62" s="279"/>
      <c r="AP62" s="279"/>
      <c r="AQ62" s="279"/>
      <c r="AR62" s="279"/>
      <c r="AS62" s="279"/>
      <c r="AT62" s="279"/>
    </row>
    <row r="63" spans="1:46" s="236" customFormat="1" ht="11.25">
      <c r="A63" s="271"/>
      <c r="B63" s="287" t="s">
        <v>99</v>
      </c>
      <c r="C63" s="271"/>
      <c r="D63" s="237"/>
      <c r="E63" s="271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5"/>
      <c r="AD63" s="275"/>
      <c r="AE63" s="275"/>
      <c r="AF63" s="275"/>
      <c r="AG63" s="275"/>
      <c r="AH63" s="276"/>
      <c r="AI63" s="277"/>
      <c r="AJ63" s="277"/>
      <c r="AK63" s="277"/>
      <c r="AL63" s="277"/>
      <c r="AM63" s="277"/>
      <c r="AN63" s="277"/>
      <c r="AO63" s="279"/>
      <c r="AP63" s="279"/>
      <c r="AQ63" s="279"/>
      <c r="AR63" s="279"/>
      <c r="AS63" s="279"/>
      <c r="AT63" s="279"/>
    </row>
    <row r="64" spans="1:46" s="236" customFormat="1" ht="11.25">
      <c r="A64" s="271">
        <v>41</v>
      </c>
      <c r="B64" s="287" t="s">
        <v>100</v>
      </c>
      <c r="C64" s="271" t="s">
        <v>1343</v>
      </c>
      <c r="D64" s="241" t="s">
        <v>705</v>
      </c>
      <c r="E64" s="271" t="s">
        <v>829</v>
      </c>
      <c r="F64" s="274">
        <v>39643777</v>
      </c>
      <c r="G64" s="274">
        <v>24869646.273191277</v>
      </c>
      <c r="H64" s="274">
        <v>4694997.213137064</v>
      </c>
      <c r="I64" s="274">
        <v>4157518.303261497</v>
      </c>
      <c r="J64" s="274">
        <v>1988541.3504053678</v>
      </c>
      <c r="K64" s="274">
        <v>2160380.0583302025</v>
      </c>
      <c r="L64" s="274">
        <v>735870.9409879696</v>
      </c>
      <c r="M64" s="274">
        <v>259456.18474172775</v>
      </c>
      <c r="N64" s="274">
        <v>630520.5090949114</v>
      </c>
      <c r="O64" s="274">
        <v>146846.1668499794</v>
      </c>
      <c r="P64" s="274">
        <v>24869646.273191277</v>
      </c>
      <c r="Q64" s="274">
        <v>4694997.213137064</v>
      </c>
      <c r="R64" s="274">
        <v>4157518.303261497</v>
      </c>
      <c r="S64" s="274">
        <v>1988541.3504053678</v>
      </c>
      <c r="T64" s="274">
        <v>1692247.0121927494</v>
      </c>
      <c r="U64" s="274">
        <v>6366.443866104355</v>
      </c>
      <c r="V64" s="274">
        <v>461766.6022713486</v>
      </c>
      <c r="W64" s="274">
        <v>59597.519078717305</v>
      </c>
      <c r="X64" s="274">
        <v>259456.18474172775</v>
      </c>
      <c r="Y64" s="274">
        <v>676273.4219092523</v>
      </c>
      <c r="Z64" s="274">
        <v>630520.5090949114</v>
      </c>
      <c r="AA64" s="274">
        <v>139930.96151884727</v>
      </c>
      <c r="AB64" s="274">
        <v>6915.205331132127</v>
      </c>
      <c r="AC64" s="275"/>
      <c r="AD64" s="275"/>
      <c r="AE64" s="275"/>
      <c r="AF64" s="275"/>
      <c r="AG64" s="275"/>
      <c r="AH64" s="276"/>
      <c r="AI64" s="277"/>
      <c r="AJ64" s="277"/>
      <c r="AK64" s="277"/>
      <c r="AL64" s="277"/>
      <c r="AM64" s="277"/>
      <c r="AN64" s="277"/>
      <c r="AO64" s="279"/>
      <c r="AP64" s="279"/>
      <c r="AQ64" s="279"/>
      <c r="AR64" s="279"/>
      <c r="AS64" s="279"/>
      <c r="AT64" s="279"/>
    </row>
    <row r="65" spans="1:46" s="236" customFormat="1" ht="11.25">
      <c r="A65" s="271">
        <v>42</v>
      </c>
      <c r="B65" s="284" t="s">
        <v>101</v>
      </c>
      <c r="C65" s="272" t="s">
        <v>102</v>
      </c>
      <c r="D65" s="237" t="s">
        <v>705</v>
      </c>
      <c r="E65" s="271" t="s">
        <v>705</v>
      </c>
      <c r="F65" s="274">
        <f aca="true" t="shared" si="10" ref="F65:AB65">(F48*F64)</f>
        <v>6970343.641693497</v>
      </c>
      <c r="G65" s="274">
        <f t="shared" si="10"/>
        <v>3407621.767758516</v>
      </c>
      <c r="H65" s="274">
        <f t="shared" si="10"/>
        <v>799431.6036242413</v>
      </c>
      <c r="I65" s="274">
        <f t="shared" si="10"/>
        <v>957289.5290253893</v>
      </c>
      <c r="J65" s="274">
        <f t="shared" si="10"/>
        <v>627448.5691486469</v>
      </c>
      <c r="K65" s="274">
        <f t="shared" si="10"/>
        <v>588223.8552185564</v>
      </c>
      <c r="L65" s="274">
        <f t="shared" si="10"/>
        <v>390938.5968545469</v>
      </c>
      <c r="M65" s="274">
        <f t="shared" si="10"/>
        <v>146299.22078271935</v>
      </c>
      <c r="N65" s="274">
        <f t="shared" si="10"/>
        <v>26022.577270382306</v>
      </c>
      <c r="O65" s="274">
        <f t="shared" si="10"/>
        <v>27067.92201049882</v>
      </c>
      <c r="P65" s="274">
        <f t="shared" si="10"/>
        <v>3407621.767758516</v>
      </c>
      <c r="Q65" s="274">
        <f t="shared" si="10"/>
        <v>799431.6036242413</v>
      </c>
      <c r="R65" s="274">
        <f t="shared" si="10"/>
        <v>957289.5290253893</v>
      </c>
      <c r="S65" s="274">
        <f t="shared" si="10"/>
        <v>627448.5691486469</v>
      </c>
      <c r="T65" s="274">
        <f t="shared" si="10"/>
        <v>532300.2964857518</v>
      </c>
      <c r="U65" s="274">
        <f t="shared" si="10"/>
        <v>1421.0062193624356</v>
      </c>
      <c r="V65" s="274">
        <f t="shared" si="10"/>
        <v>54502.55251344229</v>
      </c>
      <c r="W65" s="274">
        <f t="shared" si="10"/>
        <v>11667.633965175562</v>
      </c>
      <c r="X65" s="274">
        <f t="shared" si="10"/>
        <v>146299.22078271935</v>
      </c>
      <c r="Y65" s="274">
        <f t="shared" si="10"/>
        <v>379270.9628893713</v>
      </c>
      <c r="Z65" s="274">
        <f t="shared" si="10"/>
        <v>26022.577270382306</v>
      </c>
      <c r="AA65" s="274">
        <f t="shared" si="10"/>
        <v>24555.772033918543</v>
      </c>
      <c r="AB65" s="274">
        <f t="shared" si="10"/>
        <v>2512.149976580279</v>
      </c>
      <c r="AC65" s="275"/>
      <c r="AD65" s="275"/>
      <c r="AE65" s="275"/>
      <c r="AF65" s="275"/>
      <c r="AG65" s="275"/>
      <c r="AH65" s="276"/>
      <c r="AI65" s="277"/>
      <c r="AJ65" s="277"/>
      <c r="AK65" s="277"/>
      <c r="AL65" s="277"/>
      <c r="AM65" s="277"/>
      <c r="AN65" s="277"/>
      <c r="AO65" s="279"/>
      <c r="AP65" s="279"/>
      <c r="AQ65" s="279"/>
      <c r="AR65" s="279"/>
      <c r="AS65" s="279"/>
      <c r="AT65" s="279"/>
    </row>
    <row r="66" spans="1:46" s="236" customFormat="1" ht="11.25">
      <c r="A66" s="271"/>
      <c r="B66" s="284"/>
      <c r="C66" s="272"/>
      <c r="D66" s="237"/>
      <c r="E66" s="271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5"/>
      <c r="AD66" s="275"/>
      <c r="AE66" s="275"/>
      <c r="AF66" s="275"/>
      <c r="AG66" s="275"/>
      <c r="AH66" s="276"/>
      <c r="AI66" s="277"/>
      <c r="AJ66" s="277"/>
      <c r="AK66" s="277"/>
      <c r="AL66" s="277"/>
      <c r="AM66" s="277"/>
      <c r="AN66" s="277"/>
      <c r="AO66" s="279"/>
      <c r="AP66" s="279"/>
      <c r="AQ66" s="279"/>
      <c r="AR66" s="279"/>
      <c r="AS66" s="279"/>
      <c r="AT66" s="279"/>
    </row>
    <row r="67" spans="1:46" s="236" customFormat="1" ht="11.25">
      <c r="A67" s="271">
        <v>43</v>
      </c>
      <c r="B67" s="284" t="s">
        <v>103</v>
      </c>
      <c r="C67" s="286" t="s">
        <v>104</v>
      </c>
      <c r="D67" s="237" t="s">
        <v>705</v>
      </c>
      <c r="E67" s="271" t="s">
        <v>705</v>
      </c>
      <c r="F67" s="274">
        <f aca="true" t="shared" si="11" ref="F67:AB67">(F62+F65)</f>
        <v>430438247.6416934</v>
      </c>
      <c r="G67" s="274">
        <f t="shared" si="11"/>
        <v>211807449.97390297</v>
      </c>
      <c r="H67" s="274">
        <f t="shared" si="11"/>
        <v>49694013.307349935</v>
      </c>
      <c r="I67" s="274">
        <f t="shared" si="11"/>
        <v>59507191.7156927</v>
      </c>
      <c r="J67" s="274">
        <f t="shared" si="11"/>
        <v>39003967.77204073</v>
      </c>
      <c r="K67" s="274">
        <f t="shared" si="11"/>
        <v>36566809.43856873</v>
      </c>
      <c r="L67" s="274">
        <f t="shared" si="11"/>
        <v>21631222.95207429</v>
      </c>
      <c r="M67" s="274">
        <f t="shared" si="11"/>
        <v>9094908.83178255</v>
      </c>
      <c r="N67" s="274">
        <f t="shared" si="11"/>
        <v>1617817.5821099568</v>
      </c>
      <c r="O67" s="274">
        <f t="shared" si="11"/>
        <v>1514866.0681716062</v>
      </c>
      <c r="P67" s="274">
        <f t="shared" si="11"/>
        <v>211807449.97390297</v>
      </c>
      <c r="Q67" s="274">
        <f t="shared" si="11"/>
        <v>49694013.307349935</v>
      </c>
      <c r="R67" s="274">
        <f t="shared" si="11"/>
        <v>59507191.7156927</v>
      </c>
      <c r="S67" s="274">
        <f t="shared" si="11"/>
        <v>39003967.77204073</v>
      </c>
      <c r="T67" s="274">
        <f t="shared" si="11"/>
        <v>33089562.33298234</v>
      </c>
      <c r="U67" s="274">
        <f t="shared" si="11"/>
        <v>88356.04534115846</v>
      </c>
      <c r="V67" s="274">
        <f t="shared" si="11"/>
        <v>3388891.0602452313</v>
      </c>
      <c r="W67" s="274">
        <f t="shared" si="11"/>
        <v>645587.8075344142</v>
      </c>
      <c r="X67" s="274">
        <f t="shared" si="11"/>
        <v>9094908.83178255</v>
      </c>
      <c r="Y67" s="274">
        <f t="shared" si="11"/>
        <v>20985635.144539867</v>
      </c>
      <c r="Z67" s="274">
        <f t="shared" si="11"/>
        <v>1617817.5821099568</v>
      </c>
      <c r="AA67" s="274">
        <f t="shared" si="11"/>
        <v>1358707.9503015433</v>
      </c>
      <c r="AB67" s="274">
        <f t="shared" si="11"/>
        <v>156158.1178700631</v>
      </c>
      <c r="AC67" s="275"/>
      <c r="AD67" s="275"/>
      <c r="AE67" s="275"/>
      <c r="AF67" s="275"/>
      <c r="AG67" s="275"/>
      <c r="AH67" s="276"/>
      <c r="AI67" s="277"/>
      <c r="AJ67" s="277"/>
      <c r="AK67" s="277"/>
      <c r="AL67" s="277"/>
      <c r="AM67" s="277"/>
      <c r="AN67" s="277"/>
      <c r="AO67" s="279"/>
      <c r="AP67" s="279"/>
      <c r="AQ67" s="279"/>
      <c r="AR67" s="279"/>
      <c r="AS67" s="279"/>
      <c r="AT67" s="279"/>
    </row>
    <row r="68" spans="1:46" s="236" customFormat="1" ht="11.25">
      <c r="A68" s="271">
        <v>44</v>
      </c>
      <c r="B68" s="287" t="s">
        <v>105</v>
      </c>
      <c r="C68" s="286" t="s">
        <v>106</v>
      </c>
      <c r="D68" s="237" t="s">
        <v>705</v>
      </c>
      <c r="E68" s="271" t="s">
        <v>705</v>
      </c>
      <c r="F68" s="274">
        <f aca="true" t="shared" si="12" ref="F68:AB68">(F35*F67)</f>
        <v>39255968.25435941</v>
      </c>
      <c r="G68" s="274">
        <f t="shared" si="12"/>
        <v>19316839.471788075</v>
      </c>
      <c r="H68" s="274">
        <f t="shared" si="12"/>
        <v>4532094.0216467995</v>
      </c>
      <c r="I68" s="274">
        <f t="shared" si="12"/>
        <v>5427055.8940706905</v>
      </c>
      <c r="J68" s="274">
        <f t="shared" si="12"/>
        <v>3557161.867102115</v>
      </c>
      <c r="K68" s="274">
        <f t="shared" si="12"/>
        <v>3334893.0266963136</v>
      </c>
      <c r="L68" s="274">
        <f t="shared" si="12"/>
        <v>1972767.5367186572</v>
      </c>
      <c r="M68" s="274">
        <f t="shared" si="12"/>
        <v>829455.6869257313</v>
      </c>
      <c r="N68" s="274">
        <f t="shared" si="12"/>
        <v>147544.96374940942</v>
      </c>
      <c r="O68" s="274">
        <f t="shared" si="12"/>
        <v>138155.785661624</v>
      </c>
      <c r="P68" s="274">
        <f t="shared" si="12"/>
        <v>19316839.471788075</v>
      </c>
      <c r="Q68" s="274">
        <f t="shared" si="12"/>
        <v>4532094.0216467995</v>
      </c>
      <c r="R68" s="274">
        <f t="shared" si="12"/>
        <v>5427055.8940706905</v>
      </c>
      <c r="S68" s="274">
        <f t="shared" si="12"/>
        <v>3557161.867102115</v>
      </c>
      <c r="T68" s="274">
        <f t="shared" si="12"/>
        <v>3017768.090105896</v>
      </c>
      <c r="U68" s="274">
        <f t="shared" si="12"/>
        <v>8058.071349366976</v>
      </c>
      <c r="V68" s="274">
        <f t="shared" si="12"/>
        <v>309066.8652410506</v>
      </c>
      <c r="W68" s="274">
        <f t="shared" si="12"/>
        <v>58877.608151282824</v>
      </c>
      <c r="X68" s="274">
        <f t="shared" si="12"/>
        <v>829455.6869257313</v>
      </c>
      <c r="Y68" s="274">
        <f t="shared" si="12"/>
        <v>1913889.928567374</v>
      </c>
      <c r="Z68" s="274">
        <f t="shared" si="12"/>
        <v>147544.96374940942</v>
      </c>
      <c r="AA68" s="274">
        <f t="shared" si="12"/>
        <v>123914.16528668333</v>
      </c>
      <c r="AB68" s="274">
        <f t="shared" si="12"/>
        <v>14241.620374940703</v>
      </c>
      <c r="AC68" s="275"/>
      <c r="AD68" s="275"/>
      <c r="AE68" s="275"/>
      <c r="AF68" s="275"/>
      <c r="AG68" s="275"/>
      <c r="AH68" s="276"/>
      <c r="AI68" s="277"/>
      <c r="AJ68" s="277"/>
      <c r="AK68" s="277"/>
      <c r="AL68" s="277"/>
      <c r="AM68" s="277"/>
      <c r="AN68" s="277"/>
      <c r="AO68" s="279"/>
      <c r="AP68" s="279"/>
      <c r="AQ68" s="279"/>
      <c r="AR68" s="279"/>
      <c r="AS68" s="279"/>
      <c r="AT68" s="279"/>
    </row>
    <row r="69" spans="1:46" s="236" customFormat="1" ht="11.25">
      <c r="A69" s="271"/>
      <c r="B69" s="281"/>
      <c r="C69" s="271"/>
      <c r="D69" s="237"/>
      <c r="E69" s="271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5"/>
      <c r="AD69" s="275"/>
      <c r="AE69" s="275"/>
      <c r="AF69" s="275"/>
      <c r="AG69" s="275"/>
      <c r="AH69" s="276"/>
      <c r="AI69" s="277"/>
      <c r="AJ69" s="277"/>
      <c r="AK69" s="277"/>
      <c r="AL69" s="277"/>
      <c r="AM69" s="277"/>
      <c r="AN69" s="277"/>
      <c r="AO69" s="279"/>
      <c r="AP69" s="279"/>
      <c r="AQ69" s="279"/>
      <c r="AR69" s="279"/>
      <c r="AS69" s="279"/>
      <c r="AT69" s="279"/>
    </row>
    <row r="70" spans="1:46" s="236" customFormat="1" ht="11.25">
      <c r="A70" s="271"/>
      <c r="B70" s="280" t="s">
        <v>107</v>
      </c>
      <c r="C70" s="271"/>
      <c r="D70" s="237"/>
      <c r="E70" s="271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5"/>
      <c r="AD70" s="275"/>
      <c r="AE70" s="275"/>
      <c r="AF70" s="275"/>
      <c r="AG70" s="275"/>
      <c r="AH70" s="276"/>
      <c r="AI70" s="277"/>
      <c r="AJ70" s="277"/>
      <c r="AK70" s="277"/>
      <c r="AL70" s="277"/>
      <c r="AM70" s="277"/>
      <c r="AN70" s="277"/>
      <c r="AO70" s="279"/>
      <c r="AP70" s="279"/>
      <c r="AQ70" s="279"/>
      <c r="AR70" s="279"/>
      <c r="AS70" s="279"/>
      <c r="AT70" s="279"/>
    </row>
    <row r="71" spans="1:46" s="236" customFormat="1" ht="11.25">
      <c r="A71" s="271"/>
      <c r="B71" s="292" t="s">
        <v>108</v>
      </c>
      <c r="C71" s="271"/>
      <c r="D71" s="237"/>
      <c r="E71" s="271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5"/>
      <c r="AD71" s="275"/>
      <c r="AE71" s="275"/>
      <c r="AF71" s="275"/>
      <c r="AG71" s="275"/>
      <c r="AH71" s="276"/>
      <c r="AI71" s="277"/>
      <c r="AJ71" s="277"/>
      <c r="AK71" s="277"/>
      <c r="AL71" s="277"/>
      <c r="AM71" s="277"/>
      <c r="AN71" s="277"/>
      <c r="AO71" s="279"/>
      <c r="AP71" s="279"/>
      <c r="AQ71" s="279"/>
      <c r="AR71" s="279"/>
      <c r="AS71" s="279"/>
      <c r="AT71" s="279"/>
    </row>
    <row r="72" spans="1:46" s="236" customFormat="1" ht="11.25">
      <c r="A72" s="271">
        <v>45</v>
      </c>
      <c r="B72" s="273" t="s">
        <v>1160</v>
      </c>
      <c r="C72" s="271" t="s">
        <v>1161</v>
      </c>
      <c r="D72" s="237" t="s">
        <v>705</v>
      </c>
      <c r="E72" s="271" t="s">
        <v>1161</v>
      </c>
      <c r="F72" s="274">
        <v>385207</v>
      </c>
      <c r="G72" s="274">
        <v>0</v>
      </c>
      <c r="H72" s="274">
        <v>0</v>
      </c>
      <c r="I72" s="274">
        <v>0</v>
      </c>
      <c r="J72" s="274">
        <v>0</v>
      </c>
      <c r="K72" s="274">
        <v>0</v>
      </c>
      <c r="L72" s="274">
        <v>0</v>
      </c>
      <c r="M72" s="274">
        <v>289902.8785618387</v>
      </c>
      <c r="N72" s="274">
        <v>0</v>
      </c>
      <c r="O72" s="274">
        <v>95304.12143816127</v>
      </c>
      <c r="P72" s="274">
        <v>0</v>
      </c>
      <c r="Q72" s="274">
        <v>0</v>
      </c>
      <c r="R72" s="274">
        <v>0</v>
      </c>
      <c r="S72" s="274">
        <v>0</v>
      </c>
      <c r="T72" s="274">
        <v>0</v>
      </c>
      <c r="U72" s="274">
        <v>0</v>
      </c>
      <c r="V72" s="274">
        <v>0</v>
      </c>
      <c r="W72" s="274">
        <v>0</v>
      </c>
      <c r="X72" s="274">
        <v>289902.8785618387</v>
      </c>
      <c r="Y72" s="274">
        <v>0</v>
      </c>
      <c r="Z72" s="274">
        <v>0</v>
      </c>
      <c r="AA72" s="274">
        <v>94669.53076272656</v>
      </c>
      <c r="AB72" s="274">
        <v>634.5906754347063</v>
      </c>
      <c r="AC72" s="275"/>
      <c r="AD72" s="275"/>
      <c r="AE72" s="275"/>
      <c r="AF72" s="275"/>
      <c r="AG72" s="275"/>
      <c r="AH72" s="276"/>
      <c r="AI72" s="277"/>
      <c r="AJ72" s="277"/>
      <c r="AK72" s="277"/>
      <c r="AL72" s="277"/>
      <c r="AM72" s="277"/>
      <c r="AN72" s="277"/>
      <c r="AO72" s="279"/>
      <c r="AP72" s="279"/>
      <c r="AQ72" s="279"/>
      <c r="AR72" s="279"/>
      <c r="AS72" s="279"/>
      <c r="AT72" s="279"/>
    </row>
    <row r="73" spans="1:46" s="236" customFormat="1" ht="11.25">
      <c r="A73" s="271">
        <v>46</v>
      </c>
      <c r="B73" s="273" t="s">
        <v>1162</v>
      </c>
      <c r="C73" s="271" t="s">
        <v>1163</v>
      </c>
      <c r="D73" s="237" t="s">
        <v>705</v>
      </c>
      <c r="E73" s="271" t="s">
        <v>1164</v>
      </c>
      <c r="F73" s="274">
        <v>12127132</v>
      </c>
      <c r="G73" s="274">
        <v>4652397.61636456</v>
      </c>
      <c r="H73" s="274">
        <v>1577920.869885075</v>
      </c>
      <c r="I73" s="274">
        <v>2394023.8025894496</v>
      </c>
      <c r="J73" s="274">
        <v>1900457.8432887641</v>
      </c>
      <c r="K73" s="274">
        <v>1434126.8817422881</v>
      </c>
      <c r="L73" s="274">
        <v>64480.99468291475</v>
      </c>
      <c r="M73" s="274">
        <v>0</v>
      </c>
      <c r="N73" s="274">
        <v>103247.99148619876</v>
      </c>
      <c r="O73" s="274">
        <v>475.999960749173</v>
      </c>
      <c r="P73" s="274">
        <v>4652397.61636456</v>
      </c>
      <c r="Q73" s="274">
        <v>1577920.869885075</v>
      </c>
      <c r="R73" s="274">
        <v>2394023.8025894496</v>
      </c>
      <c r="S73" s="274">
        <v>1900457.8432887641</v>
      </c>
      <c r="T73" s="274">
        <v>1318356.89128865</v>
      </c>
      <c r="U73" s="274">
        <v>6514.999462774919</v>
      </c>
      <c r="V73" s="274">
        <v>109254.99099086323</v>
      </c>
      <c r="W73" s="274">
        <v>64480.99468291475</v>
      </c>
      <c r="X73" s="274">
        <v>0</v>
      </c>
      <c r="Y73" s="274">
        <v>0</v>
      </c>
      <c r="Z73" s="274">
        <v>103247.99148619876</v>
      </c>
      <c r="AA73" s="274">
        <v>437.99996388264236</v>
      </c>
      <c r="AB73" s="274">
        <v>37.999996866530616</v>
      </c>
      <c r="AC73" s="275"/>
      <c r="AD73" s="275"/>
      <c r="AE73" s="275"/>
      <c r="AF73" s="275"/>
      <c r="AG73" s="275"/>
      <c r="AH73" s="276"/>
      <c r="AI73" s="277"/>
      <c r="AJ73" s="277"/>
      <c r="AK73" s="277"/>
      <c r="AL73" s="277"/>
      <c r="AM73" s="277"/>
      <c r="AN73" s="277"/>
      <c r="AO73" s="279"/>
      <c r="AP73" s="279"/>
      <c r="AQ73" s="279"/>
      <c r="AR73" s="279"/>
      <c r="AS73" s="279"/>
      <c r="AT73" s="279"/>
    </row>
    <row r="74" spans="1:46" s="236" customFormat="1" ht="11.25">
      <c r="A74" s="271">
        <v>47</v>
      </c>
      <c r="B74" s="273" t="s">
        <v>1167</v>
      </c>
      <c r="C74" s="271" t="s">
        <v>1168</v>
      </c>
      <c r="D74" s="237" t="s">
        <v>705</v>
      </c>
      <c r="E74" s="271" t="s">
        <v>1168</v>
      </c>
      <c r="F74" s="274">
        <v>366384</v>
      </c>
      <c r="G74" s="274">
        <v>0</v>
      </c>
      <c r="H74" s="274">
        <v>0</v>
      </c>
      <c r="I74" s="274">
        <v>0</v>
      </c>
      <c r="J74" s="274">
        <v>0</v>
      </c>
      <c r="K74" s="274">
        <v>0</v>
      </c>
      <c r="L74" s="274">
        <v>198543.21497208995</v>
      </c>
      <c r="M74" s="274">
        <v>145788.74225051023</v>
      </c>
      <c r="N74" s="274">
        <v>0</v>
      </c>
      <c r="O74" s="274">
        <v>22052.04277739985</v>
      </c>
      <c r="P74" s="274">
        <v>0</v>
      </c>
      <c r="Q74" s="274">
        <v>0</v>
      </c>
      <c r="R74" s="274">
        <v>0</v>
      </c>
      <c r="S74" s="274">
        <v>0</v>
      </c>
      <c r="T74" s="274">
        <v>0</v>
      </c>
      <c r="U74" s="274">
        <v>0</v>
      </c>
      <c r="V74" s="274">
        <v>0</v>
      </c>
      <c r="W74" s="274">
        <v>0</v>
      </c>
      <c r="X74" s="274">
        <v>145788.74225051023</v>
      </c>
      <c r="Y74" s="274">
        <v>198543.21497208995</v>
      </c>
      <c r="Z74" s="274">
        <v>0</v>
      </c>
      <c r="AA74" s="274">
        <v>21962.91280659216</v>
      </c>
      <c r="AB74" s="274">
        <v>89.12997080768675</v>
      </c>
      <c r="AC74" s="275"/>
      <c r="AD74" s="275"/>
      <c r="AE74" s="275"/>
      <c r="AF74" s="275"/>
      <c r="AG74" s="275"/>
      <c r="AH74" s="276"/>
      <c r="AI74" s="277"/>
      <c r="AJ74" s="277"/>
      <c r="AK74" s="277"/>
      <c r="AL74" s="277"/>
      <c r="AM74" s="277"/>
      <c r="AN74" s="277"/>
      <c r="AO74" s="279"/>
      <c r="AP74" s="279"/>
      <c r="AQ74" s="279"/>
      <c r="AR74" s="279"/>
      <c r="AS74" s="279"/>
      <c r="AT74" s="279"/>
    </row>
    <row r="75" spans="1:46" s="236" customFormat="1" ht="11.25">
      <c r="A75" s="271">
        <v>48</v>
      </c>
      <c r="B75" s="273" t="s">
        <v>1169</v>
      </c>
      <c r="C75" s="271" t="s">
        <v>1170</v>
      </c>
      <c r="D75" s="237" t="s">
        <v>705</v>
      </c>
      <c r="E75" s="272" t="s">
        <v>1171</v>
      </c>
      <c r="F75" s="274">
        <v>4004154</v>
      </c>
      <c r="G75" s="274">
        <v>1958956</v>
      </c>
      <c r="H75" s="274">
        <v>524948</v>
      </c>
      <c r="I75" s="274">
        <v>647947</v>
      </c>
      <c r="J75" s="274">
        <v>479322</v>
      </c>
      <c r="K75" s="274">
        <v>347665</v>
      </c>
      <c r="L75" s="274">
        <v>14248</v>
      </c>
      <c r="M75" s="274">
        <v>0</v>
      </c>
      <c r="N75" s="274">
        <v>30992</v>
      </c>
      <c r="O75" s="274">
        <v>76</v>
      </c>
      <c r="P75" s="274">
        <v>1958956</v>
      </c>
      <c r="Q75" s="274">
        <v>524948</v>
      </c>
      <c r="R75" s="274">
        <v>647947</v>
      </c>
      <c r="S75" s="274">
        <v>479322</v>
      </c>
      <c r="T75" s="274">
        <v>291316</v>
      </c>
      <c r="U75" s="274">
        <v>1440</v>
      </c>
      <c r="V75" s="274">
        <v>54909</v>
      </c>
      <c r="W75" s="274">
        <v>14248</v>
      </c>
      <c r="X75" s="274">
        <v>0</v>
      </c>
      <c r="Y75" s="274">
        <v>0</v>
      </c>
      <c r="Z75" s="274">
        <v>30992</v>
      </c>
      <c r="AA75" s="274">
        <v>70</v>
      </c>
      <c r="AB75" s="274">
        <v>6</v>
      </c>
      <c r="AC75" s="275"/>
      <c r="AD75" s="275"/>
      <c r="AE75" s="275"/>
      <c r="AF75" s="275"/>
      <c r="AG75" s="275"/>
      <c r="AH75" s="276"/>
      <c r="AI75" s="277"/>
      <c r="AJ75" s="277"/>
      <c r="AK75" s="277"/>
      <c r="AL75" s="277"/>
      <c r="AM75" s="277"/>
      <c r="AN75" s="277"/>
      <c r="AO75" s="279"/>
      <c r="AP75" s="279"/>
      <c r="AQ75" s="279"/>
      <c r="AR75" s="279"/>
      <c r="AS75" s="279"/>
      <c r="AT75" s="279"/>
    </row>
    <row r="76" spans="1:46" s="236" customFormat="1" ht="11.25">
      <c r="A76" s="271">
        <v>49</v>
      </c>
      <c r="B76" s="273" t="s">
        <v>1174</v>
      </c>
      <c r="C76" s="271" t="s">
        <v>1175</v>
      </c>
      <c r="D76" s="237" t="s">
        <v>705</v>
      </c>
      <c r="E76" s="271" t="s">
        <v>1175</v>
      </c>
      <c r="F76" s="274">
        <v>18305736.79</v>
      </c>
      <c r="G76" s="274">
        <v>0</v>
      </c>
      <c r="H76" s="274">
        <v>0</v>
      </c>
      <c r="I76" s="274">
        <v>0</v>
      </c>
      <c r="J76" s="274">
        <v>0</v>
      </c>
      <c r="K76" s="274">
        <v>469911.4697432982</v>
      </c>
      <c r="L76" s="274">
        <v>10629891.844193136</v>
      </c>
      <c r="M76" s="274">
        <v>4985382.9972766</v>
      </c>
      <c r="N76" s="274">
        <v>0</v>
      </c>
      <c r="O76" s="274">
        <v>2220550.4787869644</v>
      </c>
      <c r="P76" s="274">
        <v>0</v>
      </c>
      <c r="Q76" s="274">
        <v>0</v>
      </c>
      <c r="R76" s="274">
        <v>0</v>
      </c>
      <c r="S76" s="274">
        <v>0</v>
      </c>
      <c r="T76" s="274">
        <v>469911.4697432982</v>
      </c>
      <c r="U76" s="274">
        <v>0</v>
      </c>
      <c r="V76" s="274">
        <v>0</v>
      </c>
      <c r="W76" s="274">
        <v>0</v>
      </c>
      <c r="X76" s="274">
        <v>4985382.9972766</v>
      </c>
      <c r="Y76" s="274">
        <v>10629891.844193136</v>
      </c>
      <c r="Z76" s="274">
        <v>0</v>
      </c>
      <c r="AA76" s="274">
        <v>2175720.018811454</v>
      </c>
      <c r="AB76" s="274">
        <v>44830.45997551015</v>
      </c>
      <c r="AC76" s="275"/>
      <c r="AD76" s="275"/>
      <c r="AE76" s="275"/>
      <c r="AF76" s="275"/>
      <c r="AG76" s="275"/>
      <c r="AH76" s="276"/>
      <c r="AI76" s="277"/>
      <c r="AJ76" s="277"/>
      <c r="AK76" s="277"/>
      <c r="AL76" s="277"/>
      <c r="AM76" s="277"/>
      <c r="AN76" s="277"/>
      <c r="AO76" s="279"/>
      <c r="AP76" s="279"/>
      <c r="AQ76" s="279"/>
      <c r="AR76" s="279"/>
      <c r="AS76" s="279"/>
      <c r="AT76" s="279"/>
    </row>
    <row r="77" spans="1:46" s="236" customFormat="1" ht="11.25">
      <c r="A77" s="271">
        <v>50</v>
      </c>
      <c r="B77" s="273" t="s">
        <v>1176</v>
      </c>
      <c r="C77" s="271" t="s">
        <v>1177</v>
      </c>
      <c r="D77" s="237" t="s">
        <v>705</v>
      </c>
      <c r="E77" s="272" t="s">
        <v>1178</v>
      </c>
      <c r="F77" s="274">
        <v>199182855.21</v>
      </c>
      <c r="G77" s="274">
        <v>104125416.51275183</v>
      </c>
      <c r="H77" s="274">
        <v>28147484.107370857</v>
      </c>
      <c r="I77" s="274">
        <v>31336556.67727689</v>
      </c>
      <c r="J77" s="274">
        <v>17833278.306475483</v>
      </c>
      <c r="K77" s="274">
        <v>16131191.11691823</v>
      </c>
      <c r="L77" s="274">
        <v>664010.4289962038</v>
      </c>
      <c r="M77" s="274">
        <v>0</v>
      </c>
      <c r="N77" s="274">
        <v>753150.0839582109</v>
      </c>
      <c r="O77" s="274">
        <v>191767.9762523118</v>
      </c>
      <c r="P77" s="274">
        <v>104125416.51275183</v>
      </c>
      <c r="Q77" s="274">
        <v>28147484.107370857</v>
      </c>
      <c r="R77" s="274">
        <v>31336556.67727689</v>
      </c>
      <c r="S77" s="274">
        <v>17833278.306475483</v>
      </c>
      <c r="T77" s="274">
        <v>13576177.169327276</v>
      </c>
      <c r="U77" s="274">
        <v>67085.17736007653</v>
      </c>
      <c r="V77" s="274">
        <v>2487928.7702308777</v>
      </c>
      <c r="W77" s="274">
        <v>664010.4289962038</v>
      </c>
      <c r="X77" s="274">
        <v>0</v>
      </c>
      <c r="Y77" s="274">
        <v>0</v>
      </c>
      <c r="Z77" s="274">
        <v>753150.0839582109</v>
      </c>
      <c r="AA77" s="274">
        <v>176323.32015345365</v>
      </c>
      <c r="AB77" s="274">
        <v>15444.656098858151</v>
      </c>
      <c r="AC77" s="275"/>
      <c r="AD77" s="275"/>
      <c r="AE77" s="275"/>
      <c r="AF77" s="275"/>
      <c r="AG77" s="275"/>
      <c r="AH77" s="276"/>
      <c r="AI77" s="277"/>
      <c r="AJ77" s="277"/>
      <c r="AK77" s="277"/>
      <c r="AL77" s="277"/>
      <c r="AM77" s="277"/>
      <c r="AN77" s="277"/>
      <c r="AO77" s="279"/>
      <c r="AP77" s="279"/>
      <c r="AQ77" s="279"/>
      <c r="AR77" s="279"/>
      <c r="AS77" s="279"/>
      <c r="AT77" s="279"/>
    </row>
    <row r="78" spans="1:46" s="236" customFormat="1" ht="11.25">
      <c r="A78" s="271">
        <v>51</v>
      </c>
      <c r="B78" s="273" t="s">
        <v>1181</v>
      </c>
      <c r="C78" s="272" t="s">
        <v>1182</v>
      </c>
      <c r="D78" s="237" t="s">
        <v>705</v>
      </c>
      <c r="E78" s="271" t="s">
        <v>1183</v>
      </c>
      <c r="F78" s="274">
        <v>221481805</v>
      </c>
      <c r="G78" s="274">
        <v>149019722.5078885</v>
      </c>
      <c r="H78" s="274">
        <v>27919677.435028892</v>
      </c>
      <c r="I78" s="274">
        <v>22547974.360110786</v>
      </c>
      <c r="J78" s="274">
        <v>7682831.06646866</v>
      </c>
      <c r="K78" s="274">
        <v>13062964.866516743</v>
      </c>
      <c r="L78" s="274">
        <v>460361.9643340111</v>
      </c>
      <c r="M78" s="274">
        <v>0</v>
      </c>
      <c r="N78" s="274">
        <v>610783.8495477266</v>
      </c>
      <c r="O78" s="274">
        <v>177488.95010467898</v>
      </c>
      <c r="P78" s="274">
        <v>149019722.5078885</v>
      </c>
      <c r="Q78" s="274">
        <v>27919677.435028892</v>
      </c>
      <c r="R78" s="274">
        <v>22547974.360110786</v>
      </c>
      <c r="S78" s="274">
        <v>7682831.06646866</v>
      </c>
      <c r="T78" s="274">
        <v>9411795.301675865</v>
      </c>
      <c r="U78" s="274">
        <v>46590.849402478234</v>
      </c>
      <c r="V78" s="274">
        <v>3604578.7154383985</v>
      </c>
      <c r="W78" s="274">
        <v>460361.9643340111</v>
      </c>
      <c r="X78" s="274">
        <v>0</v>
      </c>
      <c r="Y78" s="274">
        <v>0</v>
      </c>
      <c r="Z78" s="274">
        <v>610783.8495477266</v>
      </c>
      <c r="AA78" s="274">
        <v>155302.8313415941</v>
      </c>
      <c r="AB78" s="274">
        <v>22186.118763084873</v>
      </c>
      <c r="AC78" s="275"/>
      <c r="AD78" s="275"/>
      <c r="AE78" s="275"/>
      <c r="AF78" s="275"/>
      <c r="AG78" s="275"/>
      <c r="AH78" s="276"/>
      <c r="AI78" s="277"/>
      <c r="AJ78" s="277"/>
      <c r="AK78" s="277"/>
      <c r="AL78" s="277"/>
      <c r="AM78" s="277"/>
      <c r="AN78" s="277"/>
      <c r="AO78" s="279"/>
      <c r="AP78" s="279"/>
      <c r="AQ78" s="279"/>
      <c r="AR78" s="279"/>
      <c r="AS78" s="279"/>
      <c r="AT78" s="279"/>
    </row>
    <row r="79" spans="1:46" s="236" customFormat="1" ht="11.25">
      <c r="A79" s="271">
        <v>52</v>
      </c>
      <c r="B79" s="273" t="s">
        <v>1184</v>
      </c>
      <c r="C79" s="272" t="s">
        <v>1185</v>
      </c>
      <c r="D79" s="237" t="s">
        <v>705</v>
      </c>
      <c r="E79" s="271" t="s">
        <v>1183</v>
      </c>
      <c r="F79" s="274">
        <v>227157666</v>
      </c>
      <c r="G79" s="274">
        <v>152838615.13075358</v>
      </c>
      <c r="H79" s="274">
        <v>28635168.30023139</v>
      </c>
      <c r="I79" s="274">
        <v>23125805.881303024</v>
      </c>
      <c r="J79" s="274">
        <v>7879717.132210078</v>
      </c>
      <c r="K79" s="274">
        <v>13397726.328435624</v>
      </c>
      <c r="L79" s="274">
        <v>472159.5497801239</v>
      </c>
      <c r="M79" s="274">
        <v>0</v>
      </c>
      <c r="N79" s="274">
        <v>626436.2605034609</v>
      </c>
      <c r="O79" s="274">
        <v>182037.4167826984</v>
      </c>
      <c r="P79" s="274">
        <v>152838615.13075358</v>
      </c>
      <c r="Q79" s="274">
        <v>28635168.30023139</v>
      </c>
      <c r="R79" s="274">
        <v>23125805.881303024</v>
      </c>
      <c r="S79" s="274">
        <v>7879717.132210078</v>
      </c>
      <c r="T79" s="274">
        <v>9652989.11844454</v>
      </c>
      <c r="U79" s="274">
        <v>47784.821905458324</v>
      </c>
      <c r="V79" s="274">
        <v>3696952.3880856256</v>
      </c>
      <c r="W79" s="274">
        <v>472159.5497801239</v>
      </c>
      <c r="X79" s="274">
        <v>0</v>
      </c>
      <c r="Y79" s="274">
        <v>0</v>
      </c>
      <c r="Z79" s="274">
        <v>626436.2605034609</v>
      </c>
      <c r="AA79" s="274">
        <v>159282.7396848611</v>
      </c>
      <c r="AB79" s="274">
        <v>22754.6770978373</v>
      </c>
      <c r="AC79" s="275"/>
      <c r="AD79" s="275"/>
      <c r="AE79" s="275"/>
      <c r="AF79" s="275"/>
      <c r="AG79" s="275"/>
      <c r="AH79" s="276"/>
      <c r="AI79" s="277"/>
      <c r="AJ79" s="277"/>
      <c r="AK79" s="277"/>
      <c r="AL79" s="277"/>
      <c r="AM79" s="277"/>
      <c r="AN79" s="277"/>
      <c r="AO79" s="279"/>
      <c r="AP79" s="279"/>
      <c r="AQ79" s="279"/>
      <c r="AR79" s="279"/>
      <c r="AS79" s="279"/>
      <c r="AT79" s="279"/>
    </row>
    <row r="80" spans="1:46" s="236" customFormat="1" ht="11.25">
      <c r="A80" s="271">
        <v>53</v>
      </c>
      <c r="B80" s="273" t="s">
        <v>1186</v>
      </c>
      <c r="C80" s="272" t="s">
        <v>1187</v>
      </c>
      <c r="D80" s="237" t="s">
        <v>705</v>
      </c>
      <c r="E80" s="271" t="s">
        <v>1188</v>
      </c>
      <c r="F80" s="274">
        <v>410722765</v>
      </c>
      <c r="G80" s="274">
        <v>273722012.14865345</v>
      </c>
      <c r="H80" s="274">
        <v>47066215.40463148</v>
      </c>
      <c r="I80" s="274">
        <v>44927590.62059654</v>
      </c>
      <c r="J80" s="274">
        <v>20504345.858227998</v>
      </c>
      <c r="K80" s="274">
        <v>20406523.11431415</v>
      </c>
      <c r="L80" s="274">
        <v>657808.043257418</v>
      </c>
      <c r="M80" s="274">
        <v>0</v>
      </c>
      <c r="N80" s="274">
        <v>1192339.4653580966</v>
      </c>
      <c r="O80" s="274">
        <v>2245930.3449608353</v>
      </c>
      <c r="P80" s="274">
        <v>273722012.14865345</v>
      </c>
      <c r="Q80" s="274">
        <v>47066215.40463148</v>
      </c>
      <c r="R80" s="274">
        <v>44927590.62059654</v>
      </c>
      <c r="S80" s="274">
        <v>20504345.858227998</v>
      </c>
      <c r="T80" s="274">
        <v>13453122.766315404</v>
      </c>
      <c r="U80" s="274">
        <v>66379.71908439802</v>
      </c>
      <c r="V80" s="274">
        <v>6887020.628914348</v>
      </c>
      <c r="W80" s="274">
        <v>657808.043257418</v>
      </c>
      <c r="X80" s="274">
        <v>0</v>
      </c>
      <c r="Y80" s="274">
        <v>0</v>
      </c>
      <c r="Z80" s="274">
        <v>1192339.4653580966</v>
      </c>
      <c r="AA80" s="274">
        <v>2245930.3449608353</v>
      </c>
      <c r="AB80" s="274">
        <v>0</v>
      </c>
      <c r="AC80" s="275"/>
      <c r="AD80" s="275"/>
      <c r="AE80" s="275"/>
      <c r="AF80" s="275"/>
      <c r="AG80" s="275"/>
      <c r="AH80" s="276"/>
      <c r="AI80" s="277"/>
      <c r="AJ80" s="277"/>
      <c r="AK80" s="277"/>
      <c r="AL80" s="277"/>
      <c r="AM80" s="277"/>
      <c r="AN80" s="277"/>
      <c r="AO80" s="279"/>
      <c r="AP80" s="279"/>
      <c r="AQ80" s="279"/>
      <c r="AR80" s="279"/>
      <c r="AS80" s="279"/>
      <c r="AT80" s="279"/>
    </row>
    <row r="81" spans="1:46" s="236" customFormat="1" ht="11.25">
      <c r="A81" s="271">
        <v>54</v>
      </c>
      <c r="B81" s="273" t="s">
        <v>1189</v>
      </c>
      <c r="C81" s="272" t="s">
        <v>1190</v>
      </c>
      <c r="D81" s="237" t="s">
        <v>705</v>
      </c>
      <c r="E81" s="271" t="s">
        <v>1188</v>
      </c>
      <c r="F81" s="274">
        <v>453130445</v>
      </c>
      <c r="G81" s="274">
        <v>301984179.45305455</v>
      </c>
      <c r="H81" s="274">
        <v>51925865.68890701</v>
      </c>
      <c r="I81" s="274">
        <v>49566425.00857906</v>
      </c>
      <c r="J81" s="274">
        <v>22621447.25085487</v>
      </c>
      <c r="K81" s="274">
        <v>22513524.176562153</v>
      </c>
      <c r="L81" s="274">
        <v>725727.6118254927</v>
      </c>
      <c r="M81" s="274">
        <v>0</v>
      </c>
      <c r="N81" s="274">
        <v>1315450.1249249636</v>
      </c>
      <c r="O81" s="274">
        <v>2477825.6852918942</v>
      </c>
      <c r="P81" s="274">
        <v>301984179.45305455</v>
      </c>
      <c r="Q81" s="274">
        <v>51925865.68890701</v>
      </c>
      <c r="R81" s="274">
        <v>49566425.00857906</v>
      </c>
      <c r="S81" s="274">
        <v>22621447.25085487</v>
      </c>
      <c r="T81" s="274">
        <v>14842175.854898449</v>
      </c>
      <c r="U81" s="274">
        <v>73233.51469862711</v>
      </c>
      <c r="V81" s="274">
        <v>7598114.806965078</v>
      </c>
      <c r="W81" s="274">
        <v>725727.6118254927</v>
      </c>
      <c r="X81" s="274">
        <v>0</v>
      </c>
      <c r="Y81" s="274">
        <v>0</v>
      </c>
      <c r="Z81" s="274">
        <v>1315450.1249249636</v>
      </c>
      <c r="AA81" s="274">
        <v>2477825.6852918942</v>
      </c>
      <c r="AB81" s="274">
        <v>0</v>
      </c>
      <c r="AC81" s="275"/>
      <c r="AD81" s="275"/>
      <c r="AE81" s="275"/>
      <c r="AF81" s="275"/>
      <c r="AG81" s="275"/>
      <c r="AH81" s="276"/>
      <c r="AI81" s="277"/>
      <c r="AJ81" s="277"/>
      <c r="AK81" s="277"/>
      <c r="AL81" s="277"/>
      <c r="AM81" s="277"/>
      <c r="AN81" s="277"/>
      <c r="AO81" s="279"/>
      <c r="AP81" s="279"/>
      <c r="AQ81" s="279"/>
      <c r="AR81" s="279"/>
      <c r="AS81" s="279"/>
      <c r="AT81" s="279"/>
    </row>
    <row r="82" spans="1:46" s="236" customFormat="1" ht="11.25">
      <c r="A82" s="271">
        <v>55</v>
      </c>
      <c r="B82" s="273" t="s">
        <v>1215</v>
      </c>
      <c r="C82" s="271" t="s">
        <v>1216</v>
      </c>
      <c r="D82" s="237" t="s">
        <v>705</v>
      </c>
      <c r="E82" s="272" t="s">
        <v>791</v>
      </c>
      <c r="F82" s="274">
        <v>5598390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74">
        <v>5598390</v>
      </c>
      <c r="O82" s="274">
        <v>0</v>
      </c>
      <c r="P82" s="274">
        <v>0</v>
      </c>
      <c r="Q82" s="274">
        <v>0</v>
      </c>
      <c r="R82" s="274">
        <v>0</v>
      </c>
      <c r="S82" s="274">
        <v>0</v>
      </c>
      <c r="T82" s="274">
        <v>0</v>
      </c>
      <c r="U82" s="274">
        <v>0</v>
      </c>
      <c r="V82" s="274">
        <v>0</v>
      </c>
      <c r="W82" s="274">
        <v>0</v>
      </c>
      <c r="X82" s="274">
        <v>0</v>
      </c>
      <c r="Y82" s="274">
        <v>0</v>
      </c>
      <c r="Z82" s="274">
        <v>5598390</v>
      </c>
      <c r="AA82" s="274">
        <v>0</v>
      </c>
      <c r="AB82" s="274">
        <v>0</v>
      </c>
      <c r="AC82" s="275"/>
      <c r="AD82" s="275"/>
      <c r="AE82" s="275"/>
      <c r="AF82" s="275"/>
      <c r="AG82" s="275"/>
      <c r="AH82" s="276"/>
      <c r="AI82" s="277"/>
      <c r="AJ82" s="277"/>
      <c r="AK82" s="277"/>
      <c r="AL82" s="277"/>
      <c r="AM82" s="277"/>
      <c r="AN82" s="277"/>
      <c r="AO82" s="279"/>
      <c r="AP82" s="279"/>
      <c r="AQ82" s="279"/>
      <c r="AR82" s="279"/>
      <c r="AS82" s="279"/>
      <c r="AT82" s="279"/>
    </row>
    <row r="83" spans="1:46" s="236" customFormat="1" ht="22.5">
      <c r="A83" s="271">
        <v>56</v>
      </c>
      <c r="B83" s="273" t="s">
        <v>109</v>
      </c>
      <c r="C83" s="286" t="s">
        <v>110</v>
      </c>
      <c r="D83" s="237" t="s">
        <v>705</v>
      </c>
      <c r="E83" s="271" t="s">
        <v>705</v>
      </c>
      <c r="F83" s="274">
        <f aca="true" t="shared" si="13" ref="F83:AB83">(F72+F73+F74+F75+F76+F77+F78+F79+F80+F81+F82)</f>
        <v>1552462540</v>
      </c>
      <c r="G83" s="274">
        <f t="shared" si="13"/>
        <v>988301299.3694664</v>
      </c>
      <c r="H83" s="274">
        <f t="shared" si="13"/>
        <v>185797279.8060547</v>
      </c>
      <c r="I83" s="274">
        <f t="shared" si="13"/>
        <v>174546323.35045576</v>
      </c>
      <c r="J83" s="274">
        <f t="shared" si="13"/>
        <v>78901399.45752585</v>
      </c>
      <c r="K83" s="274">
        <f t="shared" si="13"/>
        <v>87763632.95423248</v>
      </c>
      <c r="L83" s="274">
        <f t="shared" si="13"/>
        <v>13887231.65204139</v>
      </c>
      <c r="M83" s="274">
        <f t="shared" si="13"/>
        <v>5421074.6180889495</v>
      </c>
      <c r="N83" s="274">
        <f t="shared" si="13"/>
        <v>10230789.775778659</v>
      </c>
      <c r="O83" s="274">
        <f t="shared" si="13"/>
        <v>7613509.016355693</v>
      </c>
      <c r="P83" s="274">
        <f t="shared" si="13"/>
        <v>988301299.3694664</v>
      </c>
      <c r="Q83" s="274">
        <f t="shared" si="13"/>
        <v>185797279.8060547</v>
      </c>
      <c r="R83" s="274">
        <f t="shared" si="13"/>
        <v>174546323.35045576</v>
      </c>
      <c r="S83" s="274">
        <f t="shared" si="13"/>
        <v>78901399.45752585</v>
      </c>
      <c r="T83" s="274">
        <f t="shared" si="13"/>
        <v>63015844.57169348</v>
      </c>
      <c r="U83" s="274">
        <f t="shared" si="13"/>
        <v>309029.08191381313</v>
      </c>
      <c r="V83" s="274">
        <f t="shared" si="13"/>
        <v>24438759.300625194</v>
      </c>
      <c r="W83" s="274">
        <f t="shared" si="13"/>
        <v>3058796.5928761642</v>
      </c>
      <c r="X83" s="274">
        <f t="shared" si="13"/>
        <v>5421074.6180889495</v>
      </c>
      <c r="Y83" s="274">
        <f t="shared" si="13"/>
        <v>10828435.059165226</v>
      </c>
      <c r="Z83" s="274">
        <f t="shared" si="13"/>
        <v>10230789.775778659</v>
      </c>
      <c r="AA83" s="274">
        <f t="shared" si="13"/>
        <v>7507525.383777294</v>
      </c>
      <c r="AB83" s="274">
        <f t="shared" si="13"/>
        <v>105983.6325783994</v>
      </c>
      <c r="AC83" s="275"/>
      <c r="AD83" s="275"/>
      <c r="AE83" s="275"/>
      <c r="AF83" s="275"/>
      <c r="AG83" s="275"/>
      <c r="AH83" s="276"/>
      <c r="AI83" s="277"/>
      <c r="AJ83" s="277"/>
      <c r="AK83" s="277"/>
      <c r="AL83" s="277"/>
      <c r="AM83" s="277"/>
      <c r="AN83" s="277"/>
      <c r="AO83" s="279"/>
      <c r="AP83" s="279"/>
      <c r="AQ83" s="279"/>
      <c r="AR83" s="279"/>
      <c r="AS83" s="279"/>
      <c r="AT83" s="279"/>
    </row>
    <row r="84" spans="1:46" s="236" customFormat="1" ht="11.25">
      <c r="A84" s="271"/>
      <c r="B84" s="282"/>
      <c r="C84" s="272"/>
      <c r="D84" s="237"/>
      <c r="E84" s="271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5"/>
      <c r="AD84" s="275"/>
      <c r="AE84" s="275"/>
      <c r="AF84" s="275"/>
      <c r="AG84" s="275"/>
      <c r="AH84" s="276"/>
      <c r="AI84" s="277"/>
      <c r="AJ84" s="277"/>
      <c r="AK84" s="277"/>
      <c r="AL84" s="277"/>
      <c r="AM84" s="277"/>
      <c r="AN84" s="277"/>
      <c r="AO84" s="279"/>
      <c r="AP84" s="279"/>
      <c r="AQ84" s="279"/>
      <c r="AR84" s="279"/>
      <c r="AS84" s="279"/>
      <c r="AT84" s="279"/>
    </row>
    <row r="85" spans="1:46" s="236" customFormat="1" ht="11.25">
      <c r="A85" s="271"/>
      <c r="B85" s="292" t="s">
        <v>111</v>
      </c>
      <c r="C85" s="272"/>
      <c r="D85" s="237"/>
      <c r="E85" s="271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5"/>
      <c r="AD85" s="275"/>
      <c r="AE85" s="275"/>
      <c r="AF85" s="275"/>
      <c r="AG85" s="275"/>
      <c r="AH85" s="276"/>
      <c r="AI85" s="277"/>
      <c r="AJ85" s="277"/>
      <c r="AK85" s="277"/>
      <c r="AL85" s="277"/>
      <c r="AM85" s="277"/>
      <c r="AN85" s="277"/>
      <c r="AO85" s="279"/>
      <c r="AP85" s="279"/>
      <c r="AQ85" s="279"/>
      <c r="AR85" s="279"/>
      <c r="AS85" s="279"/>
      <c r="AT85" s="279"/>
    </row>
    <row r="86" spans="1:46" s="236" customFormat="1" ht="11.25">
      <c r="A86" s="271">
        <v>57</v>
      </c>
      <c r="B86" s="273" t="s">
        <v>1191</v>
      </c>
      <c r="C86" s="271" t="s">
        <v>1192</v>
      </c>
      <c r="D86" s="237" t="s">
        <v>705</v>
      </c>
      <c r="E86" s="271" t="s">
        <v>1193</v>
      </c>
      <c r="F86" s="274">
        <v>111251484</v>
      </c>
      <c r="G86" s="274">
        <v>92756705.62560786</v>
      </c>
      <c r="H86" s="274">
        <v>15418061.616646118</v>
      </c>
      <c r="I86" s="274">
        <v>3015468.52938281</v>
      </c>
      <c r="J86" s="274">
        <v>61248.22836321481</v>
      </c>
      <c r="K86" s="274">
        <v>0</v>
      </c>
      <c r="L86" s="274">
        <v>0</v>
      </c>
      <c r="M86" s="274">
        <v>0</v>
      </c>
      <c r="N86" s="274">
        <v>0</v>
      </c>
      <c r="O86" s="274">
        <v>0</v>
      </c>
      <c r="P86" s="274">
        <v>92756705.62560786</v>
      </c>
      <c r="Q86" s="274">
        <v>15418061.616646118</v>
      </c>
      <c r="R86" s="274">
        <v>3015468.52938281</v>
      </c>
      <c r="S86" s="274">
        <v>61248.22836321481</v>
      </c>
      <c r="T86" s="274">
        <v>0</v>
      </c>
      <c r="U86" s="274">
        <v>0</v>
      </c>
      <c r="V86" s="274">
        <v>0</v>
      </c>
      <c r="W86" s="274">
        <v>0</v>
      </c>
      <c r="X86" s="274">
        <v>0</v>
      </c>
      <c r="Y86" s="274">
        <v>0</v>
      </c>
      <c r="Z86" s="274">
        <v>0</v>
      </c>
      <c r="AA86" s="274">
        <v>0</v>
      </c>
      <c r="AB86" s="274">
        <v>0</v>
      </c>
      <c r="AC86" s="275"/>
      <c r="AD86" s="275"/>
      <c r="AE86" s="275"/>
      <c r="AF86" s="275"/>
      <c r="AG86" s="275"/>
      <c r="AH86" s="276"/>
      <c r="AI86" s="277"/>
      <c r="AJ86" s="277"/>
      <c r="AK86" s="277"/>
      <c r="AL86" s="277"/>
      <c r="AM86" s="277"/>
      <c r="AN86" s="277"/>
      <c r="AO86" s="279"/>
      <c r="AP86" s="279"/>
      <c r="AQ86" s="279"/>
      <c r="AR86" s="279"/>
      <c r="AS86" s="279"/>
      <c r="AT86" s="279"/>
    </row>
    <row r="87" spans="1:46" s="236" customFormat="1" ht="11.25">
      <c r="A87" s="271">
        <v>58</v>
      </c>
      <c r="B87" s="273" t="s">
        <v>1194</v>
      </c>
      <c r="C87" s="271" t="s">
        <v>1195</v>
      </c>
      <c r="D87" s="237" t="s">
        <v>705</v>
      </c>
      <c r="E87" s="272" t="s">
        <v>1196</v>
      </c>
      <c r="F87" s="274">
        <v>198758684</v>
      </c>
      <c r="G87" s="274">
        <v>138752430.34234798</v>
      </c>
      <c r="H87" s="274">
        <v>29872782.03660157</v>
      </c>
      <c r="I87" s="274">
        <v>23649603.850224335</v>
      </c>
      <c r="J87" s="274">
        <v>6464561.418213753</v>
      </c>
      <c r="K87" s="274">
        <v>0</v>
      </c>
      <c r="L87" s="274">
        <v>0</v>
      </c>
      <c r="M87" s="274">
        <v>0</v>
      </c>
      <c r="N87" s="274">
        <v>0</v>
      </c>
      <c r="O87" s="274">
        <v>19306.352612370323</v>
      </c>
      <c r="P87" s="274">
        <v>138752430.34234798</v>
      </c>
      <c r="Q87" s="274">
        <v>29872782.03660157</v>
      </c>
      <c r="R87" s="274">
        <v>23649603.850224335</v>
      </c>
      <c r="S87" s="274">
        <v>6464561.418213753</v>
      </c>
      <c r="T87" s="274">
        <v>0</v>
      </c>
      <c r="U87" s="274">
        <v>0</v>
      </c>
      <c r="V87" s="274">
        <v>0</v>
      </c>
      <c r="W87" s="274">
        <v>0</v>
      </c>
      <c r="X87" s="274">
        <v>0</v>
      </c>
      <c r="Y87" s="274">
        <v>0</v>
      </c>
      <c r="Z87" s="274">
        <v>0</v>
      </c>
      <c r="AA87" s="274">
        <v>2145.1502902633692</v>
      </c>
      <c r="AB87" s="274">
        <v>17161.202322106954</v>
      </c>
      <c r="AC87" s="275"/>
      <c r="AD87" s="275"/>
      <c r="AE87" s="275"/>
      <c r="AF87" s="275"/>
      <c r="AG87" s="275"/>
      <c r="AH87" s="276"/>
      <c r="AI87" s="277"/>
      <c r="AJ87" s="277"/>
      <c r="AK87" s="277"/>
      <c r="AL87" s="277"/>
      <c r="AM87" s="277"/>
      <c r="AN87" s="277"/>
      <c r="AO87" s="279"/>
      <c r="AP87" s="279"/>
      <c r="AQ87" s="279"/>
      <c r="AR87" s="279"/>
      <c r="AS87" s="279"/>
      <c r="AT87" s="279"/>
    </row>
    <row r="88" spans="1:46" s="236" customFormat="1" ht="11.25">
      <c r="A88" s="271">
        <v>59</v>
      </c>
      <c r="B88" s="273" t="s">
        <v>1197</v>
      </c>
      <c r="C88" s="272" t="s">
        <v>1198</v>
      </c>
      <c r="D88" s="237" t="s">
        <v>705</v>
      </c>
      <c r="E88" s="271" t="s">
        <v>1199</v>
      </c>
      <c r="F88" s="274">
        <v>1304801</v>
      </c>
      <c r="G88" s="274">
        <v>0</v>
      </c>
      <c r="H88" s="274">
        <v>275.6000105609978</v>
      </c>
      <c r="I88" s="274">
        <v>0</v>
      </c>
      <c r="J88" s="274">
        <v>0</v>
      </c>
      <c r="K88" s="274">
        <v>1279407.7090269285</v>
      </c>
      <c r="L88" s="274">
        <v>0</v>
      </c>
      <c r="M88" s="274">
        <v>5720.50021920968</v>
      </c>
      <c r="N88" s="274">
        <v>0</v>
      </c>
      <c r="O88" s="274">
        <v>19397.190743300725</v>
      </c>
      <c r="P88" s="274">
        <v>0</v>
      </c>
      <c r="Q88" s="274">
        <v>275.6000105609978</v>
      </c>
      <c r="R88" s="274">
        <v>0</v>
      </c>
      <c r="S88" s="274">
        <v>0</v>
      </c>
      <c r="T88" s="274">
        <v>1198733.4059354877</v>
      </c>
      <c r="U88" s="274">
        <v>0</v>
      </c>
      <c r="V88" s="274">
        <v>80674.30309144087</v>
      </c>
      <c r="W88" s="274">
        <v>0</v>
      </c>
      <c r="X88" s="274">
        <v>5720.50021920968</v>
      </c>
      <c r="Y88" s="274">
        <v>0</v>
      </c>
      <c r="Z88" s="274">
        <v>0</v>
      </c>
      <c r="AA88" s="274">
        <v>0</v>
      </c>
      <c r="AB88" s="274">
        <v>19397.190743300725</v>
      </c>
      <c r="AC88" s="275"/>
      <c r="AD88" s="275"/>
      <c r="AE88" s="275"/>
      <c r="AF88" s="275"/>
      <c r="AG88" s="275"/>
      <c r="AH88" s="276"/>
      <c r="AI88" s="277"/>
      <c r="AJ88" s="277"/>
      <c r="AK88" s="277"/>
      <c r="AL88" s="277"/>
      <c r="AM88" s="277"/>
      <c r="AN88" s="277"/>
      <c r="AO88" s="279"/>
      <c r="AP88" s="279"/>
      <c r="AQ88" s="279"/>
      <c r="AR88" s="279"/>
      <c r="AS88" s="279"/>
      <c r="AT88" s="279"/>
    </row>
    <row r="89" spans="1:46" s="236" customFormat="1" ht="11.25">
      <c r="A89" s="271">
        <v>60</v>
      </c>
      <c r="B89" s="273" t="s">
        <v>1200</v>
      </c>
      <c r="C89" s="271" t="s">
        <v>1201</v>
      </c>
      <c r="D89" s="237" t="s">
        <v>705</v>
      </c>
      <c r="E89" s="271" t="s">
        <v>1202</v>
      </c>
      <c r="F89" s="274">
        <v>44252929</v>
      </c>
      <c r="G89" s="274">
        <v>38500805.37464847</v>
      </c>
      <c r="H89" s="274">
        <v>5496804.876794529</v>
      </c>
      <c r="I89" s="274">
        <v>252490.33464030756</v>
      </c>
      <c r="J89" s="274">
        <v>2828.413916694527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74">
        <v>38500805.37464847</v>
      </c>
      <c r="Q89" s="274">
        <v>5496804.876794529</v>
      </c>
      <c r="R89" s="274">
        <v>252490.33464030756</v>
      </c>
      <c r="S89" s="274">
        <v>2828.413916694527</v>
      </c>
      <c r="T89" s="274">
        <v>0</v>
      </c>
      <c r="U89" s="274">
        <v>0</v>
      </c>
      <c r="V89" s="274">
        <v>0</v>
      </c>
      <c r="W89" s="274">
        <v>0</v>
      </c>
      <c r="X89" s="274">
        <v>0</v>
      </c>
      <c r="Y89" s="274">
        <v>0</v>
      </c>
      <c r="Z89" s="274">
        <v>0</v>
      </c>
      <c r="AA89" s="274">
        <v>0</v>
      </c>
      <c r="AB89" s="274">
        <v>0</v>
      </c>
      <c r="AC89" s="275"/>
      <c r="AD89" s="275"/>
      <c r="AE89" s="275"/>
      <c r="AF89" s="275"/>
      <c r="AG89" s="275"/>
      <c r="AH89" s="276"/>
      <c r="AI89" s="277"/>
      <c r="AJ89" s="277"/>
      <c r="AK89" s="277"/>
      <c r="AL89" s="277"/>
      <c r="AM89" s="277"/>
      <c r="AN89" s="277"/>
      <c r="AO89" s="279"/>
      <c r="AP89" s="279"/>
      <c r="AQ89" s="279"/>
      <c r="AR89" s="279"/>
      <c r="AS89" s="279"/>
      <c r="AT89" s="279"/>
    </row>
    <row r="90" spans="1:46" s="236" customFormat="1" ht="11.25">
      <c r="A90" s="271">
        <v>61</v>
      </c>
      <c r="B90" s="273" t="s">
        <v>1203</v>
      </c>
      <c r="C90" s="271" t="s">
        <v>1204</v>
      </c>
      <c r="D90" s="237" t="s">
        <v>705</v>
      </c>
      <c r="E90" s="271" t="s">
        <v>979</v>
      </c>
      <c r="F90" s="274">
        <v>123389284</v>
      </c>
      <c r="G90" s="274">
        <v>123389284</v>
      </c>
      <c r="H90" s="274">
        <v>0</v>
      </c>
      <c r="I90" s="274">
        <v>0</v>
      </c>
      <c r="J90" s="274">
        <v>0</v>
      </c>
      <c r="K90" s="274">
        <v>0</v>
      </c>
      <c r="L90" s="274">
        <v>0</v>
      </c>
      <c r="M90" s="274">
        <v>0</v>
      </c>
      <c r="N90" s="274">
        <v>0</v>
      </c>
      <c r="O90" s="274">
        <v>0</v>
      </c>
      <c r="P90" s="274">
        <v>123389284</v>
      </c>
      <c r="Q90" s="274">
        <v>0</v>
      </c>
      <c r="R90" s="274">
        <v>0</v>
      </c>
      <c r="S90" s="274">
        <v>0</v>
      </c>
      <c r="T90" s="274">
        <v>0</v>
      </c>
      <c r="U90" s="274">
        <v>0</v>
      </c>
      <c r="V90" s="274">
        <v>0</v>
      </c>
      <c r="W90" s="274">
        <v>0</v>
      </c>
      <c r="X90" s="274">
        <v>0</v>
      </c>
      <c r="Y90" s="274">
        <v>0</v>
      </c>
      <c r="Z90" s="274">
        <v>0</v>
      </c>
      <c r="AA90" s="274">
        <v>0</v>
      </c>
      <c r="AB90" s="274">
        <v>0</v>
      </c>
      <c r="AC90" s="275"/>
      <c r="AD90" s="275"/>
      <c r="AE90" s="275"/>
      <c r="AF90" s="275"/>
      <c r="AG90" s="275"/>
      <c r="AH90" s="276"/>
      <c r="AI90" s="277"/>
      <c r="AJ90" s="277"/>
      <c r="AK90" s="277"/>
      <c r="AL90" s="277"/>
      <c r="AM90" s="277"/>
      <c r="AN90" s="277"/>
      <c r="AO90" s="279"/>
      <c r="AP90" s="279"/>
      <c r="AQ90" s="279"/>
      <c r="AR90" s="279"/>
      <c r="AS90" s="279"/>
      <c r="AT90" s="279"/>
    </row>
    <row r="91" spans="1:46" s="236" customFormat="1" ht="11.25">
      <c r="A91" s="271">
        <v>62</v>
      </c>
      <c r="B91" s="282" t="s">
        <v>112</v>
      </c>
      <c r="C91" s="272" t="s">
        <v>1209</v>
      </c>
      <c r="D91" s="237" t="s">
        <v>705</v>
      </c>
      <c r="E91" s="272" t="s">
        <v>726</v>
      </c>
      <c r="F91" s="274">
        <v>1123105</v>
      </c>
      <c r="G91" s="274">
        <v>0</v>
      </c>
      <c r="H91" s="274">
        <v>0</v>
      </c>
      <c r="I91" s="274">
        <v>0</v>
      </c>
      <c r="J91" s="274">
        <v>0</v>
      </c>
      <c r="K91" s="274">
        <v>0</v>
      </c>
      <c r="L91" s="274">
        <v>1123105</v>
      </c>
      <c r="M91" s="274">
        <v>0</v>
      </c>
      <c r="N91" s="274">
        <v>0</v>
      </c>
      <c r="O91" s="274">
        <v>0</v>
      </c>
      <c r="P91" s="274">
        <v>0</v>
      </c>
      <c r="Q91" s="274">
        <v>0</v>
      </c>
      <c r="R91" s="274">
        <v>0</v>
      </c>
      <c r="S91" s="274">
        <v>0</v>
      </c>
      <c r="T91" s="274">
        <v>0</v>
      </c>
      <c r="U91" s="274">
        <v>0</v>
      </c>
      <c r="V91" s="274">
        <v>0</v>
      </c>
      <c r="W91" s="274">
        <v>0</v>
      </c>
      <c r="X91" s="274">
        <v>0</v>
      </c>
      <c r="Y91" s="274">
        <v>1123105</v>
      </c>
      <c r="Z91" s="274">
        <v>0</v>
      </c>
      <c r="AA91" s="274">
        <v>0</v>
      </c>
      <c r="AB91" s="274">
        <v>0</v>
      </c>
      <c r="AC91" s="275"/>
      <c r="AD91" s="275"/>
      <c r="AE91" s="275"/>
      <c r="AF91" s="275"/>
      <c r="AG91" s="275"/>
      <c r="AH91" s="276"/>
      <c r="AI91" s="277"/>
      <c r="AJ91" s="277"/>
      <c r="AK91" s="277"/>
      <c r="AL91" s="277"/>
      <c r="AM91" s="277"/>
      <c r="AN91" s="277"/>
      <c r="AO91" s="279"/>
      <c r="AP91" s="279"/>
      <c r="AQ91" s="279"/>
      <c r="AR91" s="279"/>
      <c r="AS91" s="279"/>
      <c r="AT91" s="279"/>
    </row>
    <row r="92" spans="1:46" s="236" customFormat="1" ht="11.25">
      <c r="A92" s="271">
        <v>63</v>
      </c>
      <c r="B92" s="273" t="s">
        <v>1213</v>
      </c>
      <c r="C92" s="271" t="s">
        <v>1214</v>
      </c>
      <c r="D92" s="237" t="s">
        <v>705</v>
      </c>
      <c r="E92" s="271" t="s">
        <v>800</v>
      </c>
      <c r="F92" s="274">
        <v>31763518</v>
      </c>
      <c r="G92" s="274">
        <v>0</v>
      </c>
      <c r="H92" s="274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  <c r="N92" s="274">
        <v>31763518</v>
      </c>
      <c r="O92" s="274">
        <v>0</v>
      </c>
      <c r="P92" s="274">
        <v>0</v>
      </c>
      <c r="Q92" s="274">
        <v>0</v>
      </c>
      <c r="R92" s="274">
        <v>0</v>
      </c>
      <c r="S92" s="274">
        <v>0</v>
      </c>
      <c r="T92" s="274">
        <v>0</v>
      </c>
      <c r="U92" s="274">
        <v>0</v>
      </c>
      <c r="V92" s="274">
        <v>0</v>
      </c>
      <c r="W92" s="274">
        <v>0</v>
      </c>
      <c r="X92" s="274">
        <v>0</v>
      </c>
      <c r="Y92" s="274">
        <v>0</v>
      </c>
      <c r="Z92" s="274">
        <v>31763518</v>
      </c>
      <c r="AA92" s="274">
        <v>0</v>
      </c>
      <c r="AB92" s="274">
        <v>0</v>
      </c>
      <c r="AC92" s="275"/>
      <c r="AD92" s="275"/>
      <c r="AE92" s="275"/>
      <c r="AF92" s="275"/>
      <c r="AG92" s="275"/>
      <c r="AH92" s="276"/>
      <c r="AI92" s="277"/>
      <c r="AJ92" s="277"/>
      <c r="AK92" s="277"/>
      <c r="AL92" s="277"/>
      <c r="AM92" s="277"/>
      <c r="AN92" s="277"/>
      <c r="AO92" s="279"/>
      <c r="AP92" s="279"/>
      <c r="AQ92" s="279"/>
      <c r="AR92" s="279"/>
      <c r="AS92" s="279"/>
      <c r="AT92" s="279"/>
    </row>
    <row r="93" spans="1:46" s="236" customFormat="1" ht="11.25">
      <c r="A93" s="271">
        <v>64</v>
      </c>
      <c r="B93" s="288" t="s">
        <v>1350</v>
      </c>
      <c r="C93" s="285" t="s">
        <v>667</v>
      </c>
      <c r="D93" s="241" t="s">
        <v>705</v>
      </c>
      <c r="E93" s="271" t="s">
        <v>780</v>
      </c>
      <c r="F93" s="274">
        <v>-23664861</v>
      </c>
      <c r="G93" s="274">
        <v>-21000337.91572594</v>
      </c>
      <c r="H93" s="274">
        <v>-2469129.501707094</v>
      </c>
      <c r="I93" s="274">
        <v>-179086.07567594657</v>
      </c>
      <c r="J93" s="274">
        <v>-16307.506891021627</v>
      </c>
      <c r="K93" s="274">
        <v>0</v>
      </c>
      <c r="L93" s="274">
        <v>0</v>
      </c>
      <c r="M93" s="274">
        <v>0</v>
      </c>
      <c r="N93" s="274">
        <v>0</v>
      </c>
      <c r="O93" s="274">
        <v>0</v>
      </c>
      <c r="P93" s="274">
        <v>-21000337.91572594</v>
      </c>
      <c r="Q93" s="274">
        <v>-2469129.501707094</v>
      </c>
      <c r="R93" s="274">
        <v>-179086.07567594657</v>
      </c>
      <c r="S93" s="274">
        <v>-16307.506891021627</v>
      </c>
      <c r="T93" s="274">
        <v>0</v>
      </c>
      <c r="U93" s="274">
        <v>0</v>
      </c>
      <c r="V93" s="274">
        <v>0</v>
      </c>
      <c r="W93" s="274">
        <v>0</v>
      </c>
      <c r="X93" s="274">
        <v>0</v>
      </c>
      <c r="Y93" s="274">
        <v>0</v>
      </c>
      <c r="Z93" s="274">
        <v>0</v>
      </c>
      <c r="AA93" s="274">
        <v>0</v>
      </c>
      <c r="AB93" s="274">
        <v>0</v>
      </c>
      <c r="AC93" s="275"/>
      <c r="AD93" s="275"/>
      <c r="AE93" s="275"/>
      <c r="AF93" s="275"/>
      <c r="AG93" s="275"/>
      <c r="AH93" s="276"/>
      <c r="AI93" s="277"/>
      <c r="AJ93" s="277"/>
      <c r="AK93" s="277"/>
      <c r="AL93" s="277"/>
      <c r="AM93" s="277"/>
      <c r="AN93" s="277"/>
      <c r="AO93" s="279"/>
      <c r="AP93" s="279"/>
      <c r="AQ93" s="279"/>
      <c r="AR93" s="279"/>
      <c r="AS93" s="279"/>
      <c r="AT93" s="279"/>
    </row>
    <row r="94" spans="1:46" s="236" customFormat="1" ht="22.5">
      <c r="A94" s="271">
        <v>65</v>
      </c>
      <c r="B94" s="282" t="s">
        <v>113</v>
      </c>
      <c r="C94" s="286" t="s">
        <v>114</v>
      </c>
      <c r="D94" s="237" t="s">
        <v>705</v>
      </c>
      <c r="E94" s="271" t="s">
        <v>705</v>
      </c>
      <c r="F94" s="274">
        <f aca="true" t="shared" si="14" ref="F94:AB94">(F86+F87+F88+F89+F90+F91+F92+F93)</f>
        <v>488178944</v>
      </c>
      <c r="G94" s="274">
        <f t="shared" si="14"/>
        <v>372398887.42687833</v>
      </c>
      <c r="H94" s="274">
        <f t="shared" si="14"/>
        <v>48318794.62834568</v>
      </c>
      <c r="I94" s="274">
        <f t="shared" si="14"/>
        <v>26738476.63857151</v>
      </c>
      <c r="J94" s="274">
        <f t="shared" si="14"/>
        <v>6512330.553602641</v>
      </c>
      <c r="K94" s="274">
        <f t="shared" si="14"/>
        <v>1279407.7090269285</v>
      </c>
      <c r="L94" s="274">
        <f t="shared" si="14"/>
        <v>1123105</v>
      </c>
      <c r="M94" s="274">
        <f t="shared" si="14"/>
        <v>5720.50021920968</v>
      </c>
      <c r="N94" s="274">
        <f t="shared" si="14"/>
        <v>31763518</v>
      </c>
      <c r="O94" s="274">
        <f t="shared" si="14"/>
        <v>38703.54335567105</v>
      </c>
      <c r="P94" s="274">
        <f t="shared" si="14"/>
        <v>372398887.42687833</v>
      </c>
      <c r="Q94" s="274">
        <f t="shared" si="14"/>
        <v>48318794.62834568</v>
      </c>
      <c r="R94" s="274">
        <f t="shared" si="14"/>
        <v>26738476.63857151</v>
      </c>
      <c r="S94" s="274">
        <f t="shared" si="14"/>
        <v>6512330.553602641</v>
      </c>
      <c r="T94" s="274">
        <f t="shared" si="14"/>
        <v>1198733.4059354877</v>
      </c>
      <c r="U94" s="274">
        <f t="shared" si="14"/>
        <v>0</v>
      </c>
      <c r="V94" s="274">
        <f t="shared" si="14"/>
        <v>80674.30309144087</v>
      </c>
      <c r="W94" s="274">
        <f t="shared" si="14"/>
        <v>0</v>
      </c>
      <c r="X94" s="274">
        <f t="shared" si="14"/>
        <v>5720.50021920968</v>
      </c>
      <c r="Y94" s="274">
        <f t="shared" si="14"/>
        <v>1123105</v>
      </c>
      <c r="Z94" s="274">
        <f t="shared" si="14"/>
        <v>31763518</v>
      </c>
      <c r="AA94" s="274">
        <f t="shared" si="14"/>
        <v>2145.1502902633692</v>
      </c>
      <c r="AB94" s="274">
        <f t="shared" si="14"/>
        <v>36558.39306540768</v>
      </c>
      <c r="AC94" s="275"/>
      <c r="AD94" s="275"/>
      <c r="AE94" s="275"/>
      <c r="AF94" s="275"/>
      <c r="AG94" s="275"/>
      <c r="AH94" s="276"/>
      <c r="AI94" s="277"/>
      <c r="AJ94" s="277"/>
      <c r="AK94" s="277"/>
      <c r="AL94" s="277"/>
      <c r="AM94" s="277"/>
      <c r="AN94" s="277"/>
      <c r="AO94" s="279"/>
      <c r="AP94" s="279"/>
      <c r="AQ94" s="279"/>
      <c r="AR94" s="279"/>
      <c r="AS94" s="279"/>
      <c r="AT94" s="279"/>
    </row>
    <row r="95" spans="1:46" s="236" customFormat="1" ht="11.25">
      <c r="A95" s="271"/>
      <c r="B95" s="273"/>
      <c r="C95" s="271"/>
      <c r="D95" s="237"/>
      <c r="E95" s="271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5"/>
      <c r="AD95" s="275"/>
      <c r="AE95" s="275"/>
      <c r="AF95" s="275"/>
      <c r="AG95" s="275"/>
      <c r="AH95" s="276"/>
      <c r="AI95" s="277"/>
      <c r="AJ95" s="277"/>
      <c r="AK95" s="277"/>
      <c r="AL95" s="277"/>
      <c r="AM95" s="277"/>
      <c r="AN95" s="277"/>
      <c r="AO95" s="279"/>
      <c r="AP95" s="279"/>
      <c r="AQ95" s="279"/>
      <c r="AR95" s="279"/>
      <c r="AS95" s="279"/>
      <c r="AT95" s="279"/>
    </row>
    <row r="96" spans="1:46" s="236" customFormat="1" ht="11.25">
      <c r="A96" s="271"/>
      <c r="B96" s="282" t="s">
        <v>115</v>
      </c>
      <c r="C96" s="271"/>
      <c r="D96" s="237"/>
      <c r="E96" s="271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5"/>
      <c r="AD96" s="275"/>
      <c r="AE96" s="275"/>
      <c r="AF96" s="275"/>
      <c r="AG96" s="275"/>
      <c r="AH96" s="276"/>
      <c r="AI96" s="277"/>
      <c r="AJ96" s="277"/>
      <c r="AK96" s="277"/>
      <c r="AL96" s="277"/>
      <c r="AM96" s="277"/>
      <c r="AN96" s="277"/>
      <c r="AO96" s="279"/>
      <c r="AP96" s="279"/>
      <c r="AQ96" s="279"/>
      <c r="AR96" s="279"/>
      <c r="AS96" s="279"/>
      <c r="AT96" s="279"/>
    </row>
    <row r="97" spans="1:46" s="236" customFormat="1" ht="11.25">
      <c r="A97" s="271">
        <v>66</v>
      </c>
      <c r="B97" s="273" t="s">
        <v>1205</v>
      </c>
      <c r="C97" s="271" t="s">
        <v>1206</v>
      </c>
      <c r="D97" s="237" t="s">
        <v>705</v>
      </c>
      <c r="E97" s="271" t="s">
        <v>1207</v>
      </c>
      <c r="F97" s="274">
        <v>119336078</v>
      </c>
      <c r="G97" s="274">
        <v>71183100.88448448</v>
      </c>
      <c r="H97" s="274">
        <v>24856208.801075853</v>
      </c>
      <c r="I97" s="274">
        <v>8991479.775452835</v>
      </c>
      <c r="J97" s="274">
        <v>893282.0538937561</v>
      </c>
      <c r="K97" s="274">
        <v>12642476.107674748</v>
      </c>
      <c r="L97" s="274">
        <v>235094.91756221055</v>
      </c>
      <c r="M97" s="274">
        <v>388495.2081679151</v>
      </c>
      <c r="N97" s="274">
        <v>0</v>
      </c>
      <c r="O97" s="274">
        <v>145940.25168819405</v>
      </c>
      <c r="P97" s="274">
        <v>71183100.88448448</v>
      </c>
      <c r="Q97" s="274">
        <v>24856208.801075853</v>
      </c>
      <c r="R97" s="274">
        <v>8991479.775452835</v>
      </c>
      <c r="S97" s="274">
        <v>893282.0538937561</v>
      </c>
      <c r="T97" s="274">
        <v>9386331.85848212</v>
      </c>
      <c r="U97" s="274">
        <v>17074.56011698931</v>
      </c>
      <c r="V97" s="274">
        <v>3239069.6890756385</v>
      </c>
      <c r="W97" s="274">
        <v>34149.12023397862</v>
      </c>
      <c r="X97" s="274">
        <v>388495.2081679151</v>
      </c>
      <c r="Y97" s="274">
        <v>200945.79732823194</v>
      </c>
      <c r="Z97" s="274">
        <v>0</v>
      </c>
      <c r="AA97" s="274">
        <v>16215.58352091045</v>
      </c>
      <c r="AB97" s="274">
        <v>129724.6681672836</v>
      </c>
      <c r="AC97" s="275"/>
      <c r="AD97" s="275"/>
      <c r="AE97" s="275"/>
      <c r="AF97" s="275"/>
      <c r="AG97" s="275"/>
      <c r="AH97" s="276"/>
      <c r="AI97" s="277"/>
      <c r="AJ97" s="277"/>
      <c r="AK97" s="277"/>
      <c r="AL97" s="277"/>
      <c r="AM97" s="277"/>
      <c r="AN97" s="277"/>
      <c r="AO97" s="279"/>
      <c r="AP97" s="279"/>
      <c r="AQ97" s="279"/>
      <c r="AR97" s="279"/>
      <c r="AS97" s="279"/>
      <c r="AT97" s="279"/>
    </row>
    <row r="98" spans="1:46" s="236" customFormat="1" ht="11.25">
      <c r="A98" s="271">
        <v>67</v>
      </c>
      <c r="B98" s="288" t="s">
        <v>1348</v>
      </c>
      <c r="C98" s="271" t="s">
        <v>665</v>
      </c>
      <c r="D98" s="241" t="s">
        <v>705</v>
      </c>
      <c r="E98" s="271" t="s">
        <v>1349</v>
      </c>
      <c r="F98" s="274">
        <v>-8752784</v>
      </c>
      <c r="G98" s="274">
        <v>-7241560.201566638</v>
      </c>
      <c r="H98" s="274">
        <v>-965167.6812595879</v>
      </c>
      <c r="I98" s="274">
        <v>-358820.1139864428</v>
      </c>
      <c r="J98" s="274">
        <v>-37477.7329241252</v>
      </c>
      <c r="K98" s="274">
        <v>-35132.74336890128</v>
      </c>
      <c r="L98" s="274">
        <v>0</v>
      </c>
      <c r="M98" s="274">
        <v>-114625.52689430305</v>
      </c>
      <c r="N98" s="274">
        <v>0</v>
      </c>
      <c r="O98" s="274">
        <v>0</v>
      </c>
      <c r="P98" s="274">
        <v>-7241560.201566638</v>
      </c>
      <c r="Q98" s="274">
        <v>-965167.6812595879</v>
      </c>
      <c r="R98" s="274">
        <v>-358820.1139864428</v>
      </c>
      <c r="S98" s="274">
        <v>-37477.7329241252</v>
      </c>
      <c r="T98" s="274">
        <v>-35132.74336890128</v>
      </c>
      <c r="U98" s="274">
        <v>0</v>
      </c>
      <c r="V98" s="274">
        <v>0</v>
      </c>
      <c r="W98" s="274">
        <v>0</v>
      </c>
      <c r="X98" s="274">
        <v>-114625.52689430305</v>
      </c>
      <c r="Y98" s="274">
        <v>0</v>
      </c>
      <c r="Z98" s="274">
        <v>0</v>
      </c>
      <c r="AA98" s="274">
        <v>0</v>
      </c>
      <c r="AB98" s="274">
        <v>0</v>
      </c>
      <c r="AC98" s="275"/>
      <c r="AD98" s="275"/>
      <c r="AE98" s="275"/>
      <c r="AF98" s="275"/>
      <c r="AG98" s="275"/>
      <c r="AH98" s="276"/>
      <c r="AI98" s="277"/>
      <c r="AJ98" s="277"/>
      <c r="AK98" s="277"/>
      <c r="AL98" s="277"/>
      <c r="AM98" s="277"/>
      <c r="AN98" s="277"/>
      <c r="AO98" s="279"/>
      <c r="AP98" s="279"/>
      <c r="AQ98" s="279"/>
      <c r="AR98" s="279"/>
      <c r="AS98" s="279"/>
      <c r="AT98" s="279"/>
    </row>
    <row r="99" spans="1:46" s="236" customFormat="1" ht="11.25">
      <c r="A99" s="271">
        <v>68</v>
      </c>
      <c r="B99" s="288" t="s">
        <v>116</v>
      </c>
      <c r="C99" s="272" t="s">
        <v>117</v>
      </c>
      <c r="D99" s="237" t="s">
        <v>705</v>
      </c>
      <c r="E99" s="241" t="s">
        <v>705</v>
      </c>
      <c r="F99" s="274">
        <f aca="true" t="shared" si="15" ref="F99:AB99">(F97+F98)</f>
        <v>110583294</v>
      </c>
      <c r="G99" s="274">
        <f t="shared" si="15"/>
        <v>63941540.68291785</v>
      </c>
      <c r="H99" s="274">
        <f t="shared" si="15"/>
        <v>23891041.119816266</v>
      </c>
      <c r="I99" s="274">
        <f t="shared" si="15"/>
        <v>8632659.661466394</v>
      </c>
      <c r="J99" s="274">
        <f t="shared" si="15"/>
        <v>855804.320969631</v>
      </c>
      <c r="K99" s="274">
        <f t="shared" si="15"/>
        <v>12607343.364305846</v>
      </c>
      <c r="L99" s="274">
        <f t="shared" si="15"/>
        <v>235094.91756221055</v>
      </c>
      <c r="M99" s="274">
        <f t="shared" si="15"/>
        <v>273869.6812736121</v>
      </c>
      <c r="N99" s="274">
        <f t="shared" si="15"/>
        <v>0</v>
      </c>
      <c r="O99" s="274">
        <f t="shared" si="15"/>
        <v>145940.25168819405</v>
      </c>
      <c r="P99" s="274">
        <f t="shared" si="15"/>
        <v>63941540.68291785</v>
      </c>
      <c r="Q99" s="274">
        <f t="shared" si="15"/>
        <v>23891041.119816266</v>
      </c>
      <c r="R99" s="274">
        <f t="shared" si="15"/>
        <v>8632659.661466394</v>
      </c>
      <c r="S99" s="274">
        <f t="shared" si="15"/>
        <v>855804.320969631</v>
      </c>
      <c r="T99" s="274">
        <f t="shared" si="15"/>
        <v>9351199.11511322</v>
      </c>
      <c r="U99" s="274">
        <f t="shared" si="15"/>
        <v>17074.56011698931</v>
      </c>
      <c r="V99" s="274">
        <f t="shared" si="15"/>
        <v>3239069.6890756385</v>
      </c>
      <c r="W99" s="274">
        <f t="shared" si="15"/>
        <v>34149.12023397862</v>
      </c>
      <c r="X99" s="274">
        <f t="shared" si="15"/>
        <v>273869.6812736121</v>
      </c>
      <c r="Y99" s="274">
        <f t="shared" si="15"/>
        <v>200945.79732823194</v>
      </c>
      <c r="Z99" s="274">
        <f t="shared" si="15"/>
        <v>0</v>
      </c>
      <c r="AA99" s="274">
        <f t="shared" si="15"/>
        <v>16215.58352091045</v>
      </c>
      <c r="AB99" s="274">
        <f t="shared" si="15"/>
        <v>129724.6681672836</v>
      </c>
      <c r="AC99" s="275"/>
      <c r="AD99" s="275"/>
      <c r="AE99" s="275"/>
      <c r="AF99" s="275"/>
      <c r="AG99" s="275"/>
      <c r="AH99" s="276"/>
      <c r="AI99" s="277"/>
      <c r="AJ99" s="277"/>
      <c r="AK99" s="277"/>
      <c r="AL99" s="277"/>
      <c r="AM99" s="277"/>
      <c r="AN99" s="277"/>
      <c r="AO99" s="279"/>
      <c r="AP99" s="279"/>
      <c r="AQ99" s="279"/>
      <c r="AR99" s="279"/>
      <c r="AS99" s="279"/>
      <c r="AT99" s="279"/>
    </row>
    <row r="100" spans="1:46" s="236" customFormat="1" ht="11.25">
      <c r="A100" s="271"/>
      <c r="B100" s="288"/>
      <c r="C100" s="271"/>
      <c r="D100" s="241"/>
      <c r="E100" s="271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5"/>
      <c r="AD100" s="275"/>
      <c r="AE100" s="275"/>
      <c r="AF100" s="275"/>
      <c r="AG100" s="275"/>
      <c r="AH100" s="276"/>
      <c r="AI100" s="277"/>
      <c r="AJ100" s="277"/>
      <c r="AK100" s="277"/>
      <c r="AL100" s="277"/>
      <c r="AM100" s="277"/>
      <c r="AN100" s="277"/>
      <c r="AO100" s="279"/>
      <c r="AP100" s="279"/>
      <c r="AQ100" s="279"/>
      <c r="AR100" s="279"/>
      <c r="AS100" s="279"/>
      <c r="AT100" s="279"/>
    </row>
    <row r="101" spans="1:46" s="236" customFormat="1" ht="11.25">
      <c r="A101" s="271">
        <v>69</v>
      </c>
      <c r="B101" s="273" t="s">
        <v>118</v>
      </c>
      <c r="C101" s="286" t="s">
        <v>119</v>
      </c>
      <c r="D101" s="237"/>
      <c r="E101" s="271" t="s">
        <v>705</v>
      </c>
      <c r="F101" s="274">
        <f aca="true" t="shared" si="16" ref="F101:AB101">(F83+F94+F99)</f>
        <v>2151224778</v>
      </c>
      <c r="G101" s="274">
        <f t="shared" si="16"/>
        <v>1424641727.4792626</v>
      </c>
      <c r="H101" s="274">
        <f t="shared" si="16"/>
        <v>258007115.55421665</v>
      </c>
      <c r="I101" s="274">
        <f t="shared" si="16"/>
        <v>209917459.65049365</v>
      </c>
      <c r="J101" s="274">
        <f t="shared" si="16"/>
        <v>86269534.33209811</v>
      </c>
      <c r="K101" s="274">
        <f t="shared" si="16"/>
        <v>101650384.02756527</v>
      </c>
      <c r="L101" s="274">
        <f t="shared" si="16"/>
        <v>15245431.569603601</v>
      </c>
      <c r="M101" s="274">
        <f t="shared" si="16"/>
        <v>5700664.799581772</v>
      </c>
      <c r="N101" s="274">
        <f t="shared" si="16"/>
        <v>41994307.77577866</v>
      </c>
      <c r="O101" s="274">
        <f t="shared" si="16"/>
        <v>7798152.811399559</v>
      </c>
      <c r="P101" s="274">
        <f t="shared" si="16"/>
        <v>1424641727.4792626</v>
      </c>
      <c r="Q101" s="274">
        <f t="shared" si="16"/>
        <v>258007115.55421665</v>
      </c>
      <c r="R101" s="274">
        <f t="shared" si="16"/>
        <v>209917459.65049365</v>
      </c>
      <c r="S101" s="274">
        <f t="shared" si="16"/>
        <v>86269534.33209811</v>
      </c>
      <c r="T101" s="274">
        <f t="shared" si="16"/>
        <v>73565777.09274219</v>
      </c>
      <c r="U101" s="274">
        <f t="shared" si="16"/>
        <v>326103.64203080244</v>
      </c>
      <c r="V101" s="274">
        <f t="shared" si="16"/>
        <v>27758503.29279227</v>
      </c>
      <c r="W101" s="274">
        <f t="shared" si="16"/>
        <v>3092945.713110143</v>
      </c>
      <c r="X101" s="274">
        <f t="shared" si="16"/>
        <v>5700664.799581772</v>
      </c>
      <c r="Y101" s="274">
        <f t="shared" si="16"/>
        <v>12152485.856493458</v>
      </c>
      <c r="Z101" s="274">
        <f t="shared" si="16"/>
        <v>41994307.77577866</v>
      </c>
      <c r="AA101" s="274">
        <f t="shared" si="16"/>
        <v>7525886.117588469</v>
      </c>
      <c r="AB101" s="274">
        <f t="shared" si="16"/>
        <v>272266.69381109066</v>
      </c>
      <c r="AC101" s="275"/>
      <c r="AD101" s="275"/>
      <c r="AE101" s="275"/>
      <c r="AF101" s="275"/>
      <c r="AG101" s="275"/>
      <c r="AH101" s="276"/>
      <c r="AI101" s="277"/>
      <c r="AJ101" s="277"/>
      <c r="AK101" s="277"/>
      <c r="AL101" s="277"/>
      <c r="AM101" s="277"/>
      <c r="AN101" s="277"/>
      <c r="AO101" s="279"/>
      <c r="AP101" s="279"/>
      <c r="AQ101" s="279"/>
      <c r="AR101" s="279"/>
      <c r="AS101" s="279"/>
      <c r="AT101" s="279"/>
    </row>
    <row r="102" spans="1:46" s="236" customFormat="1" ht="11.25">
      <c r="A102" s="271"/>
      <c r="B102" s="273"/>
      <c r="C102" s="286"/>
      <c r="D102" s="237"/>
      <c r="E102" s="271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5"/>
      <c r="AD102" s="275"/>
      <c r="AE102" s="275"/>
      <c r="AF102" s="275"/>
      <c r="AG102" s="275"/>
      <c r="AH102" s="276"/>
      <c r="AI102" s="277"/>
      <c r="AJ102" s="277"/>
      <c r="AK102" s="277"/>
      <c r="AL102" s="277"/>
      <c r="AM102" s="277"/>
      <c r="AN102" s="277"/>
      <c r="AO102" s="279"/>
      <c r="AP102" s="279"/>
      <c r="AQ102" s="279"/>
      <c r="AR102" s="279"/>
      <c r="AS102" s="279"/>
      <c r="AT102" s="279"/>
    </row>
    <row r="103" spans="1:46" s="236" customFormat="1" ht="11.25">
      <c r="A103" s="271">
        <v>70</v>
      </c>
      <c r="B103" s="273" t="s">
        <v>120</v>
      </c>
      <c r="C103" s="272" t="s">
        <v>121</v>
      </c>
      <c r="D103" s="271" t="s">
        <v>705</v>
      </c>
      <c r="E103" s="271" t="s">
        <v>705</v>
      </c>
      <c r="F103" s="291">
        <f aca="true" t="shared" si="17" ref="F103:AB103">(F83/F101)</f>
        <v>0.721664493583664</v>
      </c>
      <c r="G103" s="291">
        <f t="shared" si="17"/>
        <v>0.6937191858883358</v>
      </c>
      <c r="H103" s="291">
        <f t="shared" si="17"/>
        <v>0.7201246345743203</v>
      </c>
      <c r="I103" s="291">
        <f t="shared" si="17"/>
        <v>0.8314997887315815</v>
      </c>
      <c r="J103" s="291">
        <f t="shared" si="17"/>
        <v>0.9145916929815765</v>
      </c>
      <c r="K103" s="291">
        <f t="shared" si="17"/>
        <v>0.8633871263135906</v>
      </c>
      <c r="L103" s="291">
        <f t="shared" si="17"/>
        <v>0.9109110220093608</v>
      </c>
      <c r="M103" s="291">
        <f t="shared" si="17"/>
        <v>0.9509548111803847</v>
      </c>
      <c r="N103" s="291">
        <f t="shared" si="17"/>
        <v>0.24362325080828076</v>
      </c>
      <c r="O103" s="291">
        <f t="shared" si="17"/>
        <v>0.9763221112089586</v>
      </c>
      <c r="P103" s="274">
        <f t="shared" si="17"/>
        <v>0.6937191858883358</v>
      </c>
      <c r="Q103" s="274">
        <f t="shared" si="17"/>
        <v>0.7201246345743203</v>
      </c>
      <c r="R103" s="274">
        <f t="shared" si="17"/>
        <v>0.8314997887315815</v>
      </c>
      <c r="S103" s="274">
        <f t="shared" si="17"/>
        <v>0.9145916929815765</v>
      </c>
      <c r="T103" s="274">
        <f t="shared" si="17"/>
        <v>0.8565918428653486</v>
      </c>
      <c r="U103" s="274">
        <f t="shared" si="17"/>
        <v>0.9476406948089942</v>
      </c>
      <c r="V103" s="274">
        <f t="shared" si="17"/>
        <v>0.8804062323839673</v>
      </c>
      <c r="W103" s="274">
        <f t="shared" si="17"/>
        <v>0.9889590301927286</v>
      </c>
      <c r="X103" s="274">
        <f t="shared" si="17"/>
        <v>0.9509548111803847</v>
      </c>
      <c r="Y103" s="274">
        <f t="shared" si="17"/>
        <v>0.8910469172345714</v>
      </c>
      <c r="Z103" s="274">
        <f t="shared" si="17"/>
        <v>0.24362325080828076</v>
      </c>
      <c r="AA103" s="274">
        <f t="shared" si="17"/>
        <v>0.9975603226617707</v>
      </c>
      <c r="AB103" s="274">
        <f t="shared" si="17"/>
        <v>0.38926403775239216</v>
      </c>
      <c r="AC103" s="275"/>
      <c r="AD103" s="275"/>
      <c r="AE103" s="275"/>
      <c r="AF103" s="275"/>
      <c r="AG103" s="275"/>
      <c r="AH103" s="276"/>
      <c r="AI103" s="277"/>
      <c r="AJ103" s="277"/>
      <c r="AK103" s="277"/>
      <c r="AL103" s="277"/>
      <c r="AM103" s="277"/>
      <c r="AN103" s="277"/>
      <c r="AO103" s="279"/>
      <c r="AP103" s="279"/>
      <c r="AQ103" s="279"/>
      <c r="AR103" s="279"/>
      <c r="AS103" s="279"/>
      <c r="AT103" s="279"/>
    </row>
    <row r="104" spans="1:46" s="236" customFormat="1" ht="11.25">
      <c r="A104" s="271">
        <v>71</v>
      </c>
      <c r="B104" s="273" t="s">
        <v>122</v>
      </c>
      <c r="C104" s="272" t="s">
        <v>123</v>
      </c>
      <c r="D104" s="271" t="s">
        <v>705</v>
      </c>
      <c r="E104" s="271" t="s">
        <v>705</v>
      </c>
      <c r="F104" s="291">
        <f aca="true" t="shared" si="18" ref="F104:AB104">(F94/F101)</f>
        <v>0.22693069966117693</v>
      </c>
      <c r="G104" s="291">
        <f t="shared" si="18"/>
        <v>0.2613982731544686</v>
      </c>
      <c r="H104" s="291">
        <f t="shared" si="18"/>
        <v>0.18727698468530088</v>
      </c>
      <c r="I104" s="291">
        <f t="shared" si="18"/>
        <v>0.1273761443335408</v>
      </c>
      <c r="J104" s="291">
        <f t="shared" si="18"/>
        <v>0.07548818483861473</v>
      </c>
      <c r="K104" s="291">
        <f t="shared" si="18"/>
        <v>0.012586353915593495</v>
      </c>
      <c r="L104" s="291">
        <f t="shared" si="18"/>
        <v>0.07366829826183806</v>
      </c>
      <c r="M104" s="291">
        <f t="shared" si="18"/>
        <v>0.001003479492361902</v>
      </c>
      <c r="N104" s="291">
        <f t="shared" si="18"/>
        <v>0.7563767491917193</v>
      </c>
      <c r="O104" s="291">
        <f t="shared" si="18"/>
        <v>0.004963168110670148</v>
      </c>
      <c r="P104" s="274">
        <f t="shared" si="18"/>
        <v>0.2613982731544686</v>
      </c>
      <c r="Q104" s="274">
        <f t="shared" si="18"/>
        <v>0.18727698468530088</v>
      </c>
      <c r="R104" s="274">
        <f t="shared" si="18"/>
        <v>0.1273761443335408</v>
      </c>
      <c r="S104" s="274">
        <f t="shared" si="18"/>
        <v>0.07548818483861473</v>
      </c>
      <c r="T104" s="274">
        <f t="shared" si="18"/>
        <v>0.016294715468366222</v>
      </c>
      <c r="U104" s="274">
        <f t="shared" si="18"/>
        <v>0</v>
      </c>
      <c r="V104" s="274">
        <f t="shared" si="18"/>
        <v>0.0029062915331025297</v>
      </c>
      <c r="W104" s="274">
        <f t="shared" si="18"/>
        <v>0</v>
      </c>
      <c r="X104" s="274">
        <f t="shared" si="18"/>
        <v>0.001003479492361902</v>
      </c>
      <c r="Y104" s="274">
        <f t="shared" si="18"/>
        <v>0.09241771710434779</v>
      </c>
      <c r="Z104" s="274">
        <f t="shared" si="18"/>
        <v>0.7563767491917193</v>
      </c>
      <c r="AA104" s="274">
        <f t="shared" si="18"/>
        <v>0.00028503624114773916</v>
      </c>
      <c r="AB104" s="274">
        <f t="shared" si="18"/>
        <v>0.13427420208353996</v>
      </c>
      <c r="AC104" s="275"/>
      <c r="AD104" s="275"/>
      <c r="AE104" s="275"/>
      <c r="AF104" s="275"/>
      <c r="AG104" s="275"/>
      <c r="AH104" s="276"/>
      <c r="AI104" s="277"/>
      <c r="AJ104" s="277"/>
      <c r="AK104" s="277"/>
      <c r="AL104" s="277"/>
      <c r="AM104" s="277"/>
      <c r="AN104" s="277"/>
      <c r="AO104" s="279"/>
      <c r="AP104" s="279"/>
      <c r="AQ104" s="279"/>
      <c r="AR104" s="279"/>
      <c r="AS104" s="279"/>
      <c r="AT104" s="279"/>
    </row>
    <row r="105" spans="1:46" s="236" customFormat="1" ht="11.25">
      <c r="A105" s="271">
        <v>72</v>
      </c>
      <c r="B105" s="273" t="s">
        <v>124</v>
      </c>
      <c r="C105" s="272" t="s">
        <v>125</v>
      </c>
      <c r="D105" s="271" t="s">
        <v>705</v>
      </c>
      <c r="E105" s="271" t="s">
        <v>705</v>
      </c>
      <c r="F105" s="291">
        <f aca="true" t="shared" si="19" ref="F105:AB105">(F99/F101)</f>
        <v>0.051404806755159085</v>
      </c>
      <c r="G105" s="291">
        <f t="shared" si="19"/>
        <v>0.044882540957195564</v>
      </c>
      <c r="H105" s="291">
        <f t="shared" si="19"/>
        <v>0.09259838074037881</v>
      </c>
      <c r="I105" s="291">
        <f t="shared" si="19"/>
        <v>0.04112406693487772</v>
      </c>
      <c r="J105" s="291">
        <f t="shared" si="19"/>
        <v>0.00992012217980889</v>
      </c>
      <c r="K105" s="291">
        <f t="shared" si="19"/>
        <v>0.12402651977081584</v>
      </c>
      <c r="L105" s="291">
        <f t="shared" si="19"/>
        <v>0.015420679728801097</v>
      </c>
      <c r="M105" s="291">
        <f t="shared" si="19"/>
        <v>0.04804170932725328</v>
      </c>
      <c r="N105" s="291">
        <f t="shared" si="19"/>
        <v>0</v>
      </c>
      <c r="O105" s="291">
        <f t="shared" si="19"/>
        <v>0.01871472068037119</v>
      </c>
      <c r="P105" s="274">
        <f t="shared" si="19"/>
        <v>0.044882540957195564</v>
      </c>
      <c r="Q105" s="274">
        <f t="shared" si="19"/>
        <v>0.09259838074037881</v>
      </c>
      <c r="R105" s="274">
        <f t="shared" si="19"/>
        <v>0.04112406693487772</v>
      </c>
      <c r="S105" s="274">
        <f t="shared" si="19"/>
        <v>0.00992012217980889</v>
      </c>
      <c r="T105" s="274">
        <f t="shared" si="19"/>
        <v>0.12711344166628513</v>
      </c>
      <c r="U105" s="274">
        <f t="shared" si="19"/>
        <v>0.05235930519100585</v>
      </c>
      <c r="V105" s="274">
        <f t="shared" si="19"/>
        <v>0.11668747608293024</v>
      </c>
      <c r="W105" s="274">
        <f t="shared" si="19"/>
        <v>0.011040969807271407</v>
      </c>
      <c r="X105" s="274">
        <f t="shared" si="19"/>
        <v>0.04804170932725328</v>
      </c>
      <c r="Y105" s="274">
        <f t="shared" si="19"/>
        <v>0.016535365661080794</v>
      </c>
      <c r="Z105" s="274">
        <f t="shared" si="19"/>
        <v>0</v>
      </c>
      <c r="AA105" s="274">
        <f t="shared" si="19"/>
        <v>0.002154641097081394</v>
      </c>
      <c r="AB105" s="274">
        <f t="shared" si="19"/>
        <v>0.47646176016406794</v>
      </c>
      <c r="AC105" s="275"/>
      <c r="AD105" s="275"/>
      <c r="AE105" s="275"/>
      <c r="AF105" s="275"/>
      <c r="AG105" s="275"/>
      <c r="AH105" s="276"/>
      <c r="AI105" s="277"/>
      <c r="AJ105" s="277"/>
      <c r="AK105" s="277"/>
      <c r="AL105" s="277"/>
      <c r="AM105" s="277"/>
      <c r="AN105" s="277"/>
      <c r="AO105" s="279"/>
      <c r="AP105" s="279"/>
      <c r="AQ105" s="279"/>
      <c r="AR105" s="279"/>
      <c r="AS105" s="279"/>
      <c r="AT105" s="279"/>
    </row>
    <row r="106" spans="1:46" s="236" customFormat="1" ht="11.25">
      <c r="A106" s="271"/>
      <c r="B106" s="282"/>
      <c r="C106" s="271"/>
      <c r="D106" s="237"/>
      <c r="E106" s="271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5"/>
      <c r="AD106" s="275"/>
      <c r="AE106" s="275"/>
      <c r="AF106" s="275"/>
      <c r="AG106" s="275"/>
      <c r="AH106" s="276"/>
      <c r="AI106" s="277"/>
      <c r="AJ106" s="277"/>
      <c r="AK106" s="277"/>
      <c r="AL106" s="277"/>
      <c r="AM106" s="277"/>
      <c r="AN106" s="277"/>
      <c r="AO106" s="279"/>
      <c r="AP106" s="279"/>
      <c r="AQ106" s="279"/>
      <c r="AR106" s="279"/>
      <c r="AS106" s="279"/>
      <c r="AT106" s="279"/>
    </row>
    <row r="107" spans="1:46" s="236" customFormat="1" ht="11.25">
      <c r="A107" s="271"/>
      <c r="B107" s="283" t="s">
        <v>126</v>
      </c>
      <c r="C107" s="271"/>
      <c r="D107" s="237"/>
      <c r="E107" s="271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5"/>
      <c r="AD107" s="275"/>
      <c r="AE107" s="275"/>
      <c r="AF107" s="275"/>
      <c r="AG107" s="275"/>
      <c r="AH107" s="276"/>
      <c r="AI107" s="277"/>
      <c r="AJ107" s="277"/>
      <c r="AK107" s="277"/>
      <c r="AL107" s="277"/>
      <c r="AM107" s="277"/>
      <c r="AN107" s="277"/>
      <c r="AO107" s="279"/>
      <c r="AP107" s="279"/>
      <c r="AQ107" s="279"/>
      <c r="AR107" s="279"/>
      <c r="AS107" s="279"/>
      <c r="AT107" s="279"/>
    </row>
    <row r="108" spans="1:46" s="236" customFormat="1" ht="11.25">
      <c r="A108" s="271">
        <v>73</v>
      </c>
      <c r="B108" s="284" t="s">
        <v>127</v>
      </c>
      <c r="C108" s="272" t="s">
        <v>128</v>
      </c>
      <c r="D108" s="271" t="s">
        <v>705</v>
      </c>
      <c r="E108" s="271" t="s">
        <v>705</v>
      </c>
      <c r="F108" s="274">
        <f aca="true" t="shared" si="20" ref="F108:AB108">(F64)</f>
        <v>39643777</v>
      </c>
      <c r="G108" s="274">
        <f t="shared" si="20"/>
        <v>24869646.273191277</v>
      </c>
      <c r="H108" s="274">
        <f t="shared" si="20"/>
        <v>4694997.213137064</v>
      </c>
      <c r="I108" s="274">
        <f t="shared" si="20"/>
        <v>4157518.303261497</v>
      </c>
      <c r="J108" s="274">
        <f t="shared" si="20"/>
        <v>1988541.3504053678</v>
      </c>
      <c r="K108" s="274">
        <f t="shared" si="20"/>
        <v>2160380.0583302025</v>
      </c>
      <c r="L108" s="274">
        <f t="shared" si="20"/>
        <v>735870.9409879696</v>
      </c>
      <c r="M108" s="274">
        <f t="shared" si="20"/>
        <v>259456.18474172775</v>
      </c>
      <c r="N108" s="274">
        <f t="shared" si="20"/>
        <v>630520.5090949114</v>
      </c>
      <c r="O108" s="274">
        <f t="shared" si="20"/>
        <v>146846.1668499794</v>
      </c>
      <c r="P108" s="274">
        <f t="shared" si="20"/>
        <v>24869646.273191277</v>
      </c>
      <c r="Q108" s="274">
        <f t="shared" si="20"/>
        <v>4694997.213137064</v>
      </c>
      <c r="R108" s="274">
        <f t="shared" si="20"/>
        <v>4157518.303261497</v>
      </c>
      <c r="S108" s="274">
        <f t="shared" si="20"/>
        <v>1988541.3504053678</v>
      </c>
      <c r="T108" s="274">
        <f t="shared" si="20"/>
        <v>1692247.0121927494</v>
      </c>
      <c r="U108" s="274">
        <f t="shared" si="20"/>
        <v>6366.443866104355</v>
      </c>
      <c r="V108" s="274">
        <f t="shared" si="20"/>
        <v>461766.6022713486</v>
      </c>
      <c r="W108" s="274">
        <f t="shared" si="20"/>
        <v>59597.519078717305</v>
      </c>
      <c r="X108" s="274">
        <f t="shared" si="20"/>
        <v>259456.18474172775</v>
      </c>
      <c r="Y108" s="274">
        <f t="shared" si="20"/>
        <v>676273.4219092523</v>
      </c>
      <c r="Z108" s="274">
        <f t="shared" si="20"/>
        <v>630520.5090949114</v>
      </c>
      <c r="AA108" s="274">
        <f t="shared" si="20"/>
        <v>139930.96151884727</v>
      </c>
      <c r="AB108" s="274">
        <f t="shared" si="20"/>
        <v>6915.205331132127</v>
      </c>
      <c r="AC108" s="275"/>
      <c r="AD108" s="275"/>
      <c r="AE108" s="275"/>
      <c r="AF108" s="275"/>
      <c r="AG108" s="275"/>
      <c r="AH108" s="276"/>
      <c r="AI108" s="277"/>
      <c r="AJ108" s="277"/>
      <c r="AK108" s="277"/>
      <c r="AL108" s="277"/>
      <c r="AM108" s="277"/>
      <c r="AN108" s="277"/>
      <c r="AO108" s="279"/>
      <c r="AP108" s="279"/>
      <c r="AQ108" s="279"/>
      <c r="AR108" s="279"/>
      <c r="AS108" s="279"/>
      <c r="AT108" s="279"/>
    </row>
    <row r="109" spans="1:46" ht="11.25">
      <c r="A109" s="271">
        <v>74</v>
      </c>
      <c r="B109" s="284" t="s">
        <v>129</v>
      </c>
      <c r="C109" s="272" t="s">
        <v>130</v>
      </c>
      <c r="D109" s="271" t="s">
        <v>705</v>
      </c>
      <c r="E109" s="271" t="s">
        <v>705</v>
      </c>
      <c r="F109" s="274">
        <f aca="true" t="shared" si="21" ref="F109:AB109">(F108*F49)</f>
        <v>32673433.3583065</v>
      </c>
      <c r="G109" s="274">
        <f t="shared" si="21"/>
        <v>21462024.50543276</v>
      </c>
      <c r="H109" s="274">
        <f t="shared" si="21"/>
        <v>3895565.609512823</v>
      </c>
      <c r="I109" s="274">
        <f t="shared" si="21"/>
        <v>3200228.7742361077</v>
      </c>
      <c r="J109" s="274">
        <f t="shared" si="21"/>
        <v>1361092.7812567211</v>
      </c>
      <c r="K109" s="274">
        <f t="shared" si="21"/>
        <v>1572156.203111646</v>
      </c>
      <c r="L109" s="274">
        <f t="shared" si="21"/>
        <v>344932.3441334226</v>
      </c>
      <c r="M109" s="274">
        <f t="shared" si="21"/>
        <v>113156.96395900841</v>
      </c>
      <c r="N109" s="274">
        <f t="shared" si="21"/>
        <v>604497.9318245291</v>
      </c>
      <c r="O109" s="274">
        <f t="shared" si="21"/>
        <v>119778.24483948058</v>
      </c>
      <c r="P109" s="274">
        <f t="shared" si="21"/>
        <v>21462024.50543276</v>
      </c>
      <c r="Q109" s="274">
        <f t="shared" si="21"/>
        <v>3895565.609512823</v>
      </c>
      <c r="R109" s="274">
        <f t="shared" si="21"/>
        <v>3200228.7742361077</v>
      </c>
      <c r="S109" s="274">
        <f t="shared" si="21"/>
        <v>1361092.7812567211</v>
      </c>
      <c r="T109" s="274">
        <f t="shared" si="21"/>
        <v>1159946.7157069978</v>
      </c>
      <c r="U109" s="274">
        <f t="shared" si="21"/>
        <v>4945.43764674192</v>
      </c>
      <c r="V109" s="274">
        <f t="shared" si="21"/>
        <v>407264.04975790635</v>
      </c>
      <c r="W109" s="274">
        <f t="shared" si="21"/>
        <v>47929.88511354175</v>
      </c>
      <c r="X109" s="274">
        <f t="shared" si="21"/>
        <v>113156.96395900841</v>
      </c>
      <c r="Y109" s="274">
        <f t="shared" si="21"/>
        <v>297002.4590198809</v>
      </c>
      <c r="Z109" s="274">
        <f t="shared" si="21"/>
        <v>604497.9318245291</v>
      </c>
      <c r="AA109" s="274">
        <f t="shared" si="21"/>
        <v>115375.18948492873</v>
      </c>
      <c r="AB109" s="274">
        <f t="shared" si="21"/>
        <v>4403.055354551848</v>
      </c>
      <c r="AC109" s="275"/>
      <c r="AD109" s="275"/>
      <c r="AE109" s="275"/>
      <c r="AF109" s="275"/>
      <c r="AG109" s="275"/>
      <c r="AH109" s="276"/>
      <c r="AI109" s="277"/>
      <c r="AJ109" s="277"/>
      <c r="AK109" s="277"/>
      <c r="AL109" s="277"/>
      <c r="AM109" s="277"/>
      <c r="AN109" s="277"/>
      <c r="AO109" s="293"/>
      <c r="AP109" s="293"/>
      <c r="AQ109" s="293"/>
      <c r="AR109" s="293"/>
      <c r="AS109" s="293"/>
      <c r="AT109" s="293"/>
    </row>
    <row r="110" spans="1:46" ht="11.25">
      <c r="A110" s="271"/>
      <c r="B110" s="287"/>
      <c r="C110" s="286"/>
      <c r="E110" s="271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5"/>
      <c r="AD110" s="275"/>
      <c r="AE110" s="275"/>
      <c r="AF110" s="275"/>
      <c r="AG110" s="275"/>
      <c r="AH110" s="276"/>
      <c r="AI110" s="277"/>
      <c r="AJ110" s="277"/>
      <c r="AK110" s="277"/>
      <c r="AL110" s="277"/>
      <c r="AM110" s="277"/>
      <c r="AN110" s="277"/>
      <c r="AO110" s="293"/>
      <c r="AP110" s="293"/>
      <c r="AQ110" s="293"/>
      <c r="AR110" s="293"/>
      <c r="AS110" s="293"/>
      <c r="AT110" s="293"/>
    </row>
    <row r="111" spans="1:46" s="236" customFormat="1" ht="11.25">
      <c r="A111" s="271">
        <v>75</v>
      </c>
      <c r="B111" s="281" t="s">
        <v>131</v>
      </c>
      <c r="C111" s="272" t="s">
        <v>1136</v>
      </c>
      <c r="D111" s="237" t="s">
        <v>705</v>
      </c>
      <c r="E111" s="271" t="s">
        <v>816</v>
      </c>
      <c r="F111" s="274">
        <v>235938</v>
      </c>
      <c r="G111" s="274">
        <v>154979.3400109713</v>
      </c>
      <c r="H111" s="274">
        <v>28130.25336817174</v>
      </c>
      <c r="I111" s="274">
        <v>23109.159305529873</v>
      </c>
      <c r="J111" s="274">
        <v>9828.581682938047</v>
      </c>
      <c r="K111" s="274">
        <v>11352.690921153357</v>
      </c>
      <c r="L111" s="274">
        <v>2490.7895817891363</v>
      </c>
      <c r="M111" s="274">
        <v>817.1173035224699</v>
      </c>
      <c r="N111" s="274">
        <v>4365.137617303899</v>
      </c>
      <c r="O111" s="274">
        <v>864.9302086201733</v>
      </c>
      <c r="P111" s="274">
        <v>154979.3400109713</v>
      </c>
      <c r="Q111" s="274">
        <v>28130.25336817174</v>
      </c>
      <c r="R111" s="274">
        <v>23109.159305529873</v>
      </c>
      <c r="S111" s="274">
        <v>9828.581682938047</v>
      </c>
      <c r="T111" s="274">
        <v>8376.086626993598</v>
      </c>
      <c r="U111" s="274">
        <v>35.7114801711023</v>
      </c>
      <c r="V111" s="274">
        <v>2940.892813988658</v>
      </c>
      <c r="W111" s="274">
        <v>346.1063032435763</v>
      </c>
      <c r="X111" s="274">
        <v>817.1173035224699</v>
      </c>
      <c r="Y111" s="274">
        <v>2144.68327854556</v>
      </c>
      <c r="Z111" s="274">
        <v>4365.137617303899</v>
      </c>
      <c r="AA111" s="274">
        <v>833.1353230674388</v>
      </c>
      <c r="AB111" s="274">
        <v>31.794885552734534</v>
      </c>
      <c r="AC111" s="275"/>
      <c r="AD111" s="275"/>
      <c r="AE111" s="275"/>
      <c r="AF111" s="275"/>
      <c r="AG111" s="275"/>
      <c r="AH111" s="276"/>
      <c r="AI111" s="277"/>
      <c r="AJ111" s="277"/>
      <c r="AK111" s="277"/>
      <c r="AL111" s="277"/>
      <c r="AM111" s="277"/>
      <c r="AN111" s="277"/>
      <c r="AO111" s="279"/>
      <c r="AP111" s="279"/>
      <c r="AQ111" s="279"/>
      <c r="AR111" s="279"/>
      <c r="AS111" s="279"/>
      <c r="AT111" s="279"/>
    </row>
    <row r="112" spans="1:46" s="236" customFormat="1" ht="11.25">
      <c r="A112" s="271">
        <v>76</v>
      </c>
      <c r="B112" s="281" t="s">
        <v>1210</v>
      </c>
      <c r="C112" s="271" t="s">
        <v>1211</v>
      </c>
      <c r="D112" s="237" t="s">
        <v>705</v>
      </c>
      <c r="E112" s="271" t="s">
        <v>1212</v>
      </c>
      <c r="F112" s="274">
        <v>2152931</v>
      </c>
      <c r="G112" s="274">
        <v>2108373.3964816374</v>
      </c>
      <c r="H112" s="274">
        <v>39420.88146275171</v>
      </c>
      <c r="I112" s="274">
        <v>4078.402940493777</v>
      </c>
      <c r="J112" s="274">
        <v>194.269408887498</v>
      </c>
      <c r="K112" s="274">
        <v>864.0497062299283</v>
      </c>
      <c r="L112" s="274">
        <v>0</v>
      </c>
      <c r="M112" s="274">
        <v>0</v>
      </c>
      <c r="N112" s="274">
        <v>0</v>
      </c>
      <c r="O112" s="274">
        <v>0</v>
      </c>
      <c r="P112" s="274">
        <v>2108373.3964816374</v>
      </c>
      <c r="Q112" s="274">
        <v>39420.88146275171</v>
      </c>
      <c r="R112" s="274">
        <v>4078.402940493777</v>
      </c>
      <c r="S112" s="274">
        <v>194.269408887498</v>
      </c>
      <c r="T112" s="274">
        <v>864.0497062299283</v>
      </c>
      <c r="U112" s="274">
        <v>0</v>
      </c>
      <c r="V112" s="274">
        <v>0</v>
      </c>
      <c r="W112" s="274">
        <v>0</v>
      </c>
      <c r="X112" s="274">
        <v>0</v>
      </c>
      <c r="Y112" s="274">
        <v>0</v>
      </c>
      <c r="Z112" s="274">
        <v>0</v>
      </c>
      <c r="AA112" s="274">
        <v>0</v>
      </c>
      <c r="AB112" s="274">
        <v>0</v>
      </c>
      <c r="AC112" s="275"/>
      <c r="AD112" s="275"/>
      <c r="AE112" s="275"/>
      <c r="AF112" s="275"/>
      <c r="AG112" s="275"/>
      <c r="AH112" s="276"/>
      <c r="AI112" s="277"/>
      <c r="AJ112" s="277"/>
      <c r="AK112" s="277"/>
      <c r="AL112" s="277"/>
      <c r="AM112" s="277"/>
      <c r="AN112" s="277"/>
      <c r="AO112" s="279"/>
      <c r="AP112" s="279"/>
      <c r="AQ112" s="279"/>
      <c r="AR112" s="279"/>
      <c r="AS112" s="279"/>
      <c r="AT112" s="279"/>
    </row>
    <row r="113" spans="1:46" s="236" customFormat="1" ht="11.25">
      <c r="A113" s="271">
        <v>502</v>
      </c>
      <c r="B113" s="281" t="s">
        <v>132</v>
      </c>
      <c r="C113" s="286" t="s">
        <v>1254</v>
      </c>
      <c r="D113" s="241" t="s">
        <v>705</v>
      </c>
      <c r="E113" s="271" t="s">
        <v>816</v>
      </c>
      <c r="F113" s="274">
        <v>1331479</v>
      </c>
      <c r="G113" s="274">
        <v>874601.5337015149</v>
      </c>
      <c r="H113" s="274">
        <v>158748.66119234686</v>
      </c>
      <c r="I113" s="274">
        <v>130412.90645410068</v>
      </c>
      <c r="J113" s="274">
        <v>55466.05511031148</v>
      </c>
      <c r="K113" s="274">
        <v>64067.125918700476</v>
      </c>
      <c r="L113" s="274">
        <v>14056.37930969584</v>
      </c>
      <c r="M113" s="274">
        <v>4611.273004674087</v>
      </c>
      <c r="N113" s="274">
        <v>24633.96769299637</v>
      </c>
      <c r="O113" s="274">
        <v>4881.097615659111</v>
      </c>
      <c r="P113" s="274">
        <v>874601.5337015149</v>
      </c>
      <c r="Q113" s="274">
        <v>158748.66119234686</v>
      </c>
      <c r="R113" s="274">
        <v>130412.90645410068</v>
      </c>
      <c r="S113" s="274">
        <v>55466.05511031148</v>
      </c>
      <c r="T113" s="274">
        <v>47269.12767770689</v>
      </c>
      <c r="U113" s="274">
        <v>201.5321224505553</v>
      </c>
      <c r="V113" s="274">
        <v>16596.466118543023</v>
      </c>
      <c r="W113" s="274">
        <v>1953.1964945725306</v>
      </c>
      <c r="X113" s="274">
        <v>4611.273004674087</v>
      </c>
      <c r="Y113" s="274">
        <v>12103.18281512331</v>
      </c>
      <c r="Z113" s="274">
        <v>24633.96769299637</v>
      </c>
      <c r="AA113" s="274">
        <v>4701.66817902377</v>
      </c>
      <c r="AB113" s="274">
        <v>179.42943663534243</v>
      </c>
      <c r="AC113" s="275"/>
      <c r="AD113" s="275"/>
      <c r="AE113" s="275"/>
      <c r="AF113" s="275"/>
      <c r="AG113" s="275"/>
      <c r="AH113" s="276"/>
      <c r="AI113" s="277"/>
      <c r="AJ113" s="277"/>
      <c r="AK113" s="277"/>
      <c r="AL113" s="277"/>
      <c r="AM113" s="277"/>
      <c r="AN113" s="277"/>
      <c r="AO113" s="279"/>
      <c r="AP113" s="279"/>
      <c r="AQ113" s="279"/>
      <c r="AR113" s="279"/>
      <c r="AS113" s="279"/>
      <c r="AT113" s="279"/>
    </row>
    <row r="114" spans="1:46" s="236" customFormat="1" ht="11.25">
      <c r="A114" s="271">
        <v>77</v>
      </c>
      <c r="B114" s="284" t="s">
        <v>1264</v>
      </c>
      <c r="C114" s="286" t="s">
        <v>1265</v>
      </c>
      <c r="D114" s="241" t="s">
        <v>705</v>
      </c>
      <c r="E114" s="271" t="s">
        <v>816</v>
      </c>
      <c r="F114" s="274">
        <v>2120821</v>
      </c>
      <c r="G114" s="274">
        <v>1393092.4177597847</v>
      </c>
      <c r="H114" s="274">
        <v>252859.7855306875</v>
      </c>
      <c r="I114" s="274">
        <v>207725.71755085306</v>
      </c>
      <c r="J114" s="274">
        <v>88348.05090061946</v>
      </c>
      <c r="K114" s="274">
        <v>102048.10294268573</v>
      </c>
      <c r="L114" s="274">
        <v>22389.43642668675</v>
      </c>
      <c r="M114" s="274">
        <v>7344.978497630005</v>
      </c>
      <c r="N114" s="274">
        <v>39237.74689396397</v>
      </c>
      <c r="O114" s="274">
        <v>7774.7634970884055</v>
      </c>
      <c r="P114" s="274">
        <v>1393092.4177597847</v>
      </c>
      <c r="Q114" s="274">
        <v>252859.7855306875</v>
      </c>
      <c r="R114" s="274">
        <v>207725.71755085306</v>
      </c>
      <c r="S114" s="274">
        <v>88348.05090061946</v>
      </c>
      <c r="T114" s="274">
        <v>75291.73094773707</v>
      </c>
      <c r="U114" s="274">
        <v>321.0066080409148</v>
      </c>
      <c r="V114" s="274">
        <v>26435.365386907746</v>
      </c>
      <c r="W114" s="274">
        <v>3111.111885967265</v>
      </c>
      <c r="X114" s="274">
        <v>7344.978497630005</v>
      </c>
      <c r="Y114" s="274">
        <v>19278.32454071948</v>
      </c>
      <c r="Z114" s="274">
        <v>39237.74689396397</v>
      </c>
      <c r="AA114" s="274">
        <v>7488.962731748206</v>
      </c>
      <c r="AB114" s="274">
        <v>285.8007653401995</v>
      </c>
      <c r="AC114" s="275"/>
      <c r="AD114" s="275"/>
      <c r="AE114" s="275"/>
      <c r="AF114" s="275"/>
      <c r="AG114" s="275"/>
      <c r="AH114" s="276"/>
      <c r="AI114" s="277"/>
      <c r="AJ114" s="277"/>
      <c r="AK114" s="277"/>
      <c r="AL114" s="277"/>
      <c r="AM114" s="277"/>
      <c r="AN114" s="277"/>
      <c r="AO114" s="279"/>
      <c r="AP114" s="279"/>
      <c r="AQ114" s="279"/>
      <c r="AR114" s="279"/>
      <c r="AS114" s="279"/>
      <c r="AT114" s="279"/>
    </row>
    <row r="115" spans="1:46" s="236" customFormat="1" ht="11.25">
      <c r="A115" s="271">
        <v>78</v>
      </c>
      <c r="B115" s="284" t="s">
        <v>1297</v>
      </c>
      <c r="C115" s="286" t="s">
        <v>1298</v>
      </c>
      <c r="D115" s="241" t="s">
        <v>705</v>
      </c>
      <c r="E115" s="285" t="s">
        <v>816</v>
      </c>
      <c r="F115" s="274">
        <v>401333</v>
      </c>
      <c r="G115" s="274">
        <v>263621.47455951624</v>
      </c>
      <c r="H115" s="274">
        <v>47849.854516900494</v>
      </c>
      <c r="I115" s="274">
        <v>39308.92112150743</v>
      </c>
      <c r="J115" s="274">
        <v>16718.520003384685</v>
      </c>
      <c r="K115" s="274">
        <v>19311.045721584658</v>
      </c>
      <c r="L115" s="274">
        <v>4236.8590698750495</v>
      </c>
      <c r="M115" s="274">
        <v>1389.925059865657</v>
      </c>
      <c r="N115" s="274">
        <v>7425.144637003898</v>
      </c>
      <c r="O115" s="274">
        <v>1471.2553103618748</v>
      </c>
      <c r="P115" s="274">
        <v>263621.47455951624</v>
      </c>
      <c r="Q115" s="274">
        <v>47849.854516900494</v>
      </c>
      <c r="R115" s="274">
        <v>39308.92112150743</v>
      </c>
      <c r="S115" s="274">
        <v>16718.520003384685</v>
      </c>
      <c r="T115" s="274">
        <v>14247.810756517485</v>
      </c>
      <c r="U115" s="274">
        <v>60.7456004183684</v>
      </c>
      <c r="V115" s="274">
        <v>5002.489364648807</v>
      </c>
      <c r="W115" s="274">
        <v>588.7304334174835</v>
      </c>
      <c r="X115" s="274">
        <v>1389.925059865657</v>
      </c>
      <c r="Y115" s="274">
        <v>3648.128636457566</v>
      </c>
      <c r="Z115" s="274">
        <v>7425.144637003898</v>
      </c>
      <c r="AA115" s="274">
        <v>1417.1718782587986</v>
      </c>
      <c r="AB115" s="274">
        <v>54.08343210307628</v>
      </c>
      <c r="AC115" s="275"/>
      <c r="AD115" s="275"/>
      <c r="AE115" s="275"/>
      <c r="AF115" s="275"/>
      <c r="AG115" s="275"/>
      <c r="AH115" s="276"/>
      <c r="AI115" s="277"/>
      <c r="AJ115" s="277"/>
      <c r="AK115" s="277"/>
      <c r="AL115" s="277"/>
      <c r="AM115" s="277"/>
      <c r="AN115" s="277"/>
      <c r="AO115" s="279"/>
      <c r="AP115" s="279"/>
      <c r="AQ115" s="279"/>
      <c r="AR115" s="279"/>
      <c r="AS115" s="279"/>
      <c r="AT115" s="279"/>
    </row>
    <row r="116" spans="1:46" s="236" customFormat="1" ht="11.25">
      <c r="A116" s="271">
        <v>79</v>
      </c>
      <c r="B116" s="284" t="s">
        <v>1315</v>
      </c>
      <c r="C116" s="285" t="s">
        <v>1316</v>
      </c>
      <c r="D116" s="241" t="s">
        <v>705</v>
      </c>
      <c r="E116" s="271" t="s">
        <v>816</v>
      </c>
      <c r="F116" s="274">
        <v>-885433251</v>
      </c>
      <c r="G116" s="274">
        <v>-581609833.3619369</v>
      </c>
      <c r="H116" s="274">
        <v>-105567825.83235428</v>
      </c>
      <c r="I116" s="274">
        <v>-86724554.9753419</v>
      </c>
      <c r="J116" s="274">
        <v>-36884914.817633815</v>
      </c>
      <c r="K116" s="274">
        <v>-42604625.07063298</v>
      </c>
      <c r="L116" s="274">
        <v>-9347489.242769225</v>
      </c>
      <c r="M116" s="274">
        <v>-3066495.5645392193</v>
      </c>
      <c r="N116" s="274">
        <v>-16381583.261499992</v>
      </c>
      <c r="O116" s="274">
        <v>-3245928.873291577</v>
      </c>
      <c r="P116" s="274">
        <v>-581609833.3619369</v>
      </c>
      <c r="Q116" s="274">
        <v>-105567825.83235428</v>
      </c>
      <c r="R116" s="274">
        <v>-86724554.9753419</v>
      </c>
      <c r="S116" s="274">
        <v>-36884914.817633815</v>
      </c>
      <c r="T116" s="274">
        <v>-31433959.823328868</v>
      </c>
      <c r="U116" s="274">
        <v>-134018.81844349424</v>
      </c>
      <c r="V116" s="274">
        <v>-11036646.428860616</v>
      </c>
      <c r="W116" s="274">
        <v>-1298875.2522804788</v>
      </c>
      <c r="X116" s="274">
        <v>-3066495.5645392193</v>
      </c>
      <c r="Y116" s="274">
        <v>-8048613.990488745</v>
      </c>
      <c r="Z116" s="274">
        <v>-16381583.261499992</v>
      </c>
      <c r="AA116" s="274">
        <v>-3126608.336200771</v>
      </c>
      <c r="AB116" s="274">
        <v>-119320.53709080636</v>
      </c>
      <c r="AC116" s="275"/>
      <c r="AD116" s="275"/>
      <c r="AE116" s="275"/>
      <c r="AF116" s="275"/>
      <c r="AG116" s="275"/>
      <c r="AH116" s="276"/>
      <c r="AI116" s="277"/>
      <c r="AJ116" s="277"/>
      <c r="AK116" s="277"/>
      <c r="AL116" s="277"/>
      <c r="AM116" s="277"/>
      <c r="AN116" s="277"/>
      <c r="AO116" s="279"/>
      <c r="AP116" s="279"/>
      <c r="AQ116" s="279"/>
      <c r="AR116" s="279"/>
      <c r="AS116" s="279"/>
      <c r="AT116" s="279"/>
    </row>
    <row r="117" spans="1:46" s="236" customFormat="1" ht="11.25">
      <c r="A117" s="271">
        <v>80</v>
      </c>
      <c r="B117" s="284" t="s">
        <v>1331</v>
      </c>
      <c r="C117" s="286" t="s">
        <v>1332</v>
      </c>
      <c r="D117" s="241" t="s">
        <v>705</v>
      </c>
      <c r="E117" s="271" t="s">
        <v>816</v>
      </c>
      <c r="F117" s="274">
        <v>-306185</v>
      </c>
      <c r="G117" s="274">
        <v>-201122.11352668604</v>
      </c>
      <c r="H117" s="274">
        <v>-36505.61430347661</v>
      </c>
      <c r="I117" s="274">
        <v>-29989.564809245072</v>
      </c>
      <c r="J117" s="274">
        <v>-12754.894432394894</v>
      </c>
      <c r="K117" s="274">
        <v>-14732.784331872528</v>
      </c>
      <c r="L117" s="274">
        <v>-3232.384813383629</v>
      </c>
      <c r="M117" s="274">
        <v>-1060.4017223975259</v>
      </c>
      <c r="N117" s="274">
        <v>-5664.791857836356</v>
      </c>
      <c r="O117" s="274">
        <v>-1122.4502027073543</v>
      </c>
      <c r="P117" s="274">
        <v>-201122.11352668604</v>
      </c>
      <c r="Q117" s="274">
        <v>-36505.61430347661</v>
      </c>
      <c r="R117" s="274">
        <v>-29989.564809245072</v>
      </c>
      <c r="S117" s="274">
        <v>-12754.894432394894</v>
      </c>
      <c r="T117" s="274">
        <v>-10869.940763616012</v>
      </c>
      <c r="U117" s="274">
        <v>-46.344037654760825</v>
      </c>
      <c r="V117" s="274">
        <v>-3816.4995306017568</v>
      </c>
      <c r="W117" s="274">
        <v>-449.1542628090194</v>
      </c>
      <c r="X117" s="274">
        <v>-1060.4017223975259</v>
      </c>
      <c r="Y117" s="274">
        <v>-2783.23055057461</v>
      </c>
      <c r="Z117" s="274">
        <v>-5664.791857836356</v>
      </c>
      <c r="AA117" s="274">
        <v>-1081.188866962523</v>
      </c>
      <c r="AB117" s="274">
        <v>-41.26133574483137</v>
      </c>
      <c r="AC117" s="275"/>
      <c r="AD117" s="275"/>
      <c r="AE117" s="275"/>
      <c r="AF117" s="275"/>
      <c r="AG117" s="275"/>
      <c r="AH117" s="276"/>
      <c r="AI117" s="277"/>
      <c r="AJ117" s="277"/>
      <c r="AK117" s="277"/>
      <c r="AL117" s="277"/>
      <c r="AM117" s="277"/>
      <c r="AN117" s="277"/>
      <c r="AO117" s="279"/>
      <c r="AP117" s="279"/>
      <c r="AQ117" s="279"/>
      <c r="AR117" s="279"/>
      <c r="AS117" s="279"/>
      <c r="AT117" s="279"/>
    </row>
    <row r="118" spans="1:46" s="236" customFormat="1" ht="22.5">
      <c r="A118" s="271">
        <v>81</v>
      </c>
      <c r="B118" s="284" t="s">
        <v>133</v>
      </c>
      <c r="C118" s="286" t="s">
        <v>134</v>
      </c>
      <c r="D118" s="271" t="s">
        <v>705</v>
      </c>
      <c r="E118" s="271" t="s">
        <v>705</v>
      </c>
      <c r="F118" s="274">
        <f aca="true" t="shared" si="22" ref="F118:AB118">(F109+F111+F112+F114+F115+F116+F117+F113)</f>
        <v>-846823500.6416935</v>
      </c>
      <c r="G118" s="274">
        <f t="shared" si="22"/>
        <v>-555554262.8075174</v>
      </c>
      <c r="H118" s="274">
        <f t="shared" si="22"/>
        <v>-101181756.40107407</v>
      </c>
      <c r="I118" s="274">
        <f t="shared" si="22"/>
        <v>-83149680.65854256</v>
      </c>
      <c r="J118" s="274">
        <f t="shared" si="22"/>
        <v>-35366021.453703344</v>
      </c>
      <c r="K118" s="274">
        <f t="shared" si="22"/>
        <v>-40849558.63664285</v>
      </c>
      <c r="L118" s="274">
        <f t="shared" si="22"/>
        <v>-8962615.81906114</v>
      </c>
      <c r="M118" s="274">
        <f t="shared" si="22"/>
        <v>-2940235.7084369166</v>
      </c>
      <c r="N118" s="274">
        <f t="shared" si="22"/>
        <v>-15707088.124692032</v>
      </c>
      <c r="O118" s="274">
        <f t="shared" si="22"/>
        <v>-3112281.032023074</v>
      </c>
      <c r="P118" s="274">
        <f t="shared" si="22"/>
        <v>-555554262.8075174</v>
      </c>
      <c r="Q118" s="274">
        <f t="shared" si="22"/>
        <v>-101181756.40107407</v>
      </c>
      <c r="R118" s="274">
        <f t="shared" si="22"/>
        <v>-83149680.65854256</v>
      </c>
      <c r="S118" s="274">
        <f t="shared" si="22"/>
        <v>-35366021.453703344</v>
      </c>
      <c r="T118" s="274">
        <f t="shared" si="22"/>
        <v>-30138834.2426703</v>
      </c>
      <c r="U118" s="274">
        <f t="shared" si="22"/>
        <v>-128500.72902332614</v>
      </c>
      <c r="V118" s="274">
        <f t="shared" si="22"/>
        <v>-10582223.664949223</v>
      </c>
      <c r="W118" s="274">
        <f t="shared" si="22"/>
        <v>-1245395.3763125453</v>
      </c>
      <c r="X118" s="274">
        <f t="shared" si="22"/>
        <v>-2940235.7084369166</v>
      </c>
      <c r="Y118" s="274">
        <f t="shared" si="22"/>
        <v>-7717220.442748593</v>
      </c>
      <c r="Z118" s="274">
        <f t="shared" si="22"/>
        <v>-15707088.124692032</v>
      </c>
      <c r="AA118" s="274">
        <f t="shared" si="22"/>
        <v>-2997873.397470707</v>
      </c>
      <c r="AB118" s="274">
        <f t="shared" si="22"/>
        <v>-114407.63455236799</v>
      </c>
      <c r="AC118" s="275"/>
      <c r="AD118" s="275"/>
      <c r="AE118" s="275"/>
      <c r="AF118" s="275"/>
      <c r="AG118" s="275"/>
      <c r="AH118" s="276"/>
      <c r="AI118" s="277"/>
      <c r="AJ118" s="277"/>
      <c r="AK118" s="277"/>
      <c r="AL118" s="277"/>
      <c r="AM118" s="277"/>
      <c r="AN118" s="277"/>
      <c r="AO118" s="279"/>
      <c r="AP118" s="279"/>
      <c r="AQ118" s="279"/>
      <c r="AR118" s="279"/>
      <c r="AS118" s="279"/>
      <c r="AT118" s="279"/>
    </row>
    <row r="119" spans="1:46" ht="11.25">
      <c r="A119" s="240"/>
      <c r="B119" s="240"/>
      <c r="C119" s="235"/>
      <c r="D119" s="240"/>
      <c r="E119" s="240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5"/>
      <c r="AD119" s="275"/>
      <c r="AE119" s="275"/>
      <c r="AF119" s="275"/>
      <c r="AG119" s="275"/>
      <c r="AH119" s="276"/>
      <c r="AI119" s="277"/>
      <c r="AJ119" s="277"/>
      <c r="AK119" s="277"/>
      <c r="AL119" s="277"/>
      <c r="AM119" s="277"/>
      <c r="AN119" s="277"/>
      <c r="AO119" s="293"/>
      <c r="AP119" s="293"/>
      <c r="AQ119" s="293"/>
      <c r="AR119" s="293"/>
      <c r="AS119" s="293"/>
      <c r="AT119" s="293"/>
    </row>
    <row r="120" spans="1:46" s="236" customFormat="1" ht="11.25">
      <c r="A120" s="271">
        <v>82</v>
      </c>
      <c r="B120" s="283" t="s">
        <v>135</v>
      </c>
      <c r="C120" s="286" t="s">
        <v>136</v>
      </c>
      <c r="D120" s="271" t="s">
        <v>705</v>
      </c>
      <c r="E120" s="271" t="s">
        <v>705</v>
      </c>
      <c r="F120" s="274">
        <f aca="true" t="shared" si="23" ref="F120:AB120">(F118*F103)</f>
        <v>-611122452.7453333</v>
      </c>
      <c r="G120" s="274">
        <f t="shared" si="23"/>
        <v>-385398650.91162556</v>
      </c>
      <c r="H120" s="274">
        <f t="shared" si="23"/>
        <v>-72863475.35391136</v>
      </c>
      <c r="I120" s="274">
        <f t="shared" si="23"/>
        <v>-69138941.90067661</v>
      </c>
      <c r="J120" s="274">
        <f t="shared" si="23"/>
        <v>-32345469.435365297</v>
      </c>
      <c r="K120" s="274">
        <f t="shared" si="23"/>
        <v>-35268983.04246958</v>
      </c>
      <c r="L120" s="274">
        <f t="shared" si="23"/>
        <v>-8164145.535618247</v>
      </c>
      <c r="M120" s="274">
        <f t="shared" si="23"/>
        <v>-2796031.2929424527</v>
      </c>
      <c r="N120" s="274">
        <f t="shared" si="23"/>
        <v>-3826611.8696696153</v>
      </c>
      <c r="O120" s="274">
        <f t="shared" si="23"/>
        <v>-3038588.787860364</v>
      </c>
      <c r="P120" s="274">
        <f t="shared" si="23"/>
        <v>-385398650.91162556</v>
      </c>
      <c r="Q120" s="274">
        <f t="shared" si="23"/>
        <v>-72863475.35391136</v>
      </c>
      <c r="R120" s="274">
        <f t="shared" si="23"/>
        <v>-69138941.90067661</v>
      </c>
      <c r="S120" s="274">
        <f t="shared" si="23"/>
        <v>-32345469.435365297</v>
      </c>
      <c r="T120" s="274">
        <f t="shared" si="23"/>
        <v>-25816679.56574223</v>
      </c>
      <c r="U120" s="274">
        <f t="shared" si="23"/>
        <v>-121772.52013512707</v>
      </c>
      <c r="V120" s="274">
        <f t="shared" si="23"/>
        <v>-9316655.667102404</v>
      </c>
      <c r="W120" s="274">
        <f t="shared" si="23"/>
        <v>-1231645.003564563</v>
      </c>
      <c r="X120" s="274">
        <f t="shared" si="23"/>
        <v>-2796031.2929424527</v>
      </c>
      <c r="Y120" s="274">
        <f t="shared" si="23"/>
        <v>-6876405.485130748</v>
      </c>
      <c r="Z120" s="274">
        <f t="shared" si="23"/>
        <v>-3826611.8696696153</v>
      </c>
      <c r="AA120" s="274">
        <f t="shared" si="23"/>
        <v>-2990559.5536800176</v>
      </c>
      <c r="AB120" s="274">
        <f t="shared" si="23"/>
        <v>-44534.77777555486</v>
      </c>
      <c r="AC120" s="275"/>
      <c r="AD120" s="275"/>
      <c r="AE120" s="275"/>
      <c r="AF120" s="275"/>
      <c r="AG120" s="275"/>
      <c r="AH120" s="276"/>
      <c r="AI120" s="277"/>
      <c r="AJ120" s="277"/>
      <c r="AK120" s="277"/>
      <c r="AL120" s="277"/>
      <c r="AM120" s="277"/>
      <c r="AN120" s="277"/>
      <c r="AO120" s="279"/>
      <c r="AP120" s="279"/>
      <c r="AQ120" s="279"/>
      <c r="AR120" s="279"/>
      <c r="AS120" s="279"/>
      <c r="AT120" s="279"/>
    </row>
    <row r="121" spans="1:46" s="236" customFormat="1" ht="11.25">
      <c r="A121" s="271">
        <v>83</v>
      </c>
      <c r="B121" s="280" t="s">
        <v>137</v>
      </c>
      <c r="C121" s="286" t="s">
        <v>138</v>
      </c>
      <c r="D121" s="271" t="s">
        <v>705</v>
      </c>
      <c r="E121" s="271" t="s">
        <v>705</v>
      </c>
      <c r="F121" s="274">
        <f aca="true" t="shared" si="24" ref="F121:AB121">(F118*F104)</f>
        <v>-192170249.4901466</v>
      </c>
      <c r="G121" s="274">
        <f t="shared" si="24"/>
        <v>-145220924.9414889</v>
      </c>
      <c r="H121" s="274">
        <f t="shared" si="24"/>
        <v>-18949014.24395579</v>
      </c>
      <c r="I121" s="274">
        <f t="shared" si="24"/>
        <v>-10591285.724850344</v>
      </c>
      <c r="J121" s="274">
        <f t="shared" si="24"/>
        <v>-2669716.764503572</v>
      </c>
      <c r="K121" s="274">
        <f t="shared" si="24"/>
        <v>-514147.0022965758</v>
      </c>
      <c r="L121" s="274">
        <f t="shared" si="24"/>
        <v>-660260.655364864</v>
      </c>
      <c r="M121" s="274">
        <f t="shared" si="24"/>
        <v>-2950.466236126614</v>
      </c>
      <c r="N121" s="274">
        <f t="shared" si="24"/>
        <v>-11880476.255022418</v>
      </c>
      <c r="O121" s="274">
        <f t="shared" si="24"/>
        <v>-15446.7739695805</v>
      </c>
      <c r="P121" s="274">
        <f t="shared" si="24"/>
        <v>-145220924.9414889</v>
      </c>
      <c r="Q121" s="274">
        <f t="shared" si="24"/>
        <v>-18949014.24395579</v>
      </c>
      <c r="R121" s="274">
        <f t="shared" si="24"/>
        <v>-10591285.724850344</v>
      </c>
      <c r="S121" s="274">
        <f t="shared" si="24"/>
        <v>-2669716.764503572</v>
      </c>
      <c r="T121" s="274">
        <f t="shared" si="24"/>
        <v>-491103.72853256535</v>
      </c>
      <c r="U121" s="274">
        <f t="shared" si="24"/>
        <v>0</v>
      </c>
      <c r="V121" s="274">
        <f t="shared" si="24"/>
        <v>-30755.027038839147</v>
      </c>
      <c r="W121" s="274">
        <f t="shared" si="24"/>
        <v>0</v>
      </c>
      <c r="X121" s="274">
        <f t="shared" si="24"/>
        <v>-2950.466236126614</v>
      </c>
      <c r="Y121" s="274">
        <f t="shared" si="24"/>
        <v>-713207.895709829</v>
      </c>
      <c r="Z121" s="274">
        <f t="shared" si="24"/>
        <v>-11880476.255022418</v>
      </c>
      <c r="AA121" s="274">
        <f t="shared" si="24"/>
        <v>-854.5025646518526</v>
      </c>
      <c r="AB121" s="274">
        <f t="shared" si="24"/>
        <v>-15361.99384178445</v>
      </c>
      <c r="AC121" s="275"/>
      <c r="AD121" s="275"/>
      <c r="AE121" s="275"/>
      <c r="AF121" s="275"/>
      <c r="AG121" s="275"/>
      <c r="AH121" s="276"/>
      <c r="AI121" s="277"/>
      <c r="AJ121" s="277"/>
      <c r="AK121" s="277"/>
      <c r="AL121" s="277"/>
      <c r="AM121" s="277"/>
      <c r="AN121" s="277"/>
      <c r="AO121" s="279"/>
      <c r="AP121" s="279"/>
      <c r="AQ121" s="279"/>
      <c r="AR121" s="279"/>
      <c r="AS121" s="279"/>
      <c r="AT121" s="279"/>
    </row>
    <row r="122" spans="1:46" s="236" customFormat="1" ht="11.25">
      <c r="A122" s="271">
        <v>84</v>
      </c>
      <c r="B122" s="280" t="s">
        <v>139</v>
      </c>
      <c r="C122" s="286" t="s">
        <v>140</v>
      </c>
      <c r="D122" s="271" t="s">
        <v>705</v>
      </c>
      <c r="E122" s="271" t="s">
        <v>705</v>
      </c>
      <c r="F122" s="274">
        <f aca="true" t="shared" si="25" ref="F122:AB122">(F118*F105)</f>
        <v>-43530798.40621359</v>
      </c>
      <c r="G122" s="274">
        <f t="shared" si="25"/>
        <v>-24934686.954402987</v>
      </c>
      <c r="H122" s="274">
        <f t="shared" si="25"/>
        <v>-9369266.803206917</v>
      </c>
      <c r="I122" s="274">
        <f t="shared" si="25"/>
        <v>-3419453.033015611</v>
      </c>
      <c r="J122" s="274">
        <f t="shared" si="25"/>
        <v>-350835.2538344796</v>
      </c>
      <c r="K122" s="274">
        <f t="shared" si="25"/>
        <v>-5066428.591876686</v>
      </c>
      <c r="L122" s="274">
        <f t="shared" si="25"/>
        <v>-138209.62807802815</v>
      </c>
      <c r="M122" s="274">
        <f t="shared" si="25"/>
        <v>-141253.94925833697</v>
      </c>
      <c r="N122" s="274">
        <f t="shared" si="25"/>
        <v>0</v>
      </c>
      <c r="O122" s="274">
        <f t="shared" si="25"/>
        <v>-58245.470193129215</v>
      </c>
      <c r="P122" s="274">
        <f t="shared" si="25"/>
        <v>-24934686.954402987</v>
      </c>
      <c r="Q122" s="274">
        <f t="shared" si="25"/>
        <v>-9369266.803206917</v>
      </c>
      <c r="R122" s="274">
        <f t="shared" si="25"/>
        <v>-3419453.033015611</v>
      </c>
      <c r="S122" s="274">
        <f t="shared" si="25"/>
        <v>-350835.2538344796</v>
      </c>
      <c r="T122" s="274">
        <f t="shared" si="25"/>
        <v>-3831050.9483955083</v>
      </c>
      <c r="U122" s="274">
        <f t="shared" si="25"/>
        <v>-6728.208888199077</v>
      </c>
      <c r="V122" s="274">
        <f t="shared" si="25"/>
        <v>-1234812.970807981</v>
      </c>
      <c r="W122" s="274">
        <f t="shared" si="25"/>
        <v>-13750.372747982225</v>
      </c>
      <c r="X122" s="274">
        <f t="shared" si="25"/>
        <v>-141253.94925833697</v>
      </c>
      <c r="Y122" s="274">
        <f t="shared" si="25"/>
        <v>-127607.0619080158</v>
      </c>
      <c r="Z122" s="274">
        <f t="shared" si="25"/>
        <v>0</v>
      </c>
      <c r="AA122" s="274">
        <f t="shared" si="25"/>
        <v>-6459.34122603741</v>
      </c>
      <c r="AB122" s="274">
        <f t="shared" si="25"/>
        <v>-54510.862935028694</v>
      </c>
      <c r="AC122" s="275"/>
      <c r="AD122" s="275"/>
      <c r="AE122" s="275"/>
      <c r="AF122" s="275"/>
      <c r="AG122" s="275"/>
      <c r="AH122" s="276"/>
      <c r="AI122" s="277"/>
      <c r="AJ122" s="277"/>
      <c r="AK122" s="277"/>
      <c r="AL122" s="277"/>
      <c r="AM122" s="277"/>
      <c r="AN122" s="277"/>
      <c r="AO122" s="279"/>
      <c r="AP122" s="279"/>
      <c r="AQ122" s="279"/>
      <c r="AR122" s="279"/>
      <c r="AS122" s="279"/>
      <c r="AT122" s="279"/>
    </row>
    <row r="123" spans="1:46" s="236" customFormat="1" ht="11.25">
      <c r="A123" s="271"/>
      <c r="B123" s="280"/>
      <c r="C123" s="271"/>
      <c r="D123" s="271"/>
      <c r="E123" s="271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5"/>
      <c r="AD123" s="275"/>
      <c r="AE123" s="275"/>
      <c r="AF123" s="275"/>
      <c r="AG123" s="275"/>
      <c r="AH123" s="276"/>
      <c r="AI123" s="277"/>
      <c r="AJ123" s="277"/>
      <c r="AK123" s="277"/>
      <c r="AL123" s="277"/>
      <c r="AM123" s="277"/>
      <c r="AN123" s="277"/>
      <c r="AO123" s="279"/>
      <c r="AP123" s="279"/>
      <c r="AQ123" s="279"/>
      <c r="AR123" s="279"/>
      <c r="AS123" s="279"/>
      <c r="AT123" s="279"/>
    </row>
    <row r="124" spans="1:46" s="236" customFormat="1" ht="11.25">
      <c r="A124" s="271">
        <v>85</v>
      </c>
      <c r="B124" s="283" t="s">
        <v>141</v>
      </c>
      <c r="C124" s="286" t="s">
        <v>142</v>
      </c>
      <c r="D124" s="271" t="s">
        <v>705</v>
      </c>
      <c r="E124" s="271" t="s">
        <v>705</v>
      </c>
      <c r="F124" s="274">
        <f aca="true" t="shared" si="26" ref="F124:AB124">(F83+F120)</f>
        <v>941340087.2546667</v>
      </c>
      <c r="G124" s="274">
        <f t="shared" si="26"/>
        <v>602902648.4578409</v>
      </c>
      <c r="H124" s="274">
        <f t="shared" si="26"/>
        <v>112933804.45214336</v>
      </c>
      <c r="I124" s="274">
        <f t="shared" si="26"/>
        <v>105407381.44977915</v>
      </c>
      <c r="J124" s="274">
        <f t="shared" si="26"/>
        <v>46555930.02216055</v>
      </c>
      <c r="K124" s="274">
        <f t="shared" si="26"/>
        <v>52494649.9117629</v>
      </c>
      <c r="L124" s="274">
        <f t="shared" si="26"/>
        <v>5723086.116423143</v>
      </c>
      <c r="M124" s="274">
        <f t="shared" si="26"/>
        <v>2625043.3251464968</v>
      </c>
      <c r="N124" s="274">
        <f t="shared" si="26"/>
        <v>6404177.906109043</v>
      </c>
      <c r="O124" s="274">
        <f t="shared" si="26"/>
        <v>4574920.22849533</v>
      </c>
      <c r="P124" s="274">
        <f t="shared" si="26"/>
        <v>602902648.4578409</v>
      </c>
      <c r="Q124" s="274">
        <f t="shared" si="26"/>
        <v>112933804.45214336</v>
      </c>
      <c r="R124" s="274">
        <f t="shared" si="26"/>
        <v>105407381.44977915</v>
      </c>
      <c r="S124" s="274">
        <f t="shared" si="26"/>
        <v>46555930.02216055</v>
      </c>
      <c r="T124" s="274">
        <f t="shared" si="26"/>
        <v>37199165.005951256</v>
      </c>
      <c r="U124" s="274">
        <f t="shared" si="26"/>
        <v>187256.56177868607</v>
      </c>
      <c r="V124" s="274">
        <f t="shared" si="26"/>
        <v>15122103.63352279</v>
      </c>
      <c r="W124" s="274">
        <f t="shared" si="26"/>
        <v>1827151.5893116011</v>
      </c>
      <c r="X124" s="274">
        <f t="shared" si="26"/>
        <v>2625043.3251464968</v>
      </c>
      <c r="Y124" s="274">
        <f t="shared" si="26"/>
        <v>3952029.5740344785</v>
      </c>
      <c r="Z124" s="274">
        <f t="shared" si="26"/>
        <v>6404177.906109043</v>
      </c>
      <c r="AA124" s="274">
        <f t="shared" si="26"/>
        <v>4516965.830097277</v>
      </c>
      <c r="AB124" s="274">
        <f t="shared" si="26"/>
        <v>61448.85480284454</v>
      </c>
      <c r="AC124" s="275"/>
      <c r="AD124" s="275"/>
      <c r="AE124" s="275"/>
      <c r="AF124" s="275"/>
      <c r="AG124" s="275"/>
      <c r="AH124" s="276"/>
      <c r="AI124" s="277"/>
      <c r="AJ124" s="277"/>
      <c r="AK124" s="277"/>
      <c r="AL124" s="277"/>
      <c r="AM124" s="277"/>
      <c r="AN124" s="277"/>
      <c r="AO124" s="279"/>
      <c r="AP124" s="279"/>
      <c r="AQ124" s="279"/>
      <c r="AR124" s="279"/>
      <c r="AS124" s="279"/>
      <c r="AT124" s="279"/>
    </row>
    <row r="125" spans="1:46" s="236" customFormat="1" ht="11.25">
      <c r="A125" s="271">
        <v>86</v>
      </c>
      <c r="B125" s="283" t="s">
        <v>143</v>
      </c>
      <c r="C125" s="286" t="s">
        <v>144</v>
      </c>
      <c r="D125" s="271" t="s">
        <v>705</v>
      </c>
      <c r="E125" s="271" t="s">
        <v>705</v>
      </c>
      <c r="F125" s="274">
        <f aca="true" t="shared" si="27" ref="F125:AB125">(F35*F124)</f>
        <v>85850216.10947968</v>
      </c>
      <c r="G125" s="274">
        <f t="shared" si="27"/>
        <v>54984721.63661349</v>
      </c>
      <c r="H125" s="274">
        <f t="shared" si="27"/>
        <v>10299562.984253608</v>
      </c>
      <c r="I125" s="274">
        <f t="shared" si="27"/>
        <v>9613153.20522385</v>
      </c>
      <c r="J125" s="274">
        <f t="shared" si="27"/>
        <v>4245900.825531302</v>
      </c>
      <c r="K125" s="274">
        <f t="shared" si="27"/>
        <v>4787512.080421052</v>
      </c>
      <c r="L125" s="274">
        <f t="shared" si="27"/>
        <v>521945.4547410212</v>
      </c>
      <c r="M125" s="274">
        <f t="shared" si="27"/>
        <v>239403.95167682442</v>
      </c>
      <c r="N125" s="274">
        <f t="shared" si="27"/>
        <v>584061.026070247</v>
      </c>
      <c r="O125" s="274">
        <f t="shared" si="27"/>
        <v>417232.72557678603</v>
      </c>
      <c r="P125" s="274">
        <f t="shared" si="27"/>
        <v>54984721.63661349</v>
      </c>
      <c r="Q125" s="274">
        <f t="shared" si="27"/>
        <v>10299562.984253608</v>
      </c>
      <c r="R125" s="274">
        <f t="shared" si="27"/>
        <v>9613153.20522385</v>
      </c>
      <c r="S125" s="274">
        <f t="shared" si="27"/>
        <v>4245900.825531302</v>
      </c>
      <c r="T125" s="274">
        <f t="shared" si="27"/>
        <v>3392563.85454361</v>
      </c>
      <c r="U125" s="274">
        <f t="shared" si="27"/>
        <v>17077.79846442382</v>
      </c>
      <c r="V125" s="274">
        <f t="shared" si="27"/>
        <v>1379135.85381673</v>
      </c>
      <c r="W125" s="274">
        <f t="shared" si="27"/>
        <v>166636.2252399685</v>
      </c>
      <c r="X125" s="274">
        <f t="shared" si="27"/>
        <v>239403.95167682442</v>
      </c>
      <c r="Y125" s="274">
        <f t="shared" si="27"/>
        <v>360425.09778947366</v>
      </c>
      <c r="Z125" s="274">
        <f t="shared" si="27"/>
        <v>584061.026070247</v>
      </c>
      <c r="AA125" s="274">
        <f t="shared" si="27"/>
        <v>411947.28443353466</v>
      </c>
      <c r="AB125" s="274">
        <f t="shared" si="27"/>
        <v>5604.135567932161</v>
      </c>
      <c r="AC125" s="275"/>
      <c r="AD125" s="275"/>
      <c r="AE125" s="275"/>
      <c r="AF125" s="275"/>
      <c r="AG125" s="275"/>
      <c r="AH125" s="276"/>
      <c r="AI125" s="277"/>
      <c r="AJ125" s="277"/>
      <c r="AK125" s="277"/>
      <c r="AL125" s="277"/>
      <c r="AM125" s="277"/>
      <c r="AN125" s="277"/>
      <c r="AO125" s="279"/>
      <c r="AP125" s="279"/>
      <c r="AQ125" s="279"/>
      <c r="AR125" s="279"/>
      <c r="AS125" s="279"/>
      <c r="AT125" s="279"/>
    </row>
    <row r="126" spans="1:46" s="236" customFormat="1" ht="11.25">
      <c r="A126" s="271">
        <v>87</v>
      </c>
      <c r="B126" s="280" t="s">
        <v>145</v>
      </c>
      <c r="C126" s="286" t="s">
        <v>146</v>
      </c>
      <c r="D126" s="271" t="s">
        <v>705</v>
      </c>
      <c r="E126" s="271" t="s">
        <v>705</v>
      </c>
      <c r="F126" s="274">
        <f aca="true" t="shared" si="28" ref="F126:AB126">(F94+F121)</f>
        <v>296008694.50985336</v>
      </c>
      <c r="G126" s="274">
        <f t="shared" si="28"/>
        <v>227177962.48538944</v>
      </c>
      <c r="H126" s="274">
        <f t="shared" si="28"/>
        <v>29369780.384389892</v>
      </c>
      <c r="I126" s="274">
        <f t="shared" si="28"/>
        <v>16147190.913721165</v>
      </c>
      <c r="J126" s="274">
        <f t="shared" si="28"/>
        <v>3842613.7890990693</v>
      </c>
      <c r="K126" s="274">
        <f t="shared" si="28"/>
        <v>765260.7067303527</v>
      </c>
      <c r="L126" s="274">
        <f t="shared" si="28"/>
        <v>462844.34463513596</v>
      </c>
      <c r="M126" s="274">
        <f t="shared" si="28"/>
        <v>2770.033983083066</v>
      </c>
      <c r="N126" s="274">
        <f t="shared" si="28"/>
        <v>19883041.744977582</v>
      </c>
      <c r="O126" s="274">
        <f t="shared" si="28"/>
        <v>23256.76938609055</v>
      </c>
      <c r="P126" s="274">
        <f t="shared" si="28"/>
        <v>227177962.48538944</v>
      </c>
      <c r="Q126" s="274">
        <f t="shared" si="28"/>
        <v>29369780.384389892</v>
      </c>
      <c r="R126" s="274">
        <f t="shared" si="28"/>
        <v>16147190.913721165</v>
      </c>
      <c r="S126" s="274">
        <f t="shared" si="28"/>
        <v>3842613.7890990693</v>
      </c>
      <c r="T126" s="274">
        <f t="shared" si="28"/>
        <v>707629.6774029224</v>
      </c>
      <c r="U126" s="274">
        <f t="shared" si="28"/>
        <v>0</v>
      </c>
      <c r="V126" s="274">
        <f t="shared" si="28"/>
        <v>49919.27605260172</v>
      </c>
      <c r="W126" s="274">
        <f t="shared" si="28"/>
        <v>0</v>
      </c>
      <c r="X126" s="274">
        <f t="shared" si="28"/>
        <v>2770.033983083066</v>
      </c>
      <c r="Y126" s="274">
        <f t="shared" si="28"/>
        <v>409897.10429017094</v>
      </c>
      <c r="Z126" s="274">
        <f t="shared" si="28"/>
        <v>19883041.744977582</v>
      </c>
      <c r="AA126" s="274">
        <f t="shared" si="28"/>
        <v>1290.6477256115168</v>
      </c>
      <c r="AB126" s="274">
        <f t="shared" si="28"/>
        <v>21196.399223623233</v>
      </c>
      <c r="AC126" s="275"/>
      <c r="AD126" s="275"/>
      <c r="AE126" s="275"/>
      <c r="AF126" s="275"/>
      <c r="AG126" s="275"/>
      <c r="AH126" s="276"/>
      <c r="AI126" s="277"/>
      <c r="AJ126" s="277"/>
      <c r="AK126" s="277"/>
      <c r="AL126" s="277"/>
      <c r="AM126" s="277"/>
      <c r="AN126" s="277"/>
      <c r="AO126" s="279"/>
      <c r="AP126" s="279"/>
      <c r="AQ126" s="279"/>
      <c r="AR126" s="279"/>
      <c r="AS126" s="279"/>
      <c r="AT126" s="279"/>
    </row>
    <row r="127" spans="1:46" s="236" customFormat="1" ht="11.25">
      <c r="A127" s="271">
        <v>88</v>
      </c>
      <c r="B127" s="283" t="s">
        <v>147</v>
      </c>
      <c r="C127" s="286" t="s">
        <v>148</v>
      </c>
      <c r="D127" s="271" t="s">
        <v>705</v>
      </c>
      <c r="E127" s="271" t="s">
        <v>705</v>
      </c>
      <c r="F127" s="274">
        <f aca="true" t="shared" si="29" ref="F127:AB127">(F35*F126)</f>
        <v>26995992.987049833</v>
      </c>
      <c r="G127" s="274">
        <f t="shared" si="29"/>
        <v>20718630.215315167</v>
      </c>
      <c r="H127" s="274">
        <f t="shared" si="29"/>
        <v>2678523.975794201</v>
      </c>
      <c r="I127" s="274">
        <f t="shared" si="29"/>
        <v>1472623.813936185</v>
      </c>
      <c r="J127" s="274">
        <f t="shared" si="29"/>
        <v>350446.3781857137</v>
      </c>
      <c r="K127" s="274">
        <f t="shared" si="29"/>
        <v>69791.77657725767</v>
      </c>
      <c r="L127" s="274">
        <f t="shared" si="29"/>
        <v>42211.40430538902</v>
      </c>
      <c r="M127" s="274">
        <f t="shared" si="29"/>
        <v>252.62709970402895</v>
      </c>
      <c r="N127" s="274">
        <f t="shared" si="29"/>
        <v>1813333.4103494266</v>
      </c>
      <c r="O127" s="274">
        <f t="shared" si="29"/>
        <v>2121.0173717631683</v>
      </c>
      <c r="P127" s="274">
        <f t="shared" si="29"/>
        <v>20718630.215315167</v>
      </c>
      <c r="Q127" s="274">
        <f t="shared" si="29"/>
        <v>2678523.975794201</v>
      </c>
      <c r="R127" s="274">
        <f t="shared" si="29"/>
        <v>1472623.813936185</v>
      </c>
      <c r="S127" s="274">
        <f t="shared" si="29"/>
        <v>350446.3781857137</v>
      </c>
      <c r="T127" s="274">
        <f t="shared" si="29"/>
        <v>64535.826693299176</v>
      </c>
      <c r="U127" s="274">
        <f t="shared" si="29"/>
        <v>0</v>
      </c>
      <c r="V127" s="274">
        <f t="shared" si="29"/>
        <v>4552.637984050101</v>
      </c>
      <c r="W127" s="274">
        <f t="shared" si="29"/>
        <v>0</v>
      </c>
      <c r="X127" s="274">
        <f t="shared" si="29"/>
        <v>252.62709970402895</v>
      </c>
      <c r="Y127" s="274">
        <f t="shared" si="29"/>
        <v>37382.61597738693</v>
      </c>
      <c r="Z127" s="274">
        <f t="shared" si="29"/>
        <v>1813333.4103494266</v>
      </c>
      <c r="AA127" s="274">
        <f t="shared" si="29"/>
        <v>117.70707278397364</v>
      </c>
      <c r="AB127" s="274">
        <f t="shared" si="29"/>
        <v>1933.1116126137767</v>
      </c>
      <c r="AC127" s="275"/>
      <c r="AD127" s="275"/>
      <c r="AE127" s="275"/>
      <c r="AF127" s="275"/>
      <c r="AG127" s="275"/>
      <c r="AH127" s="276"/>
      <c r="AI127" s="277"/>
      <c r="AJ127" s="277"/>
      <c r="AK127" s="277"/>
      <c r="AL127" s="277"/>
      <c r="AM127" s="277"/>
      <c r="AN127" s="277"/>
      <c r="AO127" s="279"/>
      <c r="AP127" s="279"/>
      <c r="AQ127" s="279"/>
      <c r="AR127" s="279"/>
      <c r="AS127" s="279"/>
      <c r="AT127" s="279"/>
    </row>
    <row r="128" spans="1:46" s="236" customFormat="1" ht="11.25">
      <c r="A128" s="271">
        <v>89</v>
      </c>
      <c r="B128" s="280" t="s">
        <v>149</v>
      </c>
      <c r="C128" s="286" t="s">
        <v>150</v>
      </c>
      <c r="D128" s="271" t="s">
        <v>705</v>
      </c>
      <c r="E128" s="271" t="s">
        <v>705</v>
      </c>
      <c r="F128" s="274">
        <f aca="true" t="shared" si="30" ref="F128:AB128">(F99+F122)</f>
        <v>67052495.59378641</v>
      </c>
      <c r="G128" s="274">
        <f t="shared" si="30"/>
        <v>39006853.728514865</v>
      </c>
      <c r="H128" s="274">
        <f t="shared" si="30"/>
        <v>14521774.31660935</v>
      </c>
      <c r="I128" s="274">
        <f t="shared" si="30"/>
        <v>5213206.628450783</v>
      </c>
      <c r="J128" s="274">
        <f t="shared" si="30"/>
        <v>504969.06713515136</v>
      </c>
      <c r="K128" s="274">
        <f t="shared" si="30"/>
        <v>7540914.772429161</v>
      </c>
      <c r="L128" s="274">
        <f t="shared" si="30"/>
        <v>96885.2894841824</v>
      </c>
      <c r="M128" s="274">
        <f t="shared" si="30"/>
        <v>132615.7320152751</v>
      </c>
      <c r="N128" s="274">
        <f t="shared" si="30"/>
        <v>0</v>
      </c>
      <c r="O128" s="274">
        <f t="shared" si="30"/>
        <v>87694.78149506485</v>
      </c>
      <c r="P128" s="274">
        <f t="shared" si="30"/>
        <v>39006853.728514865</v>
      </c>
      <c r="Q128" s="274">
        <f t="shared" si="30"/>
        <v>14521774.31660935</v>
      </c>
      <c r="R128" s="274">
        <f t="shared" si="30"/>
        <v>5213206.628450783</v>
      </c>
      <c r="S128" s="274">
        <f t="shared" si="30"/>
        <v>504969.06713515136</v>
      </c>
      <c r="T128" s="274">
        <f t="shared" si="30"/>
        <v>5520148.166717711</v>
      </c>
      <c r="U128" s="274">
        <f t="shared" si="30"/>
        <v>10346.351228790232</v>
      </c>
      <c r="V128" s="274">
        <f t="shared" si="30"/>
        <v>2004256.7182676576</v>
      </c>
      <c r="W128" s="274">
        <f t="shared" si="30"/>
        <v>20398.74748599639</v>
      </c>
      <c r="X128" s="274">
        <f t="shared" si="30"/>
        <v>132615.7320152751</v>
      </c>
      <c r="Y128" s="274">
        <f t="shared" si="30"/>
        <v>73338.73542021614</v>
      </c>
      <c r="Z128" s="274">
        <f t="shared" si="30"/>
        <v>0</v>
      </c>
      <c r="AA128" s="274">
        <f t="shared" si="30"/>
        <v>9756.24229487304</v>
      </c>
      <c r="AB128" s="274">
        <f t="shared" si="30"/>
        <v>75213.8052322549</v>
      </c>
      <c r="AC128" s="275"/>
      <c r="AD128" s="275"/>
      <c r="AE128" s="275"/>
      <c r="AF128" s="275"/>
      <c r="AG128" s="275"/>
      <c r="AH128" s="276"/>
      <c r="AI128" s="277"/>
      <c r="AJ128" s="277"/>
      <c r="AK128" s="277"/>
      <c r="AL128" s="277"/>
      <c r="AM128" s="277"/>
      <c r="AN128" s="277"/>
      <c r="AO128" s="279"/>
      <c r="AP128" s="279"/>
      <c r="AQ128" s="279"/>
      <c r="AR128" s="279"/>
      <c r="AS128" s="279"/>
      <c r="AT128" s="279"/>
    </row>
    <row r="129" spans="1:46" s="236" customFormat="1" ht="11.25">
      <c r="A129" s="271">
        <v>90</v>
      </c>
      <c r="B129" s="284" t="s">
        <v>151</v>
      </c>
      <c r="C129" s="286" t="s">
        <v>152</v>
      </c>
      <c r="D129" s="271" t="s">
        <v>705</v>
      </c>
      <c r="E129" s="271" t="s">
        <v>705</v>
      </c>
      <c r="F129" s="274">
        <f aca="true" t="shared" si="31" ref="F129:AB129">(F35*F128)</f>
        <v>6115187.608970022</v>
      </c>
      <c r="G129" s="274">
        <f t="shared" si="31"/>
        <v>3557425.066333021</v>
      </c>
      <c r="H129" s="274">
        <f t="shared" si="31"/>
        <v>1324385.8200173806</v>
      </c>
      <c r="I129" s="274">
        <f t="shared" si="31"/>
        <v>475444.4453556898</v>
      </c>
      <c r="J129" s="274">
        <f t="shared" si="31"/>
        <v>46053.17900418586</v>
      </c>
      <c r="K129" s="274">
        <f t="shared" si="31"/>
        <v>687731.4284620166</v>
      </c>
      <c r="L129" s="274">
        <f t="shared" si="31"/>
        <v>8835.93841658667</v>
      </c>
      <c r="M129" s="274">
        <f t="shared" si="31"/>
        <v>12094.55478118625</v>
      </c>
      <c r="N129" s="274">
        <f t="shared" si="31"/>
        <v>0</v>
      </c>
      <c r="O129" s="274">
        <f t="shared" si="31"/>
        <v>7997.764086496565</v>
      </c>
      <c r="P129" s="274">
        <f t="shared" si="31"/>
        <v>3557425.066333021</v>
      </c>
      <c r="Q129" s="274">
        <f t="shared" si="31"/>
        <v>1324385.8200173806</v>
      </c>
      <c r="R129" s="274">
        <f t="shared" si="31"/>
        <v>475444.4453556898</v>
      </c>
      <c r="S129" s="274">
        <f t="shared" si="31"/>
        <v>46053.17900418586</v>
      </c>
      <c r="T129" s="274">
        <f t="shared" si="31"/>
        <v>503437.51369514863</v>
      </c>
      <c r="U129" s="274">
        <f t="shared" si="31"/>
        <v>943.5872337347107</v>
      </c>
      <c r="V129" s="274">
        <f t="shared" si="31"/>
        <v>182788.21302933092</v>
      </c>
      <c r="W129" s="274">
        <f t="shared" si="31"/>
        <v>1860.3657740135343</v>
      </c>
      <c r="X129" s="274">
        <f t="shared" si="31"/>
        <v>12094.55478118625</v>
      </c>
      <c r="Y129" s="274">
        <f t="shared" si="31"/>
        <v>6688.4926821544905</v>
      </c>
      <c r="Z129" s="274">
        <f t="shared" si="31"/>
        <v>0</v>
      </c>
      <c r="AA129" s="274">
        <f t="shared" si="31"/>
        <v>889.7692988662682</v>
      </c>
      <c r="AB129" s="274">
        <f t="shared" si="31"/>
        <v>6859.499049314907</v>
      </c>
      <c r="AC129" s="275"/>
      <c r="AD129" s="275"/>
      <c r="AE129" s="275"/>
      <c r="AF129" s="275"/>
      <c r="AG129" s="275"/>
      <c r="AH129" s="276"/>
      <c r="AI129" s="277"/>
      <c r="AJ129" s="277"/>
      <c r="AK129" s="277"/>
      <c r="AL129" s="277"/>
      <c r="AM129" s="277"/>
      <c r="AN129" s="277"/>
      <c r="AO129" s="279"/>
      <c r="AP129" s="279"/>
      <c r="AQ129" s="279"/>
      <c r="AR129" s="279"/>
      <c r="AS129" s="279"/>
      <c r="AT129" s="279"/>
    </row>
    <row r="130" spans="1:46" s="236" customFormat="1" ht="11.25">
      <c r="A130" s="271"/>
      <c r="B130" s="284"/>
      <c r="C130" s="286"/>
      <c r="D130" s="271"/>
      <c r="E130" s="271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5"/>
      <c r="AD130" s="275"/>
      <c r="AE130" s="275"/>
      <c r="AF130" s="275"/>
      <c r="AG130" s="275"/>
      <c r="AH130" s="276"/>
      <c r="AI130" s="277"/>
      <c r="AJ130" s="277"/>
      <c r="AK130" s="277"/>
      <c r="AL130" s="277"/>
      <c r="AM130" s="277"/>
      <c r="AN130" s="277"/>
      <c r="AO130" s="279"/>
      <c r="AP130" s="279"/>
      <c r="AQ130" s="279"/>
      <c r="AR130" s="279"/>
      <c r="AS130" s="279"/>
      <c r="AT130" s="279"/>
    </row>
    <row r="131" spans="1:46" s="236" customFormat="1" ht="11.25">
      <c r="A131" s="271">
        <v>91</v>
      </c>
      <c r="B131" s="284" t="s">
        <v>153</v>
      </c>
      <c r="C131" s="285" t="s">
        <v>154</v>
      </c>
      <c r="D131" s="271" t="s">
        <v>705</v>
      </c>
      <c r="E131" s="271" t="s">
        <v>705</v>
      </c>
      <c r="F131" s="274">
        <f aca="true" t="shared" si="32" ref="F131:AB131">(F125+F127+F129)</f>
        <v>118961396.70549953</v>
      </c>
      <c r="G131" s="274">
        <f t="shared" si="32"/>
        <v>79260776.91826168</v>
      </c>
      <c r="H131" s="274">
        <f t="shared" si="32"/>
        <v>14302472.780065188</v>
      </c>
      <c r="I131" s="274">
        <f t="shared" si="32"/>
        <v>11561221.464515725</v>
      </c>
      <c r="J131" s="274">
        <f t="shared" si="32"/>
        <v>4642400.3827212015</v>
      </c>
      <c r="K131" s="274">
        <f t="shared" si="32"/>
        <v>5545035.285460326</v>
      </c>
      <c r="L131" s="274">
        <f t="shared" si="32"/>
        <v>572992.7974629969</v>
      </c>
      <c r="M131" s="274">
        <f t="shared" si="32"/>
        <v>251751.1335577147</v>
      </c>
      <c r="N131" s="274">
        <f t="shared" si="32"/>
        <v>2397394.4364196737</v>
      </c>
      <c r="O131" s="274">
        <f t="shared" si="32"/>
        <v>427351.50703504577</v>
      </c>
      <c r="P131" s="274">
        <f t="shared" si="32"/>
        <v>79260776.91826168</v>
      </c>
      <c r="Q131" s="274">
        <f t="shared" si="32"/>
        <v>14302472.780065188</v>
      </c>
      <c r="R131" s="274">
        <f t="shared" si="32"/>
        <v>11561221.464515725</v>
      </c>
      <c r="S131" s="274">
        <f t="shared" si="32"/>
        <v>4642400.3827212015</v>
      </c>
      <c r="T131" s="274">
        <f t="shared" si="32"/>
        <v>3960537.194932058</v>
      </c>
      <c r="U131" s="274">
        <f t="shared" si="32"/>
        <v>18021.38569815853</v>
      </c>
      <c r="V131" s="274">
        <f t="shared" si="32"/>
        <v>1566476.704830111</v>
      </c>
      <c r="W131" s="274">
        <f t="shared" si="32"/>
        <v>168496.59101398205</v>
      </c>
      <c r="X131" s="274">
        <f t="shared" si="32"/>
        <v>251751.1335577147</v>
      </c>
      <c r="Y131" s="274">
        <f t="shared" si="32"/>
        <v>404496.20644901507</v>
      </c>
      <c r="Z131" s="274">
        <f t="shared" si="32"/>
        <v>2397394.4364196737</v>
      </c>
      <c r="AA131" s="274">
        <f t="shared" si="32"/>
        <v>412954.7608051849</v>
      </c>
      <c r="AB131" s="274">
        <f t="shared" si="32"/>
        <v>14396.746229860844</v>
      </c>
      <c r="AC131" s="275"/>
      <c r="AD131" s="275"/>
      <c r="AE131" s="275"/>
      <c r="AF131" s="275"/>
      <c r="AG131" s="275"/>
      <c r="AH131" s="276"/>
      <c r="AI131" s="277"/>
      <c r="AJ131" s="277"/>
      <c r="AK131" s="277"/>
      <c r="AL131" s="277"/>
      <c r="AM131" s="277"/>
      <c r="AN131" s="277"/>
      <c r="AO131" s="279"/>
      <c r="AP131" s="279"/>
      <c r="AQ131" s="279"/>
      <c r="AR131" s="279"/>
      <c r="AS131" s="279"/>
      <c r="AT131" s="279"/>
    </row>
    <row r="132" spans="1:46" s="236" customFormat="1" ht="11.25">
      <c r="A132" s="271"/>
      <c r="B132" s="282"/>
      <c r="C132" s="271"/>
      <c r="D132" s="237"/>
      <c r="E132" s="271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5"/>
      <c r="AD132" s="275"/>
      <c r="AE132" s="275"/>
      <c r="AF132" s="275"/>
      <c r="AG132" s="275"/>
      <c r="AH132" s="276"/>
      <c r="AI132" s="277"/>
      <c r="AJ132" s="277"/>
      <c r="AK132" s="277"/>
      <c r="AL132" s="277"/>
      <c r="AM132" s="277"/>
      <c r="AN132" s="277"/>
      <c r="AO132" s="279"/>
      <c r="AP132" s="279"/>
      <c r="AQ132" s="279"/>
      <c r="AR132" s="279"/>
      <c r="AS132" s="279"/>
      <c r="AT132" s="279"/>
    </row>
    <row r="133" spans="1:46" s="236" customFormat="1" ht="11.25">
      <c r="A133" s="271"/>
      <c r="B133" s="282" t="s">
        <v>155</v>
      </c>
      <c r="C133" s="271"/>
      <c r="D133" s="237"/>
      <c r="E133" s="271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5"/>
      <c r="AD133" s="275"/>
      <c r="AE133" s="275"/>
      <c r="AF133" s="275"/>
      <c r="AG133" s="275"/>
      <c r="AH133" s="276"/>
      <c r="AI133" s="277"/>
      <c r="AJ133" s="277"/>
      <c r="AK133" s="277"/>
      <c r="AL133" s="277"/>
      <c r="AM133" s="277"/>
      <c r="AN133" s="277"/>
      <c r="AO133" s="279"/>
      <c r="AP133" s="279"/>
      <c r="AQ133" s="279"/>
      <c r="AR133" s="279"/>
      <c r="AS133" s="279"/>
      <c r="AT133" s="279"/>
    </row>
    <row r="134" spans="1:46" s="236" customFormat="1" ht="11.25">
      <c r="A134" s="271"/>
      <c r="B134" s="282" t="s">
        <v>156</v>
      </c>
      <c r="C134" s="271"/>
      <c r="D134" s="237"/>
      <c r="E134" s="271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5"/>
      <c r="AD134" s="275"/>
      <c r="AE134" s="275"/>
      <c r="AF134" s="275"/>
      <c r="AG134" s="275"/>
      <c r="AH134" s="276"/>
      <c r="AI134" s="277"/>
      <c r="AJ134" s="277"/>
      <c r="AK134" s="277"/>
      <c r="AL134" s="277"/>
      <c r="AM134" s="277"/>
      <c r="AN134" s="277"/>
      <c r="AO134" s="279"/>
      <c r="AP134" s="279"/>
      <c r="AQ134" s="279"/>
      <c r="AR134" s="279"/>
      <c r="AS134" s="279"/>
      <c r="AT134" s="279"/>
    </row>
    <row r="135" spans="1:46" s="236" customFormat="1" ht="11.25">
      <c r="A135" s="271">
        <v>92</v>
      </c>
      <c r="B135" s="273" t="s">
        <v>157</v>
      </c>
      <c r="C135" s="272" t="s">
        <v>158</v>
      </c>
      <c r="D135" s="271" t="s">
        <v>705</v>
      </c>
      <c r="E135" s="271" t="s">
        <v>705</v>
      </c>
      <c r="F135" s="274">
        <f aca="true" t="shared" si="33" ref="F135:AB135">(F14)</f>
        <v>1178071974</v>
      </c>
      <c r="G135" s="274">
        <f t="shared" si="33"/>
        <v>612179338.8842812</v>
      </c>
      <c r="H135" s="274">
        <f t="shared" si="33"/>
        <v>143717023.67038572</v>
      </c>
      <c r="I135" s="274">
        <f t="shared" si="33"/>
        <v>172107993.9814086</v>
      </c>
      <c r="J135" s="274">
        <f t="shared" si="33"/>
        <v>112817610.82754613</v>
      </c>
      <c r="K135" s="274">
        <f t="shared" si="33"/>
        <v>105795397.09814064</v>
      </c>
      <c r="L135" s="274">
        <f t="shared" si="33"/>
        <v>1E-15</v>
      </c>
      <c r="M135" s="274">
        <f t="shared" si="33"/>
        <v>26319304.870121595</v>
      </c>
      <c r="N135" s="274">
        <f t="shared" si="33"/>
        <v>4683720.948346586</v>
      </c>
      <c r="O135" s="274">
        <f t="shared" si="33"/>
        <v>451583.7197696564</v>
      </c>
      <c r="P135" s="274">
        <f t="shared" si="33"/>
        <v>612179338.8842812</v>
      </c>
      <c r="Q135" s="274">
        <f t="shared" si="33"/>
        <v>143717023.67038572</v>
      </c>
      <c r="R135" s="274">
        <f t="shared" si="33"/>
        <v>172107993.9814086</v>
      </c>
      <c r="S135" s="274">
        <f t="shared" si="33"/>
        <v>112817610.82754613</v>
      </c>
      <c r="T135" s="274">
        <f t="shared" si="33"/>
        <v>95716931.89368832</v>
      </c>
      <c r="U135" s="274">
        <f t="shared" si="33"/>
        <v>256089.26349995213</v>
      </c>
      <c r="V135" s="274">
        <f t="shared" si="33"/>
        <v>9822375.940952368</v>
      </c>
      <c r="W135" s="274">
        <f t="shared" si="33"/>
        <v>2.7185970257049567E-17</v>
      </c>
      <c r="X135" s="274">
        <f t="shared" si="33"/>
        <v>26319304.870121595</v>
      </c>
      <c r="Y135" s="274">
        <f t="shared" si="33"/>
        <v>9.728140297429505E-16</v>
      </c>
      <c r="Z135" s="274">
        <f t="shared" si="33"/>
        <v>4683720.948346586</v>
      </c>
      <c r="AA135" s="274">
        <f t="shared" si="33"/>
        <v>0</v>
      </c>
      <c r="AB135" s="274">
        <f t="shared" si="33"/>
        <v>451583.7197696564</v>
      </c>
      <c r="AC135" s="275"/>
      <c r="AD135" s="275"/>
      <c r="AE135" s="275"/>
      <c r="AF135" s="275"/>
      <c r="AG135" s="275"/>
      <c r="AH135" s="276"/>
      <c r="AI135" s="277"/>
      <c r="AJ135" s="277"/>
      <c r="AK135" s="277"/>
      <c r="AL135" s="277"/>
      <c r="AM135" s="277"/>
      <c r="AN135" s="277"/>
      <c r="AO135" s="279"/>
      <c r="AP135" s="279"/>
      <c r="AQ135" s="279"/>
      <c r="AR135" s="279"/>
      <c r="AS135" s="279"/>
      <c r="AT135" s="279"/>
    </row>
    <row r="136" spans="1:46" s="236" customFormat="1" ht="11.25">
      <c r="A136" s="271">
        <v>93</v>
      </c>
      <c r="B136" s="273" t="s">
        <v>159</v>
      </c>
      <c r="C136" s="272" t="s">
        <v>160</v>
      </c>
      <c r="D136" s="271" t="s">
        <v>705</v>
      </c>
      <c r="E136" s="271" t="s">
        <v>705</v>
      </c>
      <c r="F136" s="274">
        <f aca="true" t="shared" si="34" ref="F136:AB136">(F44)</f>
        <v>488566888.99999994</v>
      </c>
      <c r="G136" s="274">
        <f t="shared" si="34"/>
        <v>238847788.79538438</v>
      </c>
      <c r="H136" s="274">
        <f t="shared" si="34"/>
        <v>56033939.16115208</v>
      </c>
      <c r="I136" s="274">
        <f t="shared" si="34"/>
        <v>67098552.2536703</v>
      </c>
      <c r="J136" s="274">
        <f t="shared" si="34"/>
        <v>43979265.75711509</v>
      </c>
      <c r="K136" s="274">
        <f t="shared" si="34"/>
        <v>41229918.31574801</v>
      </c>
      <c r="L136" s="274">
        <f t="shared" si="34"/>
        <v>27401755.763198834</v>
      </c>
      <c r="M136" s="274">
        <f t="shared" si="34"/>
        <v>10254437.77741372</v>
      </c>
      <c r="N136" s="274">
        <f t="shared" si="34"/>
        <v>1823980.3192348622</v>
      </c>
      <c r="O136" s="274">
        <f t="shared" si="34"/>
        <v>1897250.8570827139</v>
      </c>
      <c r="P136" s="274">
        <f t="shared" si="34"/>
        <v>238847788.79538438</v>
      </c>
      <c r="Q136" s="274">
        <f t="shared" si="34"/>
        <v>56033939.16115208</v>
      </c>
      <c r="R136" s="274">
        <f t="shared" si="34"/>
        <v>67098552.2536703</v>
      </c>
      <c r="S136" s="274">
        <f t="shared" si="34"/>
        <v>43979265.75711509</v>
      </c>
      <c r="T136" s="274">
        <f t="shared" si="34"/>
        <v>37310111.70126997</v>
      </c>
      <c r="U136" s="274">
        <f t="shared" si="34"/>
        <v>99601.48645912124</v>
      </c>
      <c r="V136" s="274">
        <f t="shared" si="34"/>
        <v>3820205.1280189278</v>
      </c>
      <c r="W136" s="274">
        <f t="shared" si="34"/>
        <v>817810.4152941874</v>
      </c>
      <c r="X136" s="274">
        <f t="shared" si="34"/>
        <v>10254437.77741372</v>
      </c>
      <c r="Y136" s="274">
        <f t="shared" si="34"/>
        <v>26583945.347904645</v>
      </c>
      <c r="Z136" s="274">
        <f t="shared" si="34"/>
        <v>1823980.3192348622</v>
      </c>
      <c r="AA136" s="274">
        <f t="shared" si="34"/>
        <v>1721168.6778028046</v>
      </c>
      <c r="AB136" s="274">
        <f t="shared" si="34"/>
        <v>176082.17927990924</v>
      </c>
      <c r="AC136" s="275"/>
      <c r="AD136" s="275"/>
      <c r="AE136" s="275"/>
      <c r="AF136" s="275"/>
      <c r="AG136" s="275"/>
      <c r="AH136" s="276"/>
      <c r="AI136" s="277"/>
      <c r="AJ136" s="277"/>
      <c r="AK136" s="277"/>
      <c r="AL136" s="277"/>
      <c r="AM136" s="277"/>
      <c r="AN136" s="277"/>
      <c r="AO136" s="279"/>
      <c r="AP136" s="279"/>
      <c r="AQ136" s="279"/>
      <c r="AR136" s="279"/>
      <c r="AS136" s="279"/>
      <c r="AT136" s="279"/>
    </row>
    <row r="137" spans="1:46" s="236" customFormat="1" ht="11.25">
      <c r="A137" s="271">
        <v>94</v>
      </c>
      <c r="B137" s="273" t="s">
        <v>161</v>
      </c>
      <c r="C137" s="272" t="s">
        <v>162</v>
      </c>
      <c r="D137" s="271" t="s">
        <v>705</v>
      </c>
      <c r="E137" s="271" t="s">
        <v>705</v>
      </c>
      <c r="F137" s="274">
        <f aca="true" t="shared" si="35" ref="F137:AB137">(F45)</f>
        <v>2290153615</v>
      </c>
      <c r="G137" s="274">
        <f t="shared" si="35"/>
        <v>1504321032.5443127</v>
      </c>
      <c r="H137" s="274">
        <f t="shared" si="35"/>
        <v>273048857.92871195</v>
      </c>
      <c r="I137" s="274">
        <f t="shared" si="35"/>
        <v>224311152.6043712</v>
      </c>
      <c r="J137" s="274">
        <f t="shared" si="35"/>
        <v>95402020.32526915</v>
      </c>
      <c r="K137" s="274">
        <f t="shared" si="35"/>
        <v>110195925.00172521</v>
      </c>
      <c r="L137" s="274">
        <f t="shared" si="35"/>
        <v>24177075.184746534</v>
      </c>
      <c r="M137" s="274">
        <f t="shared" si="35"/>
        <v>7931423.282985516</v>
      </c>
      <c r="N137" s="274">
        <f t="shared" si="35"/>
        <v>42370604.541197315</v>
      </c>
      <c r="O137" s="274">
        <f t="shared" si="35"/>
        <v>8395523.586680373</v>
      </c>
      <c r="P137" s="274">
        <f t="shared" si="35"/>
        <v>1504321032.5443127</v>
      </c>
      <c r="Q137" s="274">
        <f t="shared" si="35"/>
        <v>273048857.92871195</v>
      </c>
      <c r="R137" s="274">
        <f t="shared" si="35"/>
        <v>224311152.6043712</v>
      </c>
      <c r="S137" s="274">
        <f t="shared" si="35"/>
        <v>95402020.32526915</v>
      </c>
      <c r="T137" s="274">
        <f t="shared" si="35"/>
        <v>81303245.21002358</v>
      </c>
      <c r="U137" s="274">
        <f t="shared" si="35"/>
        <v>346636.72410061443</v>
      </c>
      <c r="V137" s="274">
        <f t="shared" si="35"/>
        <v>28546043.06760101</v>
      </c>
      <c r="W137" s="274">
        <f t="shared" si="35"/>
        <v>3359512.2513014544</v>
      </c>
      <c r="X137" s="274">
        <f t="shared" si="35"/>
        <v>7931423.282985516</v>
      </c>
      <c r="Y137" s="274">
        <f t="shared" si="35"/>
        <v>20817562.933445085</v>
      </c>
      <c r="Z137" s="274">
        <f t="shared" si="35"/>
        <v>42370604.541197315</v>
      </c>
      <c r="AA137" s="274">
        <f t="shared" si="35"/>
        <v>8086903.643783907</v>
      </c>
      <c r="AB137" s="274">
        <f t="shared" si="35"/>
        <v>308619.9428964655</v>
      </c>
      <c r="AC137" s="275"/>
      <c r="AD137" s="275"/>
      <c r="AE137" s="275"/>
      <c r="AF137" s="275"/>
      <c r="AG137" s="275"/>
      <c r="AH137" s="276"/>
      <c r="AI137" s="277"/>
      <c r="AJ137" s="277"/>
      <c r="AK137" s="277"/>
      <c r="AL137" s="277"/>
      <c r="AM137" s="277"/>
      <c r="AN137" s="277"/>
      <c r="AO137" s="279"/>
      <c r="AP137" s="279"/>
      <c r="AQ137" s="279"/>
      <c r="AR137" s="279"/>
      <c r="AS137" s="279"/>
      <c r="AT137" s="279"/>
    </row>
    <row r="138" spans="1:46" s="236" customFormat="1" ht="11.25">
      <c r="A138" s="271">
        <v>95</v>
      </c>
      <c r="B138" s="273" t="s">
        <v>163</v>
      </c>
      <c r="C138" s="272" t="s">
        <v>164</v>
      </c>
      <c r="D138" s="271" t="s">
        <v>705</v>
      </c>
      <c r="E138" s="271" t="s">
        <v>705</v>
      </c>
      <c r="F138" s="274">
        <f aca="true" t="shared" si="36" ref="F138:AB138">(F135+F136+F137)</f>
        <v>3956792478</v>
      </c>
      <c r="G138" s="274">
        <f t="shared" si="36"/>
        <v>2355348160.223978</v>
      </c>
      <c r="H138" s="274">
        <f t="shared" si="36"/>
        <v>472799820.76024973</v>
      </c>
      <c r="I138" s="274">
        <f t="shared" si="36"/>
        <v>463517698.8394501</v>
      </c>
      <c r="J138" s="274">
        <f t="shared" si="36"/>
        <v>252198896.90993035</v>
      </c>
      <c r="K138" s="274">
        <f t="shared" si="36"/>
        <v>257221240.4156139</v>
      </c>
      <c r="L138" s="274">
        <f t="shared" si="36"/>
        <v>51578830.94794537</v>
      </c>
      <c r="M138" s="274">
        <f t="shared" si="36"/>
        <v>44505165.93052083</v>
      </c>
      <c r="N138" s="274">
        <f t="shared" si="36"/>
        <v>48878305.80877876</v>
      </c>
      <c r="O138" s="274">
        <f t="shared" si="36"/>
        <v>10744358.163532743</v>
      </c>
      <c r="P138" s="274">
        <f t="shared" si="36"/>
        <v>2355348160.223978</v>
      </c>
      <c r="Q138" s="274">
        <f t="shared" si="36"/>
        <v>472799820.76024973</v>
      </c>
      <c r="R138" s="274">
        <f t="shared" si="36"/>
        <v>463517698.8394501</v>
      </c>
      <c r="S138" s="274">
        <f t="shared" si="36"/>
        <v>252198896.90993035</v>
      </c>
      <c r="T138" s="274">
        <f t="shared" si="36"/>
        <v>214330288.8049819</v>
      </c>
      <c r="U138" s="274">
        <f t="shared" si="36"/>
        <v>702327.4740596878</v>
      </c>
      <c r="V138" s="274">
        <f t="shared" si="36"/>
        <v>42188624.1365723</v>
      </c>
      <c r="W138" s="274">
        <f t="shared" si="36"/>
        <v>4177322.6665956415</v>
      </c>
      <c r="X138" s="274">
        <f t="shared" si="36"/>
        <v>44505165.93052083</v>
      </c>
      <c r="Y138" s="274">
        <f t="shared" si="36"/>
        <v>47401508.28134973</v>
      </c>
      <c r="Z138" s="274">
        <f t="shared" si="36"/>
        <v>48878305.80877876</v>
      </c>
      <c r="AA138" s="274">
        <f t="shared" si="36"/>
        <v>9808072.321586711</v>
      </c>
      <c r="AB138" s="274">
        <f t="shared" si="36"/>
        <v>936285.8419460312</v>
      </c>
      <c r="AC138" s="275"/>
      <c r="AD138" s="275"/>
      <c r="AE138" s="275"/>
      <c r="AF138" s="275"/>
      <c r="AG138" s="275"/>
      <c r="AH138" s="276"/>
      <c r="AI138" s="277"/>
      <c r="AJ138" s="277"/>
      <c r="AK138" s="277"/>
      <c r="AL138" s="277"/>
      <c r="AM138" s="277"/>
      <c r="AN138" s="277"/>
      <c r="AO138" s="279"/>
      <c r="AP138" s="279"/>
      <c r="AQ138" s="279"/>
      <c r="AR138" s="279"/>
      <c r="AS138" s="279"/>
      <c r="AT138" s="279"/>
    </row>
    <row r="139" spans="1:46" s="236" customFormat="1" ht="11.25">
      <c r="A139" s="271"/>
      <c r="B139" s="273"/>
      <c r="C139" s="271"/>
      <c r="D139" s="237"/>
      <c r="E139" s="271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5"/>
      <c r="AD139" s="275"/>
      <c r="AE139" s="275"/>
      <c r="AF139" s="275"/>
      <c r="AG139" s="275"/>
      <c r="AH139" s="276"/>
      <c r="AI139" s="277"/>
      <c r="AJ139" s="277"/>
      <c r="AK139" s="277"/>
      <c r="AL139" s="277"/>
      <c r="AM139" s="277"/>
      <c r="AN139" s="277"/>
      <c r="AO139" s="279"/>
      <c r="AP139" s="279"/>
      <c r="AQ139" s="279"/>
      <c r="AR139" s="279"/>
      <c r="AS139" s="279"/>
      <c r="AT139" s="279"/>
    </row>
    <row r="140" spans="1:46" s="236" customFormat="1" ht="11.25">
      <c r="A140" s="271">
        <v>96</v>
      </c>
      <c r="B140" s="282" t="s">
        <v>165</v>
      </c>
      <c r="C140" s="272" t="s">
        <v>166</v>
      </c>
      <c r="D140" s="271" t="s">
        <v>705</v>
      </c>
      <c r="E140" s="271" t="s">
        <v>705</v>
      </c>
      <c r="F140" s="291">
        <f aca="true" t="shared" si="37" ref="F140:AB140">(F135/F138)</f>
        <v>0.29773408146880326</v>
      </c>
      <c r="G140" s="291">
        <f t="shared" si="37"/>
        <v>0.25991033904137</v>
      </c>
      <c r="H140" s="291">
        <f t="shared" si="37"/>
        <v>0.30397013145921353</v>
      </c>
      <c r="I140" s="291">
        <f t="shared" si="37"/>
        <v>0.3713083543785501</v>
      </c>
      <c r="J140" s="291">
        <f t="shared" si="37"/>
        <v>0.4473358615356574</v>
      </c>
      <c r="K140" s="291">
        <f t="shared" si="37"/>
        <v>0.41130116986916854</v>
      </c>
      <c r="L140" s="291">
        <f t="shared" si="37"/>
        <v>1.9387798862855668E-23</v>
      </c>
      <c r="M140" s="291">
        <f t="shared" si="37"/>
        <v>0.5913764013645053</v>
      </c>
      <c r="N140" s="291">
        <f t="shared" si="37"/>
        <v>0.09582412628355398</v>
      </c>
      <c r="O140" s="291">
        <f t="shared" si="37"/>
        <v>0.042029846073297294</v>
      </c>
      <c r="P140" s="274">
        <f t="shared" si="37"/>
        <v>0.25991033904137</v>
      </c>
      <c r="Q140" s="274">
        <f t="shared" si="37"/>
        <v>0.30397013145921353</v>
      </c>
      <c r="R140" s="274">
        <f t="shared" si="37"/>
        <v>0.3713083543785501</v>
      </c>
      <c r="S140" s="274">
        <f t="shared" si="37"/>
        <v>0.4473358615356574</v>
      </c>
      <c r="T140" s="274">
        <f t="shared" si="37"/>
        <v>0.44658611914987295</v>
      </c>
      <c r="U140" s="274">
        <f t="shared" si="37"/>
        <v>0.36462942567186</v>
      </c>
      <c r="V140" s="274">
        <f t="shared" si="37"/>
        <v>0.23282048518945625</v>
      </c>
      <c r="W140" s="274">
        <f t="shared" si="37"/>
        <v>6.5079890702350494E-24</v>
      </c>
      <c r="X140" s="274">
        <f t="shared" si="37"/>
        <v>0.5913764013645053</v>
      </c>
      <c r="Y140" s="274">
        <f t="shared" si="37"/>
        <v>2.052284969433572E-23</v>
      </c>
      <c r="Z140" s="274">
        <f t="shared" si="37"/>
        <v>0.09582412628355398</v>
      </c>
      <c r="AA140" s="274">
        <f t="shared" si="37"/>
        <v>0</v>
      </c>
      <c r="AB140" s="274">
        <f t="shared" si="37"/>
        <v>0.4823139468082295</v>
      </c>
      <c r="AC140" s="275"/>
      <c r="AD140" s="275"/>
      <c r="AE140" s="275"/>
      <c r="AF140" s="275"/>
      <c r="AG140" s="275"/>
      <c r="AH140" s="276"/>
      <c r="AI140" s="277"/>
      <c r="AJ140" s="277"/>
      <c r="AK140" s="277"/>
      <c r="AL140" s="277"/>
      <c r="AM140" s="277"/>
      <c r="AN140" s="277"/>
      <c r="AO140" s="279"/>
      <c r="AP140" s="279"/>
      <c r="AQ140" s="279"/>
      <c r="AR140" s="279"/>
      <c r="AS140" s="279"/>
      <c r="AT140" s="279"/>
    </row>
    <row r="141" spans="1:46" s="236" customFormat="1" ht="11.25">
      <c r="A141" s="271">
        <v>97</v>
      </c>
      <c r="B141" s="282" t="s">
        <v>167</v>
      </c>
      <c r="C141" s="272" t="s">
        <v>168</v>
      </c>
      <c r="D141" s="271" t="s">
        <v>705</v>
      </c>
      <c r="E141" s="271" t="s">
        <v>705</v>
      </c>
      <c r="F141" s="291">
        <f aca="true" t="shared" si="38" ref="F141:AB141">(F136/F138)</f>
        <v>0.1234754897347942</v>
      </c>
      <c r="G141" s="291">
        <f t="shared" si="38"/>
        <v>0.10140657454763356</v>
      </c>
      <c r="H141" s="291">
        <f t="shared" si="38"/>
        <v>0.11851514467803938</v>
      </c>
      <c r="I141" s="291">
        <f t="shared" si="38"/>
        <v>0.14475941786402294</v>
      </c>
      <c r="J141" s="291">
        <f t="shared" si="38"/>
        <v>0.17438325978412875</v>
      </c>
      <c r="K141" s="291">
        <f t="shared" si="38"/>
        <v>0.16028971110289875</v>
      </c>
      <c r="L141" s="291">
        <f t="shared" si="38"/>
        <v>0.5312597292259951</v>
      </c>
      <c r="M141" s="291">
        <f t="shared" si="38"/>
        <v>0.23041005606905093</v>
      </c>
      <c r="N141" s="291">
        <f t="shared" si="38"/>
        <v>0.03731676638651553</v>
      </c>
      <c r="O141" s="291">
        <f t="shared" si="38"/>
        <v>0.1765811254805469</v>
      </c>
      <c r="P141" s="274">
        <f t="shared" si="38"/>
        <v>0.10140657454763356</v>
      </c>
      <c r="Q141" s="274">
        <f t="shared" si="38"/>
        <v>0.11851514467803938</v>
      </c>
      <c r="R141" s="274">
        <f t="shared" si="38"/>
        <v>0.14475941786402294</v>
      </c>
      <c r="S141" s="274">
        <f t="shared" si="38"/>
        <v>0.17438325978412875</v>
      </c>
      <c r="T141" s="274">
        <f t="shared" si="38"/>
        <v>0.17407764394522074</v>
      </c>
      <c r="U141" s="274">
        <f t="shared" si="38"/>
        <v>0.14181630384383415</v>
      </c>
      <c r="V141" s="274">
        <f t="shared" si="38"/>
        <v>0.090550597612575</v>
      </c>
      <c r="W141" s="274">
        <f t="shared" si="38"/>
        <v>0.19577381987603837</v>
      </c>
      <c r="X141" s="274">
        <f t="shared" si="38"/>
        <v>0.23041005606905093</v>
      </c>
      <c r="Y141" s="274">
        <f t="shared" si="38"/>
        <v>0.5608248832530119</v>
      </c>
      <c r="Z141" s="274">
        <f t="shared" si="38"/>
        <v>0.03731676638651553</v>
      </c>
      <c r="AA141" s="274">
        <f t="shared" si="38"/>
        <v>0.17548490889638554</v>
      </c>
      <c r="AB141" s="274">
        <f t="shared" si="38"/>
        <v>0.18806455399766567</v>
      </c>
      <c r="AC141" s="275"/>
      <c r="AD141" s="275"/>
      <c r="AE141" s="275"/>
      <c r="AF141" s="275"/>
      <c r="AG141" s="275"/>
      <c r="AH141" s="276"/>
      <c r="AI141" s="277"/>
      <c r="AJ141" s="277"/>
      <c r="AK141" s="277"/>
      <c r="AL141" s="277"/>
      <c r="AM141" s="277"/>
      <c r="AN141" s="277"/>
      <c r="AO141" s="279"/>
      <c r="AP141" s="279"/>
      <c r="AQ141" s="279"/>
      <c r="AR141" s="279"/>
      <c r="AS141" s="279"/>
      <c r="AT141" s="279"/>
    </row>
    <row r="142" spans="1:46" s="236" customFormat="1" ht="11.25">
      <c r="A142" s="271">
        <v>98</v>
      </c>
      <c r="B142" s="282" t="s">
        <v>169</v>
      </c>
      <c r="C142" s="272" t="s">
        <v>170</v>
      </c>
      <c r="D142" s="271" t="s">
        <v>705</v>
      </c>
      <c r="E142" s="271" t="s">
        <v>705</v>
      </c>
      <c r="F142" s="291">
        <f aca="true" t="shared" si="39" ref="F142:AB142">(F137/F138)</f>
        <v>0.5787904287964025</v>
      </c>
      <c r="G142" s="291">
        <f t="shared" si="39"/>
        <v>0.6386830864109966</v>
      </c>
      <c r="H142" s="291">
        <f t="shared" si="39"/>
        <v>0.5775147238627472</v>
      </c>
      <c r="I142" s="291">
        <f t="shared" si="39"/>
        <v>0.4839322277574269</v>
      </c>
      <c r="J142" s="291">
        <f t="shared" si="39"/>
        <v>0.37828087868021393</v>
      </c>
      <c r="K142" s="291">
        <f t="shared" si="39"/>
        <v>0.42840911902793266</v>
      </c>
      <c r="L142" s="291">
        <f t="shared" si="39"/>
        <v>0.4687402707740048</v>
      </c>
      <c r="M142" s="291">
        <f t="shared" si="39"/>
        <v>0.17821354256644373</v>
      </c>
      <c r="N142" s="291">
        <f t="shared" si="39"/>
        <v>0.8668591073299305</v>
      </c>
      <c r="O142" s="291">
        <f t="shared" si="39"/>
        <v>0.7813890284461558</v>
      </c>
      <c r="P142" s="274">
        <f t="shared" si="39"/>
        <v>0.6386830864109966</v>
      </c>
      <c r="Q142" s="274">
        <f t="shared" si="39"/>
        <v>0.5775147238627472</v>
      </c>
      <c r="R142" s="274">
        <f t="shared" si="39"/>
        <v>0.4839322277574269</v>
      </c>
      <c r="S142" s="274">
        <f t="shared" si="39"/>
        <v>0.37828087868021393</v>
      </c>
      <c r="T142" s="274">
        <f t="shared" si="39"/>
        <v>0.37933623690490625</v>
      </c>
      <c r="U142" s="274">
        <f t="shared" si="39"/>
        <v>0.49355427048430583</v>
      </c>
      <c r="V142" s="274">
        <f t="shared" si="39"/>
        <v>0.6766289171979689</v>
      </c>
      <c r="W142" s="274">
        <f t="shared" si="39"/>
        <v>0.8042261801239617</v>
      </c>
      <c r="X142" s="274">
        <f t="shared" si="39"/>
        <v>0.17821354256644373</v>
      </c>
      <c r="Y142" s="274">
        <f t="shared" si="39"/>
        <v>0.43917511674698795</v>
      </c>
      <c r="Z142" s="274">
        <f t="shared" si="39"/>
        <v>0.8668591073299305</v>
      </c>
      <c r="AA142" s="274">
        <f t="shared" si="39"/>
        <v>0.8245150911036145</v>
      </c>
      <c r="AB142" s="274">
        <f t="shared" si="39"/>
        <v>0.32962149919410483</v>
      </c>
      <c r="AC142" s="275"/>
      <c r="AD142" s="275"/>
      <c r="AE142" s="275"/>
      <c r="AF142" s="275"/>
      <c r="AG142" s="275"/>
      <c r="AH142" s="276"/>
      <c r="AI142" s="277"/>
      <c r="AJ142" s="277"/>
      <c r="AK142" s="277"/>
      <c r="AL142" s="277"/>
      <c r="AM142" s="277"/>
      <c r="AN142" s="277"/>
      <c r="AO142" s="279"/>
      <c r="AP142" s="279"/>
      <c r="AQ142" s="279"/>
      <c r="AR142" s="279"/>
      <c r="AS142" s="279"/>
      <c r="AT142" s="279"/>
    </row>
    <row r="143" spans="1:46" s="236" customFormat="1" ht="11.25">
      <c r="A143" s="271"/>
      <c r="B143" s="273"/>
      <c r="C143" s="271"/>
      <c r="D143" s="237"/>
      <c r="E143" s="271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5"/>
      <c r="AD143" s="275"/>
      <c r="AE143" s="275"/>
      <c r="AF143" s="275"/>
      <c r="AG143" s="275"/>
      <c r="AH143" s="276"/>
      <c r="AI143" s="277"/>
      <c r="AJ143" s="277"/>
      <c r="AK143" s="277"/>
      <c r="AL143" s="277"/>
      <c r="AM143" s="277"/>
      <c r="AN143" s="277"/>
      <c r="AO143" s="279"/>
      <c r="AP143" s="279"/>
      <c r="AQ143" s="279"/>
      <c r="AR143" s="279"/>
      <c r="AS143" s="279"/>
      <c r="AT143" s="279"/>
    </row>
    <row r="144" spans="1:46" s="236" customFormat="1" ht="11.25">
      <c r="A144" s="271">
        <v>99</v>
      </c>
      <c r="B144" s="288" t="s">
        <v>1270</v>
      </c>
      <c r="C144" s="285" t="s">
        <v>657</v>
      </c>
      <c r="D144" s="241" t="s">
        <v>705</v>
      </c>
      <c r="E144" s="271" t="s">
        <v>651</v>
      </c>
      <c r="F144" s="274">
        <v>59592732</v>
      </c>
      <c r="G144" s="274">
        <v>35683382.1435974</v>
      </c>
      <c r="H144" s="274">
        <v>7115017.268246465</v>
      </c>
      <c r="I144" s="274">
        <v>6884738.5886431355</v>
      </c>
      <c r="J144" s="274">
        <v>3740633.464818041</v>
      </c>
      <c r="K144" s="274">
        <v>3819357.129845825</v>
      </c>
      <c r="L144" s="274">
        <v>756049.7539215449</v>
      </c>
      <c r="M144" s="274">
        <v>667011.853083932</v>
      </c>
      <c r="N144" s="274">
        <v>767152.0703842246</v>
      </c>
      <c r="O144" s="274">
        <v>159389.7274594392</v>
      </c>
      <c r="P144" s="274">
        <v>35683382.1435974</v>
      </c>
      <c r="Q144" s="274">
        <v>7115017.268246465</v>
      </c>
      <c r="R144" s="274">
        <v>6884738.5886431355</v>
      </c>
      <c r="S144" s="274">
        <v>3740633.464818041</v>
      </c>
      <c r="T144" s="274">
        <v>3178730.736032459</v>
      </c>
      <c r="U144" s="274">
        <v>10408.517083228438</v>
      </c>
      <c r="V144" s="274">
        <v>630217.876730138</v>
      </c>
      <c r="W144" s="274">
        <v>62493.644492211286</v>
      </c>
      <c r="X144" s="274">
        <v>667011.853083932</v>
      </c>
      <c r="Y144" s="274">
        <v>693556.1094293335</v>
      </c>
      <c r="Z144" s="274">
        <v>767152.0703842246</v>
      </c>
      <c r="AA144" s="274">
        <v>144978.96766836935</v>
      </c>
      <c r="AB144" s="274">
        <v>14410.759791069824</v>
      </c>
      <c r="AC144" s="275"/>
      <c r="AD144" s="275"/>
      <c r="AE144" s="275"/>
      <c r="AF144" s="275"/>
      <c r="AG144" s="275"/>
      <c r="AH144" s="276"/>
      <c r="AI144" s="277"/>
      <c r="AJ144" s="277"/>
      <c r="AK144" s="277"/>
      <c r="AL144" s="277"/>
      <c r="AM144" s="277"/>
      <c r="AN144" s="277"/>
      <c r="AO144" s="279"/>
      <c r="AP144" s="279"/>
      <c r="AQ144" s="279"/>
      <c r="AR144" s="279"/>
      <c r="AS144" s="279"/>
      <c r="AT144" s="279"/>
    </row>
    <row r="145" spans="1:46" s="236" customFormat="1" ht="11.25">
      <c r="A145" s="271">
        <v>100</v>
      </c>
      <c r="B145" s="288" t="s">
        <v>1281</v>
      </c>
      <c r="C145" s="286" t="s">
        <v>1282</v>
      </c>
      <c r="D145" s="241" t="s">
        <v>705</v>
      </c>
      <c r="E145" s="271" t="s">
        <v>1001</v>
      </c>
      <c r="F145" s="274">
        <v>28182552.999999996</v>
      </c>
      <c r="G145" s="274">
        <v>16838619.909941908</v>
      </c>
      <c r="H145" s="274">
        <v>3365827.790929121</v>
      </c>
      <c r="I145" s="274">
        <v>3272803.970429724</v>
      </c>
      <c r="J145" s="274">
        <v>1779028.4539019924</v>
      </c>
      <c r="K145" s="274">
        <v>1815764.2869865352</v>
      </c>
      <c r="L145" s="274">
        <v>361382.2595177196</v>
      </c>
      <c r="M145" s="274">
        <v>315941.6431422026</v>
      </c>
      <c r="N145" s="274">
        <v>357354.5248026457</v>
      </c>
      <c r="O145" s="274">
        <v>75830.1603481509</v>
      </c>
      <c r="P145" s="274">
        <v>16838619.909941908</v>
      </c>
      <c r="Q145" s="274">
        <v>3365827.790929121</v>
      </c>
      <c r="R145" s="274">
        <v>3272803.970429724</v>
      </c>
      <c r="S145" s="274">
        <v>1779028.4539019924</v>
      </c>
      <c r="T145" s="274">
        <v>1511833.0021029403</v>
      </c>
      <c r="U145" s="274">
        <v>4952.135042824279</v>
      </c>
      <c r="V145" s="274">
        <v>298979.14984077046</v>
      </c>
      <c r="W145" s="274">
        <v>29638.285493401578</v>
      </c>
      <c r="X145" s="274">
        <v>315941.6431422026</v>
      </c>
      <c r="Y145" s="274">
        <v>331743.97402431804</v>
      </c>
      <c r="Z145" s="274">
        <v>357354.5248026457</v>
      </c>
      <c r="AA145" s="274">
        <v>69071.11939494206</v>
      </c>
      <c r="AB145" s="274">
        <v>6759.040953208818</v>
      </c>
      <c r="AC145" s="275"/>
      <c r="AD145" s="275"/>
      <c r="AE145" s="275"/>
      <c r="AF145" s="275"/>
      <c r="AG145" s="275"/>
      <c r="AH145" s="276"/>
      <c r="AI145" s="277"/>
      <c r="AJ145" s="277"/>
      <c r="AK145" s="277"/>
      <c r="AL145" s="277"/>
      <c r="AM145" s="277"/>
      <c r="AN145" s="277"/>
      <c r="AO145" s="279"/>
      <c r="AP145" s="279"/>
      <c r="AQ145" s="279"/>
      <c r="AR145" s="279"/>
      <c r="AS145" s="279"/>
      <c r="AT145" s="279"/>
    </row>
    <row r="146" spans="1:46" s="236" customFormat="1" ht="11.25">
      <c r="A146" s="271">
        <v>101</v>
      </c>
      <c r="B146" s="288" t="s">
        <v>171</v>
      </c>
      <c r="C146" s="272" t="s">
        <v>1320</v>
      </c>
      <c r="D146" s="241" t="s">
        <v>705</v>
      </c>
      <c r="E146" s="271" t="s">
        <v>1001</v>
      </c>
      <c r="F146" s="274">
        <v>21589609</v>
      </c>
      <c r="G146" s="274">
        <v>12899442.430047449</v>
      </c>
      <c r="H146" s="274">
        <v>2578435.884339274</v>
      </c>
      <c r="I146" s="274">
        <v>2507173.784263807</v>
      </c>
      <c r="J146" s="274">
        <v>1362847.7419919528</v>
      </c>
      <c r="K146" s="274">
        <v>1390989.7017563698</v>
      </c>
      <c r="L146" s="274">
        <v>276841.55095970526</v>
      </c>
      <c r="M146" s="274">
        <v>242031.17944132615</v>
      </c>
      <c r="N146" s="274">
        <v>273756.052720629</v>
      </c>
      <c r="O146" s="274">
        <v>58090.6744794867</v>
      </c>
      <c r="P146" s="274">
        <v>12899442.430047449</v>
      </c>
      <c r="Q146" s="274">
        <v>2578435.884339274</v>
      </c>
      <c r="R146" s="274">
        <v>2507173.784263807</v>
      </c>
      <c r="S146" s="274">
        <v>1362847.7419919528</v>
      </c>
      <c r="T146" s="274">
        <v>1158159.21249926</v>
      </c>
      <c r="U146" s="274">
        <v>3793.647058510789</v>
      </c>
      <c r="V146" s="274">
        <v>229036.84219859875</v>
      </c>
      <c r="W146" s="274">
        <v>22704.79169267994</v>
      </c>
      <c r="X146" s="274">
        <v>242031.17944132615</v>
      </c>
      <c r="Y146" s="274">
        <v>254136.75926702534</v>
      </c>
      <c r="Z146" s="274">
        <v>273756.052720629</v>
      </c>
      <c r="AA146" s="274">
        <v>52912.82379311469</v>
      </c>
      <c r="AB146" s="274">
        <v>5177.850686372014</v>
      </c>
      <c r="AC146" s="275"/>
      <c r="AD146" s="275"/>
      <c r="AE146" s="275"/>
      <c r="AF146" s="275"/>
      <c r="AG146" s="275"/>
      <c r="AH146" s="276"/>
      <c r="AI146" s="277"/>
      <c r="AJ146" s="277"/>
      <c r="AK146" s="277"/>
      <c r="AL146" s="277"/>
      <c r="AM146" s="277"/>
      <c r="AN146" s="277"/>
      <c r="AO146" s="279"/>
      <c r="AP146" s="279"/>
      <c r="AQ146" s="279"/>
      <c r="AR146" s="279"/>
      <c r="AS146" s="279"/>
      <c r="AT146" s="279"/>
    </row>
    <row r="147" spans="1:46" s="236" customFormat="1" ht="11.25">
      <c r="A147" s="271">
        <v>102</v>
      </c>
      <c r="B147" s="288" t="s">
        <v>1344</v>
      </c>
      <c r="C147" s="272" t="s">
        <v>1345</v>
      </c>
      <c r="D147" s="241" t="s">
        <v>705</v>
      </c>
      <c r="E147" s="271" t="s">
        <v>1001</v>
      </c>
      <c r="F147" s="274">
        <v>-358065058</v>
      </c>
      <c r="G147" s="274">
        <v>-213938084.83898902</v>
      </c>
      <c r="H147" s="274">
        <v>-42763525.475390665</v>
      </c>
      <c r="I147" s="274">
        <v>-41581638.9485562</v>
      </c>
      <c r="J147" s="274">
        <v>-22602917.717570413</v>
      </c>
      <c r="K147" s="274">
        <v>-23069653.93568717</v>
      </c>
      <c r="L147" s="274">
        <v>-4591434.98157826</v>
      </c>
      <c r="M147" s="274">
        <v>-4014102.72434609</v>
      </c>
      <c r="N147" s="274">
        <v>-4540261.794239215</v>
      </c>
      <c r="O147" s="274">
        <v>-963437.5836429704</v>
      </c>
      <c r="P147" s="274">
        <v>-213938084.83898902</v>
      </c>
      <c r="Q147" s="274">
        <v>-42763525.475390665</v>
      </c>
      <c r="R147" s="274">
        <v>-41581638.9485562</v>
      </c>
      <c r="S147" s="274">
        <v>-22602917.717570413</v>
      </c>
      <c r="T147" s="274">
        <v>-19208145.25157829</v>
      </c>
      <c r="U147" s="274">
        <v>-62917.88119169713</v>
      </c>
      <c r="V147" s="274">
        <v>-3798590.802917186</v>
      </c>
      <c r="W147" s="274">
        <v>-376560.4348979808</v>
      </c>
      <c r="X147" s="274">
        <v>-4014102.72434609</v>
      </c>
      <c r="Y147" s="274">
        <v>-4214874.546680279</v>
      </c>
      <c r="Z147" s="274">
        <v>-4540261.794239215</v>
      </c>
      <c r="AA147" s="274">
        <v>-877562.5959889033</v>
      </c>
      <c r="AB147" s="274">
        <v>-85874.98765406705</v>
      </c>
      <c r="AC147" s="275"/>
      <c r="AD147" s="275"/>
      <c r="AE147" s="275"/>
      <c r="AF147" s="275"/>
      <c r="AG147" s="275"/>
      <c r="AH147" s="276"/>
      <c r="AI147" s="277"/>
      <c r="AJ147" s="277"/>
      <c r="AK147" s="277"/>
      <c r="AL147" s="277"/>
      <c r="AM147" s="277"/>
      <c r="AN147" s="277"/>
      <c r="AO147" s="279"/>
      <c r="AP147" s="279"/>
      <c r="AQ147" s="279"/>
      <c r="AR147" s="279"/>
      <c r="AS147" s="279"/>
      <c r="AT147" s="279"/>
    </row>
    <row r="148" spans="1:46" s="236" customFormat="1" ht="11.25">
      <c r="A148" s="271">
        <v>103</v>
      </c>
      <c r="B148" s="273" t="s">
        <v>172</v>
      </c>
      <c r="C148" s="272" t="s">
        <v>173</v>
      </c>
      <c r="D148" s="271" t="s">
        <v>705</v>
      </c>
      <c r="E148" s="271" t="s">
        <v>705</v>
      </c>
      <c r="F148" s="274">
        <f aca="true" t="shared" si="40" ref="F148:AB148">(F144+F145+F146+F147)</f>
        <v>-248700164</v>
      </c>
      <c r="G148" s="274">
        <f t="shared" si="40"/>
        <v>-148516640.35540226</v>
      </c>
      <c r="H148" s="274">
        <f t="shared" si="40"/>
        <v>-29704244.531875804</v>
      </c>
      <c r="I148" s="274">
        <f t="shared" si="40"/>
        <v>-28916922.605219536</v>
      </c>
      <c r="J148" s="274">
        <f t="shared" si="40"/>
        <v>-15720408.056858428</v>
      </c>
      <c r="K148" s="274">
        <f t="shared" si="40"/>
        <v>-16043542.817098439</v>
      </c>
      <c r="L148" s="274">
        <f t="shared" si="40"/>
        <v>-3197161.4171792897</v>
      </c>
      <c r="M148" s="274">
        <f t="shared" si="40"/>
        <v>-2789118.0486786296</v>
      </c>
      <c r="N148" s="274">
        <f t="shared" si="40"/>
        <v>-3141999.1463317154</v>
      </c>
      <c r="O148" s="274">
        <f t="shared" si="40"/>
        <v>-670127.0213558937</v>
      </c>
      <c r="P148" s="274">
        <f t="shared" si="40"/>
        <v>-148516640.35540226</v>
      </c>
      <c r="Q148" s="274">
        <f t="shared" si="40"/>
        <v>-29704244.531875804</v>
      </c>
      <c r="R148" s="274">
        <f t="shared" si="40"/>
        <v>-28916922.605219536</v>
      </c>
      <c r="S148" s="274">
        <f t="shared" si="40"/>
        <v>-15720408.056858428</v>
      </c>
      <c r="T148" s="274">
        <f t="shared" si="40"/>
        <v>-13359422.300943632</v>
      </c>
      <c r="U148" s="274">
        <f t="shared" si="40"/>
        <v>-43763.58200713363</v>
      </c>
      <c r="V148" s="274">
        <f t="shared" si="40"/>
        <v>-2640356.9341476792</v>
      </c>
      <c r="W148" s="274">
        <f t="shared" si="40"/>
        <v>-261723.71321968804</v>
      </c>
      <c r="X148" s="274">
        <f t="shared" si="40"/>
        <v>-2789118.0486786296</v>
      </c>
      <c r="Y148" s="274">
        <f t="shared" si="40"/>
        <v>-2935437.703959602</v>
      </c>
      <c r="Z148" s="274">
        <f t="shared" si="40"/>
        <v>-3141999.1463317154</v>
      </c>
      <c r="AA148" s="274">
        <f t="shared" si="40"/>
        <v>-610599.6851324772</v>
      </c>
      <c r="AB148" s="274">
        <f t="shared" si="40"/>
        <v>-59527.336223416394</v>
      </c>
      <c r="AC148" s="275"/>
      <c r="AD148" s="275"/>
      <c r="AE148" s="275"/>
      <c r="AF148" s="275"/>
      <c r="AG148" s="275"/>
      <c r="AH148" s="276"/>
      <c r="AI148" s="277"/>
      <c r="AJ148" s="277"/>
      <c r="AK148" s="277"/>
      <c r="AL148" s="277"/>
      <c r="AM148" s="277"/>
      <c r="AN148" s="277"/>
      <c r="AO148" s="279"/>
      <c r="AP148" s="279"/>
      <c r="AQ148" s="279"/>
      <c r="AR148" s="279"/>
      <c r="AS148" s="279"/>
      <c r="AT148" s="279"/>
    </row>
    <row r="149" spans="1:46" s="236" customFormat="1" ht="11.25">
      <c r="A149" s="271"/>
      <c r="B149" s="273"/>
      <c r="C149" s="271"/>
      <c r="D149" s="237"/>
      <c r="E149" s="271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5"/>
      <c r="AD149" s="275"/>
      <c r="AE149" s="275"/>
      <c r="AF149" s="275"/>
      <c r="AG149" s="275"/>
      <c r="AH149" s="276"/>
      <c r="AI149" s="277"/>
      <c r="AJ149" s="277"/>
      <c r="AK149" s="277"/>
      <c r="AL149" s="277"/>
      <c r="AM149" s="277"/>
      <c r="AN149" s="277"/>
      <c r="AO149" s="279"/>
      <c r="AP149" s="279"/>
      <c r="AQ149" s="279"/>
      <c r="AR149" s="279"/>
      <c r="AS149" s="279"/>
      <c r="AT149" s="279"/>
    </row>
    <row r="150" spans="1:46" s="236" customFormat="1" ht="11.25">
      <c r="A150" s="271">
        <v>104</v>
      </c>
      <c r="B150" s="282" t="s">
        <v>174</v>
      </c>
      <c r="C150" s="272" t="s">
        <v>175</v>
      </c>
      <c r="D150" s="241" t="s">
        <v>705</v>
      </c>
      <c r="E150" s="271" t="s">
        <v>705</v>
      </c>
      <c r="F150" s="274">
        <f aca="true" t="shared" si="41" ref="F150:AB150">(F148*F140)</f>
        <v>-74046514.88968073</v>
      </c>
      <c r="G150" s="274">
        <f t="shared" si="41"/>
        <v>-38601010.348057814</v>
      </c>
      <c r="H150" s="274">
        <f t="shared" si="41"/>
        <v>-9029203.115250913</v>
      </c>
      <c r="I150" s="274">
        <f t="shared" si="41"/>
        <v>-10737094.94623596</v>
      </c>
      <c r="J150" s="274">
        <f t="shared" si="41"/>
        <v>-7032302.2818068545</v>
      </c>
      <c r="K150" s="274">
        <f t="shared" si="41"/>
        <v>-6598727.929518684</v>
      </c>
      <c r="L150" s="274">
        <f t="shared" si="41"/>
        <v>-6.198592248835465E-17</v>
      </c>
      <c r="M150" s="274">
        <f t="shared" si="41"/>
        <v>-1649418.594608359</v>
      </c>
      <c r="N150" s="274">
        <f t="shared" si="41"/>
        <v>-301079.3229809091</v>
      </c>
      <c r="O150" s="274">
        <f t="shared" si="41"/>
        <v>-28165.33555714542</v>
      </c>
      <c r="P150" s="274">
        <f t="shared" si="41"/>
        <v>-38601010.348057814</v>
      </c>
      <c r="Q150" s="274">
        <f t="shared" si="41"/>
        <v>-9029203.115250913</v>
      </c>
      <c r="R150" s="274">
        <f t="shared" si="41"/>
        <v>-10737094.94623596</v>
      </c>
      <c r="S150" s="274">
        <f t="shared" si="41"/>
        <v>-7032302.2818068545</v>
      </c>
      <c r="T150" s="274">
        <f t="shared" si="41"/>
        <v>-5966132.559462682</v>
      </c>
      <c r="U150" s="274">
        <f t="shared" si="41"/>
        <v>-15957.489772604482</v>
      </c>
      <c r="V150" s="274">
        <f t="shared" si="41"/>
        <v>-614729.1824816079</v>
      </c>
      <c r="W150" s="274">
        <f t="shared" si="41"/>
        <v>-1.7032950650550623E-18</v>
      </c>
      <c r="X150" s="274">
        <f t="shared" si="41"/>
        <v>-1649418.594608359</v>
      </c>
      <c r="Y150" s="274">
        <f t="shared" si="41"/>
        <v>-6.024354678544886E-17</v>
      </c>
      <c r="Z150" s="274">
        <f t="shared" si="41"/>
        <v>-301079.3229809091</v>
      </c>
      <c r="AA150" s="274">
        <f t="shared" si="41"/>
        <v>0</v>
      </c>
      <c r="AB150" s="274">
        <f t="shared" si="41"/>
        <v>-28710.864476896448</v>
      </c>
      <c r="AC150" s="275"/>
      <c r="AD150" s="275"/>
      <c r="AE150" s="275"/>
      <c r="AF150" s="275"/>
      <c r="AG150" s="275"/>
      <c r="AH150" s="276"/>
      <c r="AI150" s="277"/>
      <c r="AJ150" s="277"/>
      <c r="AK150" s="277"/>
      <c r="AL150" s="277"/>
      <c r="AM150" s="277"/>
      <c r="AN150" s="277"/>
      <c r="AO150" s="279"/>
      <c r="AP150" s="279"/>
      <c r="AQ150" s="279"/>
      <c r="AR150" s="279"/>
      <c r="AS150" s="279"/>
      <c r="AT150" s="279"/>
    </row>
    <row r="151" spans="1:46" s="236" customFormat="1" ht="11.25">
      <c r="A151" s="271">
        <v>105</v>
      </c>
      <c r="B151" s="282" t="s">
        <v>176</v>
      </c>
      <c r="C151" s="272" t="s">
        <v>177</v>
      </c>
      <c r="D151" s="241" t="s">
        <v>705</v>
      </c>
      <c r="E151" s="271" t="s">
        <v>705</v>
      </c>
      <c r="F151" s="274">
        <f aca="true" t="shared" si="42" ref="F151:AB151">(F148*F141)</f>
        <v>-30708374.547023635</v>
      </c>
      <c r="G151" s="274">
        <f t="shared" si="42"/>
        <v>-15060563.761764182</v>
      </c>
      <c r="H151" s="274">
        <f t="shared" si="42"/>
        <v>-3520402.838247121</v>
      </c>
      <c r="I151" s="274">
        <f t="shared" si="42"/>
        <v>-4185996.8827505857</v>
      </c>
      <c r="J151" s="274">
        <f t="shared" si="42"/>
        <v>-2741376.0020916536</v>
      </c>
      <c r="K151" s="274">
        <f t="shared" si="42"/>
        <v>-2571614.843219695</v>
      </c>
      <c r="L151" s="274">
        <f t="shared" si="42"/>
        <v>-1698523.1087824681</v>
      </c>
      <c r="M151" s="274">
        <f t="shared" si="42"/>
        <v>-642640.8459792449</v>
      </c>
      <c r="N151" s="274">
        <f t="shared" si="42"/>
        <v>-117249.24813029185</v>
      </c>
      <c r="O151" s="274">
        <f t="shared" si="42"/>
        <v>-118331.7836459502</v>
      </c>
      <c r="P151" s="274">
        <f t="shared" si="42"/>
        <v>-15060563.761764182</v>
      </c>
      <c r="Q151" s="274">
        <f t="shared" si="42"/>
        <v>-3520402.838247121</v>
      </c>
      <c r="R151" s="274">
        <f t="shared" si="42"/>
        <v>-4185996.8827505857</v>
      </c>
      <c r="S151" s="274">
        <f t="shared" si="42"/>
        <v>-2741376.0020916536</v>
      </c>
      <c r="T151" s="274">
        <f t="shared" si="42"/>
        <v>-2325576.7586175073</v>
      </c>
      <c r="U151" s="274">
        <f t="shared" si="42"/>
        <v>-6206.389443218215</v>
      </c>
      <c r="V151" s="274">
        <f t="shared" si="42"/>
        <v>-239085.8982975787</v>
      </c>
      <c r="W151" s="274">
        <f t="shared" si="42"/>
        <v>-51238.65108915913</v>
      </c>
      <c r="X151" s="274">
        <f t="shared" si="42"/>
        <v>-642640.8459792449</v>
      </c>
      <c r="Y151" s="274">
        <f t="shared" si="42"/>
        <v>-1646266.507619633</v>
      </c>
      <c r="Z151" s="274">
        <f t="shared" si="42"/>
        <v>-117249.24813029185</v>
      </c>
      <c r="AA151" s="274">
        <f t="shared" si="42"/>
        <v>-107151.03011763447</v>
      </c>
      <c r="AB151" s="274">
        <f t="shared" si="42"/>
        <v>-11194.981937525892</v>
      </c>
      <c r="AC151" s="275"/>
      <c r="AD151" s="275"/>
      <c r="AE151" s="275"/>
      <c r="AF151" s="275"/>
      <c r="AG151" s="275"/>
      <c r="AH151" s="276"/>
      <c r="AI151" s="277"/>
      <c r="AJ151" s="277"/>
      <c r="AK151" s="277"/>
      <c r="AL151" s="277"/>
      <c r="AM151" s="277"/>
      <c r="AN151" s="277"/>
      <c r="AO151" s="279"/>
      <c r="AP151" s="279"/>
      <c r="AQ151" s="279"/>
      <c r="AR151" s="279"/>
      <c r="AS151" s="279"/>
      <c r="AT151" s="279"/>
    </row>
    <row r="152" spans="1:46" s="236" customFormat="1" ht="11.25">
      <c r="A152" s="271">
        <v>106</v>
      </c>
      <c r="B152" s="282" t="s">
        <v>178</v>
      </c>
      <c r="C152" s="272" t="s">
        <v>179</v>
      </c>
      <c r="D152" s="241" t="s">
        <v>705</v>
      </c>
      <c r="E152" s="271" t="s">
        <v>705</v>
      </c>
      <c r="F152" s="274">
        <f aca="true" t="shared" si="43" ref="F152:AB152">(F148*F142)</f>
        <v>-143945274.56329563</v>
      </c>
      <c r="G152" s="274">
        <f t="shared" si="43"/>
        <v>-94855066.24558029</v>
      </c>
      <c r="H152" s="274">
        <f t="shared" si="43"/>
        <v>-17154638.578377772</v>
      </c>
      <c r="I152" s="274">
        <f t="shared" si="43"/>
        <v>-13993830.776232986</v>
      </c>
      <c r="J152" s="274">
        <f t="shared" si="43"/>
        <v>-5946729.772959921</v>
      </c>
      <c r="K152" s="274">
        <f t="shared" si="43"/>
        <v>-6873200.044360059</v>
      </c>
      <c r="L152" s="274">
        <f t="shared" si="43"/>
        <v>-1498638.3083968211</v>
      </c>
      <c r="M152" s="274">
        <f t="shared" si="43"/>
        <v>-497058.60809102544</v>
      </c>
      <c r="N152" s="274">
        <f t="shared" si="43"/>
        <v>-2723670.5752205146</v>
      </c>
      <c r="O152" s="274">
        <f t="shared" si="43"/>
        <v>-523629.902152798</v>
      </c>
      <c r="P152" s="274">
        <f t="shared" si="43"/>
        <v>-94855066.24558029</v>
      </c>
      <c r="Q152" s="274">
        <f t="shared" si="43"/>
        <v>-17154638.578377772</v>
      </c>
      <c r="R152" s="274">
        <f t="shared" si="43"/>
        <v>-13993830.776232986</v>
      </c>
      <c r="S152" s="274">
        <f t="shared" si="43"/>
        <v>-5946729.772959921</v>
      </c>
      <c r="T152" s="274">
        <f t="shared" si="43"/>
        <v>-5067712.982863441</v>
      </c>
      <c r="U152" s="274">
        <f t="shared" si="43"/>
        <v>-21599.70279131093</v>
      </c>
      <c r="V152" s="274">
        <f t="shared" si="43"/>
        <v>-1786541.853368493</v>
      </c>
      <c r="W152" s="274">
        <f t="shared" si="43"/>
        <v>-210485.06213052894</v>
      </c>
      <c r="X152" s="274">
        <f t="shared" si="43"/>
        <v>-497058.60809102544</v>
      </c>
      <c r="Y152" s="274">
        <f t="shared" si="43"/>
        <v>-1289171.1963399684</v>
      </c>
      <c r="Z152" s="274">
        <f t="shared" si="43"/>
        <v>-2723670.5752205146</v>
      </c>
      <c r="AA152" s="274">
        <f t="shared" si="43"/>
        <v>-503448.6550148428</v>
      </c>
      <c r="AB152" s="274">
        <f t="shared" si="43"/>
        <v>-19621.489808994054</v>
      </c>
      <c r="AC152" s="275"/>
      <c r="AD152" s="275"/>
      <c r="AE152" s="275"/>
      <c r="AF152" s="275"/>
      <c r="AG152" s="275"/>
      <c r="AH152" s="276"/>
      <c r="AI152" s="277"/>
      <c r="AJ152" s="277"/>
      <c r="AK152" s="277"/>
      <c r="AL152" s="277"/>
      <c r="AM152" s="277"/>
      <c r="AN152" s="277"/>
      <c r="AO152" s="279"/>
      <c r="AP152" s="279"/>
      <c r="AQ152" s="279"/>
      <c r="AR152" s="279"/>
      <c r="AS152" s="279"/>
      <c r="AT152" s="279"/>
    </row>
    <row r="153" spans="1:46" s="236" customFormat="1" ht="11.25">
      <c r="A153" s="271"/>
      <c r="B153" s="273"/>
      <c r="C153" s="271"/>
      <c r="D153" s="237"/>
      <c r="E153" s="271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5"/>
      <c r="AD153" s="275"/>
      <c r="AE153" s="275"/>
      <c r="AF153" s="275"/>
      <c r="AG153" s="275"/>
      <c r="AH153" s="276"/>
      <c r="AI153" s="277"/>
      <c r="AJ153" s="277"/>
      <c r="AK153" s="277"/>
      <c r="AL153" s="277"/>
      <c r="AM153" s="277"/>
      <c r="AN153" s="277"/>
      <c r="AO153" s="279"/>
      <c r="AP153" s="279"/>
      <c r="AQ153" s="279"/>
      <c r="AR153" s="279"/>
      <c r="AS153" s="279"/>
      <c r="AT153" s="279"/>
    </row>
    <row r="154" spans="1:46" s="236" customFormat="1" ht="11.25">
      <c r="A154" s="271"/>
      <c r="B154" s="273" t="s">
        <v>180</v>
      </c>
      <c r="C154" s="271"/>
      <c r="D154" s="237"/>
      <c r="E154" s="271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5"/>
      <c r="AD154" s="275"/>
      <c r="AE154" s="275"/>
      <c r="AF154" s="275"/>
      <c r="AG154" s="275"/>
      <c r="AH154" s="276"/>
      <c r="AI154" s="277"/>
      <c r="AJ154" s="277"/>
      <c r="AK154" s="277"/>
      <c r="AL154" s="277"/>
      <c r="AM154" s="277"/>
      <c r="AN154" s="277"/>
      <c r="AO154" s="279"/>
      <c r="AP154" s="279"/>
      <c r="AQ154" s="279"/>
      <c r="AR154" s="279"/>
      <c r="AS154" s="279"/>
      <c r="AT154" s="279"/>
    </row>
    <row r="155" spans="1:46" s="236" customFormat="1" ht="11.25">
      <c r="A155" s="271">
        <v>107</v>
      </c>
      <c r="B155" s="282" t="s">
        <v>181</v>
      </c>
      <c r="C155" s="271" t="s">
        <v>1357</v>
      </c>
      <c r="D155" s="241" t="s">
        <v>705</v>
      </c>
      <c r="E155" s="294" t="s">
        <v>785</v>
      </c>
      <c r="F155" s="274">
        <v>8973106</v>
      </c>
      <c r="G155" s="274">
        <v>4662830.641974491</v>
      </c>
      <c r="H155" s="274">
        <v>1094659.8474966183</v>
      </c>
      <c r="I155" s="274">
        <v>1310907.4042385644</v>
      </c>
      <c r="J155" s="274">
        <v>859306.0551174093</v>
      </c>
      <c r="K155" s="274">
        <v>805819.451973236</v>
      </c>
      <c r="L155" s="274">
        <v>7.616772317851607E-18</v>
      </c>
      <c r="M155" s="274">
        <v>200468.1527598392</v>
      </c>
      <c r="N155" s="274">
        <v>35674.83606390796</v>
      </c>
      <c r="O155" s="274">
        <v>3439.610375933977</v>
      </c>
      <c r="P155" s="274">
        <v>4662830.641974491</v>
      </c>
      <c r="Q155" s="274">
        <v>1094659.8474966183</v>
      </c>
      <c r="R155" s="274">
        <v>1310907.4042385644</v>
      </c>
      <c r="S155" s="274">
        <v>859306.0551174093</v>
      </c>
      <c r="T155" s="274">
        <v>729054.077197533</v>
      </c>
      <c r="U155" s="274">
        <v>1950.5736131254416</v>
      </c>
      <c r="V155" s="274">
        <v>74814.80116257764</v>
      </c>
      <c r="W155" s="274">
        <v>2.0706934568783232E-19</v>
      </c>
      <c r="X155" s="274">
        <v>200468.1527598392</v>
      </c>
      <c r="Y155" s="274">
        <v>7.409702972163775E-18</v>
      </c>
      <c r="Z155" s="274">
        <v>35674.83606390796</v>
      </c>
      <c r="AA155" s="274">
        <v>0</v>
      </c>
      <c r="AB155" s="274">
        <v>3439.610375933977</v>
      </c>
      <c r="AC155" s="275"/>
      <c r="AD155" s="275"/>
      <c r="AE155" s="275"/>
      <c r="AF155" s="275"/>
      <c r="AG155" s="275"/>
      <c r="AH155" s="276"/>
      <c r="AI155" s="277"/>
      <c r="AJ155" s="277"/>
      <c r="AK155" s="277"/>
      <c r="AL155" s="277"/>
      <c r="AM155" s="277"/>
      <c r="AN155" s="277"/>
      <c r="AO155" s="279"/>
      <c r="AP155" s="279"/>
      <c r="AQ155" s="279"/>
      <c r="AR155" s="279"/>
      <c r="AS155" s="279"/>
      <c r="AT155" s="279"/>
    </row>
    <row r="156" spans="1:46" s="236" customFormat="1" ht="11.25">
      <c r="A156" s="271">
        <v>108</v>
      </c>
      <c r="B156" s="273" t="s">
        <v>182</v>
      </c>
      <c r="C156" s="272" t="s">
        <v>1361</v>
      </c>
      <c r="D156" s="241" t="s">
        <v>705</v>
      </c>
      <c r="E156" s="294" t="s">
        <v>788</v>
      </c>
      <c r="F156" s="274">
        <v>1242978</v>
      </c>
      <c r="G156" s="274">
        <v>607659.9816843285</v>
      </c>
      <c r="H156" s="274">
        <v>142557.66241795092</v>
      </c>
      <c r="I156" s="274">
        <v>170707.48378767565</v>
      </c>
      <c r="J156" s="274">
        <v>111888.99825802032</v>
      </c>
      <c r="K156" s="274">
        <v>104894.29914738215</v>
      </c>
      <c r="L156" s="274">
        <v>69713.6468759539</v>
      </c>
      <c r="M156" s="274">
        <v>26088.629513520213</v>
      </c>
      <c r="N156" s="274">
        <v>4640.444246810003</v>
      </c>
      <c r="O156" s="274">
        <v>4826.854068358607</v>
      </c>
      <c r="P156" s="274">
        <v>607659.9816843285</v>
      </c>
      <c r="Q156" s="274">
        <v>142557.66241795092</v>
      </c>
      <c r="R156" s="274">
        <v>170707.48378767565</v>
      </c>
      <c r="S156" s="274">
        <v>111888.99825802032</v>
      </c>
      <c r="T156" s="274">
        <v>94921.79897238422</v>
      </c>
      <c r="U156" s="274">
        <v>253.39919512225813</v>
      </c>
      <c r="V156" s="274">
        <v>9719.100979875679</v>
      </c>
      <c r="W156" s="274">
        <v>2080.6165486616483</v>
      </c>
      <c r="X156" s="274">
        <v>26088.629513520213</v>
      </c>
      <c r="Y156" s="274">
        <v>67633.03032729226</v>
      </c>
      <c r="Z156" s="274">
        <v>4640.444246810003</v>
      </c>
      <c r="AA156" s="274">
        <v>4378.877998009348</v>
      </c>
      <c r="AB156" s="274">
        <v>447.9760703492599</v>
      </c>
      <c r="AC156" s="275"/>
      <c r="AD156" s="275"/>
      <c r="AE156" s="275"/>
      <c r="AF156" s="275"/>
      <c r="AG156" s="275"/>
      <c r="AH156" s="276"/>
      <c r="AI156" s="277"/>
      <c r="AJ156" s="277"/>
      <c r="AK156" s="277"/>
      <c r="AL156" s="277"/>
      <c r="AM156" s="277"/>
      <c r="AN156" s="277"/>
      <c r="AO156" s="279"/>
      <c r="AP156" s="279"/>
      <c r="AQ156" s="279"/>
      <c r="AR156" s="279"/>
      <c r="AS156" s="279"/>
      <c r="AT156" s="279"/>
    </row>
    <row r="157" spans="1:46" s="236" customFormat="1" ht="11.25">
      <c r="A157" s="271">
        <v>109</v>
      </c>
      <c r="B157" s="273" t="s">
        <v>183</v>
      </c>
      <c r="C157" s="272" t="s">
        <v>1365</v>
      </c>
      <c r="D157" s="241" t="s">
        <v>705</v>
      </c>
      <c r="E157" s="294" t="s">
        <v>816</v>
      </c>
      <c r="F157" s="274">
        <v>20167297</v>
      </c>
      <c r="G157" s="274">
        <v>13247185.187910557</v>
      </c>
      <c r="H157" s="274">
        <v>2404492.5970431627</v>
      </c>
      <c r="I157" s="274">
        <v>1975304.0168812766</v>
      </c>
      <c r="J157" s="274">
        <v>840118.7002033222</v>
      </c>
      <c r="K157" s="274">
        <v>970395.1443010595</v>
      </c>
      <c r="L157" s="274">
        <v>212905.48050948684</v>
      </c>
      <c r="M157" s="274">
        <v>69844.82085961904</v>
      </c>
      <c r="N157" s="274">
        <v>373119.32276292954</v>
      </c>
      <c r="O157" s="274">
        <v>73931.72952858375</v>
      </c>
      <c r="P157" s="274">
        <v>13247185.187910557</v>
      </c>
      <c r="Q157" s="274">
        <v>2404492.5970431627</v>
      </c>
      <c r="R157" s="274">
        <v>1975304.0168812766</v>
      </c>
      <c r="S157" s="274">
        <v>840118.7002033222</v>
      </c>
      <c r="T157" s="274">
        <v>715963.6290224893</v>
      </c>
      <c r="U157" s="274">
        <v>3052.513910096004</v>
      </c>
      <c r="V157" s="274">
        <v>251379.00136847398</v>
      </c>
      <c r="W157" s="274">
        <v>29584.164530873648</v>
      </c>
      <c r="X157" s="274">
        <v>69844.82085961904</v>
      </c>
      <c r="Y157" s="274">
        <v>183321.31597861316</v>
      </c>
      <c r="Z157" s="274">
        <v>373119.32276292954</v>
      </c>
      <c r="AA157" s="274">
        <v>71213.99478461283</v>
      </c>
      <c r="AB157" s="274">
        <v>2717.7347439709015</v>
      </c>
      <c r="AC157" s="275"/>
      <c r="AD157" s="275"/>
      <c r="AE157" s="275"/>
      <c r="AF157" s="275"/>
      <c r="AG157" s="275"/>
      <c r="AH157" s="276"/>
      <c r="AI157" s="277"/>
      <c r="AJ157" s="277"/>
      <c r="AK157" s="277"/>
      <c r="AL157" s="277"/>
      <c r="AM157" s="277"/>
      <c r="AN157" s="277"/>
      <c r="AO157" s="279"/>
      <c r="AP157" s="279"/>
      <c r="AQ157" s="279"/>
      <c r="AR157" s="279"/>
      <c r="AS157" s="279"/>
      <c r="AT157" s="279"/>
    </row>
    <row r="158" spans="1:46" s="236" customFormat="1" ht="11.25">
      <c r="A158" s="271">
        <v>110</v>
      </c>
      <c r="B158" s="273" t="s">
        <v>163</v>
      </c>
      <c r="C158" s="272" t="s">
        <v>184</v>
      </c>
      <c r="D158" s="241" t="s">
        <v>705</v>
      </c>
      <c r="E158" s="271" t="s">
        <v>705</v>
      </c>
      <c r="F158" s="274">
        <f aca="true" t="shared" si="44" ref="F158:AB158">(F155+F156+F157)</f>
        <v>30383381</v>
      </c>
      <c r="G158" s="274">
        <f t="shared" si="44"/>
        <v>18517675.811569378</v>
      </c>
      <c r="H158" s="274">
        <f t="shared" si="44"/>
        <v>3641710.106957732</v>
      </c>
      <c r="I158" s="274">
        <f t="shared" si="44"/>
        <v>3456918.9049075167</v>
      </c>
      <c r="J158" s="274">
        <f t="shared" si="44"/>
        <v>1811313.7535787518</v>
      </c>
      <c r="K158" s="274">
        <f t="shared" si="44"/>
        <v>1881108.8954216777</v>
      </c>
      <c r="L158" s="274">
        <f t="shared" si="44"/>
        <v>282619.12738544075</v>
      </c>
      <c r="M158" s="274">
        <f t="shared" si="44"/>
        <v>296401.60313297843</v>
      </c>
      <c r="N158" s="274">
        <f t="shared" si="44"/>
        <v>413434.6030736475</v>
      </c>
      <c r="O158" s="274">
        <f t="shared" si="44"/>
        <v>82198.19397287632</v>
      </c>
      <c r="P158" s="274">
        <f t="shared" si="44"/>
        <v>18517675.811569378</v>
      </c>
      <c r="Q158" s="274">
        <f t="shared" si="44"/>
        <v>3641710.106957732</v>
      </c>
      <c r="R158" s="274">
        <f t="shared" si="44"/>
        <v>3456918.9049075167</v>
      </c>
      <c r="S158" s="274">
        <f t="shared" si="44"/>
        <v>1811313.7535787518</v>
      </c>
      <c r="T158" s="274">
        <f t="shared" si="44"/>
        <v>1539939.5051924065</v>
      </c>
      <c r="U158" s="274">
        <f t="shared" si="44"/>
        <v>5256.486718343704</v>
      </c>
      <c r="V158" s="274">
        <f t="shared" si="44"/>
        <v>335912.90351092734</v>
      </c>
      <c r="W158" s="274">
        <f t="shared" si="44"/>
        <v>31664.781079535296</v>
      </c>
      <c r="X158" s="274">
        <f t="shared" si="44"/>
        <v>296401.60313297843</v>
      </c>
      <c r="Y158" s="274">
        <f t="shared" si="44"/>
        <v>250954.34630590543</v>
      </c>
      <c r="Z158" s="274">
        <f t="shared" si="44"/>
        <v>413434.6030736475</v>
      </c>
      <c r="AA158" s="274">
        <f t="shared" si="44"/>
        <v>75592.87278262219</v>
      </c>
      <c r="AB158" s="274">
        <f t="shared" si="44"/>
        <v>6605.321190254139</v>
      </c>
      <c r="AC158" s="275"/>
      <c r="AD158" s="275"/>
      <c r="AE158" s="275"/>
      <c r="AF158" s="275"/>
      <c r="AG158" s="275"/>
      <c r="AH158" s="276"/>
      <c r="AI158" s="277"/>
      <c r="AJ158" s="277"/>
      <c r="AK158" s="277"/>
      <c r="AL158" s="277"/>
      <c r="AM158" s="277"/>
      <c r="AN158" s="277"/>
      <c r="AO158" s="279"/>
      <c r="AP158" s="279"/>
      <c r="AQ158" s="279"/>
      <c r="AR158" s="279"/>
      <c r="AS158" s="279"/>
      <c r="AT158" s="279"/>
    </row>
    <row r="159" spans="1:46" s="236" customFormat="1" ht="11.25">
      <c r="A159" s="271"/>
      <c r="B159" s="273"/>
      <c r="C159" s="271"/>
      <c r="D159" s="237"/>
      <c r="E159" s="271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5"/>
      <c r="AD159" s="275"/>
      <c r="AE159" s="275"/>
      <c r="AF159" s="275"/>
      <c r="AG159" s="275"/>
      <c r="AH159" s="276"/>
      <c r="AI159" s="277"/>
      <c r="AJ159" s="277"/>
      <c r="AK159" s="277"/>
      <c r="AL159" s="277"/>
      <c r="AM159" s="277"/>
      <c r="AN159" s="277"/>
      <c r="AO159" s="279"/>
      <c r="AP159" s="279"/>
      <c r="AQ159" s="279"/>
      <c r="AR159" s="279"/>
      <c r="AS159" s="279"/>
      <c r="AT159" s="279"/>
    </row>
    <row r="160" spans="1:46" s="236" customFormat="1" ht="11.25">
      <c r="A160" s="271">
        <v>111</v>
      </c>
      <c r="B160" s="282" t="s">
        <v>165</v>
      </c>
      <c r="C160" s="272" t="s">
        <v>185</v>
      </c>
      <c r="D160" s="241" t="s">
        <v>705</v>
      </c>
      <c r="E160" s="241" t="s">
        <v>705</v>
      </c>
      <c r="F160" s="291">
        <f aca="true" t="shared" si="45" ref="F160:AB160">(F155/F158)</f>
        <v>0.2953294105089885</v>
      </c>
      <c r="G160" s="291">
        <f t="shared" si="45"/>
        <v>0.251804313317834</v>
      </c>
      <c r="H160" s="291">
        <f t="shared" si="45"/>
        <v>0.30058950749682056</v>
      </c>
      <c r="I160" s="291">
        <f t="shared" si="45"/>
        <v>0.37921265736884135</v>
      </c>
      <c r="J160" s="291">
        <f t="shared" si="45"/>
        <v>0.47441038495932153</v>
      </c>
      <c r="K160" s="291">
        <f t="shared" si="45"/>
        <v>0.42837469640086945</v>
      </c>
      <c r="L160" s="291">
        <f t="shared" si="45"/>
        <v>2.695066108340121E-23</v>
      </c>
      <c r="M160" s="291">
        <f t="shared" si="45"/>
        <v>0.6763396373058772</v>
      </c>
      <c r="N160" s="291">
        <f t="shared" si="45"/>
        <v>0.08628894581799917</v>
      </c>
      <c r="O160" s="291">
        <f t="shared" si="45"/>
        <v>0.041845327855609286</v>
      </c>
      <c r="P160" s="274">
        <f t="shared" si="45"/>
        <v>0.251804313317834</v>
      </c>
      <c r="Q160" s="274">
        <f t="shared" si="45"/>
        <v>0.30058950749682056</v>
      </c>
      <c r="R160" s="274">
        <f t="shared" si="45"/>
        <v>0.37921265736884135</v>
      </c>
      <c r="S160" s="274">
        <f t="shared" si="45"/>
        <v>0.47441038495932153</v>
      </c>
      <c r="T160" s="274">
        <f t="shared" si="45"/>
        <v>0.473430335892605</v>
      </c>
      <c r="U160" s="274">
        <f t="shared" si="45"/>
        <v>0.37107933828092293</v>
      </c>
      <c r="V160" s="274">
        <f t="shared" si="45"/>
        <v>0.2227208314435706</v>
      </c>
      <c r="W160" s="274">
        <f t="shared" si="45"/>
        <v>6.5394213579976286E-24</v>
      </c>
      <c r="X160" s="274">
        <f t="shared" si="45"/>
        <v>0.6763396373058772</v>
      </c>
      <c r="Y160" s="274">
        <f t="shared" si="45"/>
        <v>2.9526099393120616E-23</v>
      </c>
      <c r="Z160" s="274">
        <f t="shared" si="45"/>
        <v>0.08628894581799917</v>
      </c>
      <c r="AA160" s="274">
        <f t="shared" si="45"/>
        <v>0</v>
      </c>
      <c r="AB160" s="274">
        <f t="shared" si="45"/>
        <v>0.5207332507931591</v>
      </c>
      <c r="AC160" s="275"/>
      <c r="AD160" s="275"/>
      <c r="AE160" s="275"/>
      <c r="AF160" s="275"/>
      <c r="AG160" s="275"/>
      <c r="AH160" s="276"/>
      <c r="AI160" s="277"/>
      <c r="AJ160" s="277"/>
      <c r="AK160" s="277"/>
      <c r="AL160" s="277"/>
      <c r="AM160" s="277"/>
      <c r="AN160" s="277"/>
      <c r="AO160" s="279"/>
      <c r="AP160" s="279"/>
      <c r="AQ160" s="279"/>
      <c r="AR160" s="279"/>
      <c r="AS160" s="279"/>
      <c r="AT160" s="279"/>
    </row>
    <row r="161" spans="1:46" s="236" customFormat="1" ht="11.25">
      <c r="A161" s="271">
        <v>112</v>
      </c>
      <c r="B161" s="282" t="s">
        <v>167</v>
      </c>
      <c r="C161" s="272" t="s">
        <v>186</v>
      </c>
      <c r="D161" s="241" t="s">
        <v>705</v>
      </c>
      <c r="E161" s="241" t="s">
        <v>705</v>
      </c>
      <c r="F161" s="291">
        <f aca="true" t="shared" si="46" ref="F161:AB161">(F156/F158)</f>
        <v>0.04090979868237837</v>
      </c>
      <c r="G161" s="291">
        <f t="shared" si="46"/>
        <v>0.03281513230211525</v>
      </c>
      <c r="H161" s="291">
        <f t="shared" si="46"/>
        <v>0.03914580189828535</v>
      </c>
      <c r="I161" s="291">
        <f t="shared" si="46"/>
        <v>0.0493813966955764</v>
      </c>
      <c r="J161" s="291">
        <f t="shared" si="46"/>
        <v>0.061772289884594885</v>
      </c>
      <c r="K161" s="291">
        <f t="shared" si="46"/>
        <v>0.055761949455812115</v>
      </c>
      <c r="L161" s="291">
        <f t="shared" si="46"/>
        <v>0.2466699530243657</v>
      </c>
      <c r="M161" s="291">
        <f t="shared" si="46"/>
        <v>0.0880178421363522</v>
      </c>
      <c r="N161" s="291">
        <f t="shared" si="46"/>
        <v>0.011224131246661457</v>
      </c>
      <c r="O161" s="291">
        <f t="shared" si="46"/>
        <v>0.058722142605120584</v>
      </c>
      <c r="P161" s="274">
        <f t="shared" si="46"/>
        <v>0.03281513230211525</v>
      </c>
      <c r="Q161" s="274">
        <f t="shared" si="46"/>
        <v>0.03914580189828535</v>
      </c>
      <c r="R161" s="274">
        <f t="shared" si="46"/>
        <v>0.0493813966955764</v>
      </c>
      <c r="S161" s="274">
        <f t="shared" si="46"/>
        <v>0.061772289884594885</v>
      </c>
      <c r="T161" s="274">
        <f t="shared" si="46"/>
        <v>0.06163995316200703</v>
      </c>
      <c r="U161" s="274">
        <f t="shared" si="46"/>
        <v>0.04820695051658061</v>
      </c>
      <c r="V161" s="274">
        <f t="shared" si="46"/>
        <v>0.028933395765070733</v>
      </c>
      <c r="W161" s="274">
        <f t="shared" si="46"/>
        <v>0.06570759303326858</v>
      </c>
      <c r="X161" s="274">
        <f t="shared" si="46"/>
        <v>0.0880178421363522</v>
      </c>
      <c r="Y161" s="274">
        <f t="shared" si="46"/>
        <v>0.2695033233050673</v>
      </c>
      <c r="Z161" s="274">
        <f t="shared" si="46"/>
        <v>0.011224131246661457</v>
      </c>
      <c r="AA161" s="274">
        <f t="shared" si="46"/>
        <v>0.05792712774128085</v>
      </c>
      <c r="AB161" s="274">
        <f t="shared" si="46"/>
        <v>0.06782048252403364</v>
      </c>
      <c r="AC161" s="275"/>
      <c r="AD161" s="275"/>
      <c r="AE161" s="275"/>
      <c r="AF161" s="275"/>
      <c r="AG161" s="275"/>
      <c r="AH161" s="276"/>
      <c r="AI161" s="277"/>
      <c r="AJ161" s="277"/>
      <c r="AK161" s="277"/>
      <c r="AL161" s="277"/>
      <c r="AM161" s="277"/>
      <c r="AN161" s="277"/>
      <c r="AO161" s="279"/>
      <c r="AP161" s="279"/>
      <c r="AQ161" s="279"/>
      <c r="AR161" s="279"/>
      <c r="AS161" s="279"/>
      <c r="AT161" s="279"/>
    </row>
    <row r="162" spans="1:46" s="236" customFormat="1" ht="11.25">
      <c r="A162" s="271">
        <v>113</v>
      </c>
      <c r="B162" s="282" t="s">
        <v>169</v>
      </c>
      <c r="C162" s="272" t="s">
        <v>187</v>
      </c>
      <c r="D162" s="241" t="s">
        <v>705</v>
      </c>
      <c r="E162" s="241" t="s">
        <v>705</v>
      </c>
      <c r="F162" s="291">
        <f aca="true" t="shared" si="47" ref="F162:AB162">(F157/F158)</f>
        <v>0.6637607908086331</v>
      </c>
      <c r="G162" s="291">
        <f t="shared" si="47"/>
        <v>0.7153805543800507</v>
      </c>
      <c r="H162" s="291">
        <f t="shared" si="47"/>
        <v>0.6602646906048941</v>
      </c>
      <c r="I162" s="291">
        <f t="shared" si="47"/>
        <v>0.5714059459355822</v>
      </c>
      <c r="J162" s="291">
        <f t="shared" si="47"/>
        <v>0.4638173251560836</v>
      </c>
      <c r="K162" s="291">
        <f t="shared" si="47"/>
        <v>0.5158633541433184</v>
      </c>
      <c r="L162" s="291">
        <f t="shared" si="47"/>
        <v>0.7533300469756342</v>
      </c>
      <c r="M162" s="291">
        <f t="shared" si="47"/>
        <v>0.23564252055777063</v>
      </c>
      <c r="N162" s="291">
        <f t="shared" si="47"/>
        <v>0.9024869229353395</v>
      </c>
      <c r="O162" s="291">
        <f t="shared" si="47"/>
        <v>0.8994325295392702</v>
      </c>
      <c r="P162" s="274">
        <f t="shared" si="47"/>
        <v>0.7153805543800507</v>
      </c>
      <c r="Q162" s="274">
        <f t="shared" si="47"/>
        <v>0.6602646906048941</v>
      </c>
      <c r="R162" s="274">
        <f t="shared" si="47"/>
        <v>0.5714059459355822</v>
      </c>
      <c r="S162" s="274">
        <f t="shared" si="47"/>
        <v>0.4638173251560836</v>
      </c>
      <c r="T162" s="274">
        <f t="shared" si="47"/>
        <v>0.464929710945388</v>
      </c>
      <c r="U162" s="274">
        <f t="shared" si="47"/>
        <v>0.5807137112024965</v>
      </c>
      <c r="V162" s="274">
        <f t="shared" si="47"/>
        <v>0.7483457727913586</v>
      </c>
      <c r="W162" s="274">
        <f t="shared" si="47"/>
        <v>0.9342924069667314</v>
      </c>
      <c r="X162" s="274">
        <f t="shared" si="47"/>
        <v>0.23564252055777063</v>
      </c>
      <c r="Y162" s="274">
        <f t="shared" si="47"/>
        <v>0.7304966766949326</v>
      </c>
      <c r="Z162" s="274">
        <f t="shared" si="47"/>
        <v>0.9024869229353395</v>
      </c>
      <c r="AA162" s="274">
        <f t="shared" si="47"/>
        <v>0.942072872258719</v>
      </c>
      <c r="AB162" s="274">
        <f t="shared" si="47"/>
        <v>0.41144626668280715</v>
      </c>
      <c r="AC162" s="275"/>
      <c r="AD162" s="275"/>
      <c r="AE162" s="275"/>
      <c r="AF162" s="275"/>
      <c r="AG162" s="275"/>
      <c r="AH162" s="276"/>
      <c r="AI162" s="277"/>
      <c r="AJ162" s="277"/>
      <c r="AK162" s="277"/>
      <c r="AL162" s="277"/>
      <c r="AM162" s="277"/>
      <c r="AN162" s="277"/>
      <c r="AO162" s="279"/>
      <c r="AP162" s="279"/>
      <c r="AQ162" s="279"/>
      <c r="AR162" s="279"/>
      <c r="AS162" s="279"/>
      <c r="AT162" s="279"/>
    </row>
    <row r="163" spans="1:46" s="236" customFormat="1" ht="11.25">
      <c r="A163" s="271"/>
      <c r="B163" s="273"/>
      <c r="C163" s="271"/>
      <c r="D163" s="237"/>
      <c r="E163" s="271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5"/>
      <c r="AD163" s="275"/>
      <c r="AE163" s="275"/>
      <c r="AF163" s="275"/>
      <c r="AG163" s="275"/>
      <c r="AH163" s="276"/>
      <c r="AI163" s="277"/>
      <c r="AJ163" s="277"/>
      <c r="AK163" s="277"/>
      <c r="AL163" s="277"/>
      <c r="AM163" s="277"/>
      <c r="AN163" s="277"/>
      <c r="AO163" s="279"/>
      <c r="AP163" s="279"/>
      <c r="AQ163" s="279"/>
      <c r="AR163" s="279"/>
      <c r="AS163" s="279"/>
      <c r="AT163" s="279"/>
    </row>
    <row r="164" spans="1:46" s="236" customFormat="1" ht="11.25">
      <c r="A164" s="271">
        <v>114</v>
      </c>
      <c r="B164" s="282" t="s">
        <v>188</v>
      </c>
      <c r="C164" s="271" t="s">
        <v>819</v>
      </c>
      <c r="D164" s="241" t="s">
        <v>705</v>
      </c>
      <c r="E164" s="271" t="s">
        <v>705</v>
      </c>
      <c r="F164" s="274">
        <v>247611284</v>
      </c>
      <c r="G164" s="274">
        <v>156715132.84417862</v>
      </c>
      <c r="H164" s="274">
        <v>29329955.290434703</v>
      </c>
      <c r="I164" s="274">
        <v>24734352.90203937</v>
      </c>
      <c r="J164" s="274">
        <v>13204806.022539224</v>
      </c>
      <c r="K164" s="274">
        <v>13662884.209697263</v>
      </c>
      <c r="L164" s="274">
        <v>2333847.9863002454</v>
      </c>
      <c r="M164" s="274">
        <v>2628471.4301376506</v>
      </c>
      <c r="N164" s="274">
        <v>4433497.009367837</v>
      </c>
      <c r="O164" s="274">
        <v>568336.3053050811</v>
      </c>
      <c r="P164" s="274">
        <v>156715132.84417862</v>
      </c>
      <c r="Q164" s="274">
        <v>29329955.290434703</v>
      </c>
      <c r="R164" s="274">
        <v>24734352.90203937</v>
      </c>
      <c r="S164" s="274">
        <v>13204806.022539224</v>
      </c>
      <c r="T164" s="274">
        <v>11211959.321273997</v>
      </c>
      <c r="U164" s="274">
        <v>36454.963570516484</v>
      </c>
      <c r="V164" s="274">
        <v>2414469.9248527493</v>
      </c>
      <c r="W164" s="274">
        <v>244254.00985690067</v>
      </c>
      <c r="X164" s="274">
        <v>2628471.4301376506</v>
      </c>
      <c r="Y164" s="274">
        <v>2089593.976443345</v>
      </c>
      <c r="Z164" s="274">
        <v>4433497.009367837</v>
      </c>
      <c r="AA164" s="274">
        <v>496277.1186377279</v>
      </c>
      <c r="AB164" s="274">
        <v>72059.18666735313</v>
      </c>
      <c r="AC164" s="275"/>
      <c r="AD164" s="275"/>
      <c r="AE164" s="275"/>
      <c r="AF164" s="275"/>
      <c r="AG164" s="275"/>
      <c r="AH164" s="276"/>
      <c r="AI164" s="277"/>
      <c r="AJ164" s="277"/>
      <c r="AK164" s="277"/>
      <c r="AL164" s="277"/>
      <c r="AM164" s="277"/>
      <c r="AN164" s="277"/>
      <c r="AO164" s="279"/>
      <c r="AP164" s="279"/>
      <c r="AQ164" s="279"/>
      <c r="AR164" s="279"/>
      <c r="AS164" s="279"/>
      <c r="AT164" s="279"/>
    </row>
    <row r="165" spans="1:46" s="236" customFormat="1" ht="11.25">
      <c r="A165" s="271">
        <v>115</v>
      </c>
      <c r="B165" s="278" t="s">
        <v>189</v>
      </c>
      <c r="C165" s="272" t="s">
        <v>1138</v>
      </c>
      <c r="D165" s="241" t="s">
        <v>705</v>
      </c>
      <c r="E165" s="271" t="s">
        <v>819</v>
      </c>
      <c r="F165" s="274">
        <v>164744478</v>
      </c>
      <c r="G165" s="274">
        <v>104268078.32842895</v>
      </c>
      <c r="H165" s="274">
        <v>19514248.688626014</v>
      </c>
      <c r="I165" s="274">
        <v>16456633.121430207</v>
      </c>
      <c r="J165" s="274">
        <v>8785620.914087586</v>
      </c>
      <c r="K165" s="274">
        <v>9090396.409805857</v>
      </c>
      <c r="L165" s="274">
        <v>1552790.9795677369</v>
      </c>
      <c r="M165" s="274">
        <v>1748814.2975581866</v>
      </c>
      <c r="N165" s="274">
        <v>2949761.1688927123</v>
      </c>
      <c r="O165" s="274">
        <v>378134.09160276485</v>
      </c>
      <c r="P165" s="274">
        <v>104268078.32842895</v>
      </c>
      <c r="Q165" s="274">
        <v>19514248.688626014</v>
      </c>
      <c r="R165" s="274">
        <v>16456633.121430207</v>
      </c>
      <c r="S165" s="274">
        <v>8785620.914087586</v>
      </c>
      <c r="T165" s="274">
        <v>7459710.05804614</v>
      </c>
      <c r="U165" s="274">
        <v>24254.766773608564</v>
      </c>
      <c r="V165" s="274">
        <v>1606431.5849861084</v>
      </c>
      <c r="W165" s="274">
        <v>162510.76567771428</v>
      </c>
      <c r="X165" s="274">
        <v>1748814.2975581866</v>
      </c>
      <c r="Y165" s="274">
        <v>1390280.2138900226</v>
      </c>
      <c r="Z165" s="274">
        <v>2949761.1688927123</v>
      </c>
      <c r="AA165" s="274">
        <v>330190.5855522989</v>
      </c>
      <c r="AB165" s="274">
        <v>47943.50605046599</v>
      </c>
      <c r="AC165" s="275"/>
      <c r="AD165" s="275"/>
      <c r="AE165" s="275"/>
      <c r="AF165" s="275"/>
      <c r="AG165" s="275"/>
      <c r="AH165" s="276"/>
      <c r="AI165" s="277"/>
      <c r="AJ165" s="277"/>
      <c r="AK165" s="277"/>
      <c r="AL165" s="277"/>
      <c r="AM165" s="277"/>
      <c r="AN165" s="277"/>
      <c r="AO165" s="279"/>
      <c r="AP165" s="279"/>
      <c r="AQ165" s="279"/>
      <c r="AR165" s="279"/>
      <c r="AS165" s="279"/>
      <c r="AT165" s="279"/>
    </row>
    <row r="166" spans="1:46" s="236" customFormat="1" ht="11.25">
      <c r="A166" s="271">
        <v>503</v>
      </c>
      <c r="B166" s="278" t="s">
        <v>132</v>
      </c>
      <c r="C166" s="286" t="s">
        <v>1256</v>
      </c>
      <c r="D166" s="241" t="s">
        <v>705</v>
      </c>
      <c r="E166" s="272" t="s">
        <v>819</v>
      </c>
      <c r="F166" s="274">
        <v>247827</v>
      </c>
      <c r="G166" s="274">
        <v>156851.6612004413</v>
      </c>
      <c r="H166" s="274">
        <v>29355.50719797794</v>
      </c>
      <c r="I166" s="274">
        <v>24755.90117554461</v>
      </c>
      <c r="J166" s="274">
        <v>13216.309892193072</v>
      </c>
      <c r="K166" s="274">
        <v>13674.787151609147</v>
      </c>
      <c r="L166" s="274">
        <v>2335.8812068549787</v>
      </c>
      <c r="M166" s="274">
        <v>2630.761323125821</v>
      </c>
      <c r="N166" s="274">
        <v>4437.35941913133</v>
      </c>
      <c r="O166" s="274">
        <v>568.831433121773</v>
      </c>
      <c r="P166" s="274">
        <v>156851.6612004413</v>
      </c>
      <c r="Q166" s="274">
        <v>29355.50719797794</v>
      </c>
      <c r="R166" s="274">
        <v>24755.90117554461</v>
      </c>
      <c r="S166" s="274">
        <v>13216.309892193072</v>
      </c>
      <c r="T166" s="274">
        <v>11221.727046629147</v>
      </c>
      <c r="U166" s="274">
        <v>36.486722700369285</v>
      </c>
      <c r="V166" s="274">
        <v>2416.573382279631</v>
      </c>
      <c r="W166" s="274">
        <v>244.46680103967358</v>
      </c>
      <c r="X166" s="274">
        <v>2630.761323125821</v>
      </c>
      <c r="Y166" s="274">
        <v>2091.414405815305</v>
      </c>
      <c r="Z166" s="274">
        <v>4437.35941913133</v>
      </c>
      <c r="AA166" s="274">
        <v>496.7094693496772</v>
      </c>
      <c r="AB166" s="274">
        <v>72.1219637720958</v>
      </c>
      <c r="AC166" s="275"/>
      <c r="AD166" s="275"/>
      <c r="AE166" s="275"/>
      <c r="AF166" s="275"/>
      <c r="AG166" s="275"/>
      <c r="AH166" s="276"/>
      <c r="AI166" s="277"/>
      <c r="AJ166" s="277"/>
      <c r="AK166" s="277"/>
      <c r="AL166" s="277"/>
      <c r="AM166" s="277"/>
      <c r="AN166" s="277"/>
      <c r="AO166" s="279"/>
      <c r="AP166" s="279"/>
      <c r="AQ166" s="279"/>
      <c r="AR166" s="279"/>
      <c r="AS166" s="279"/>
      <c r="AT166" s="279"/>
    </row>
    <row r="167" spans="1:46" s="236" customFormat="1" ht="11.25">
      <c r="A167" s="271">
        <v>116</v>
      </c>
      <c r="B167" s="287" t="s">
        <v>1289</v>
      </c>
      <c r="C167" s="286" t="s">
        <v>1290</v>
      </c>
      <c r="D167" s="241" t="s">
        <v>705</v>
      </c>
      <c r="E167" s="272" t="s">
        <v>819</v>
      </c>
      <c r="F167" s="274">
        <v>173393</v>
      </c>
      <c r="G167" s="274">
        <v>109741.79605340872</v>
      </c>
      <c r="H167" s="274">
        <v>20538.68004526944</v>
      </c>
      <c r="I167" s="274">
        <v>17320.550111695688</v>
      </c>
      <c r="J167" s="274">
        <v>9246.835982911603</v>
      </c>
      <c r="K167" s="274">
        <v>9567.611150435447</v>
      </c>
      <c r="L167" s="274">
        <v>1634.3071985707988</v>
      </c>
      <c r="M167" s="274">
        <v>1840.6210707499808</v>
      </c>
      <c r="N167" s="274">
        <v>3104.6135480050143</v>
      </c>
      <c r="O167" s="274">
        <v>397.98483895331657</v>
      </c>
      <c r="P167" s="274">
        <v>109741.79605340872</v>
      </c>
      <c r="Q167" s="274">
        <v>20538.68004526944</v>
      </c>
      <c r="R167" s="274">
        <v>17320.550111695688</v>
      </c>
      <c r="S167" s="274">
        <v>9246.835982911603</v>
      </c>
      <c r="T167" s="274">
        <v>7851.319338878201</v>
      </c>
      <c r="U167" s="274">
        <v>25.528059126669543</v>
      </c>
      <c r="V167" s="274">
        <v>1690.763752430575</v>
      </c>
      <c r="W167" s="274">
        <v>171.04202541560093</v>
      </c>
      <c r="X167" s="274">
        <v>1840.6210707499808</v>
      </c>
      <c r="Y167" s="274">
        <v>1463.265173155198</v>
      </c>
      <c r="Z167" s="274">
        <v>3104.6135480050143</v>
      </c>
      <c r="AA167" s="274">
        <v>347.5244627056316</v>
      </c>
      <c r="AB167" s="274">
        <v>50.460376247684906</v>
      </c>
      <c r="AC167" s="275"/>
      <c r="AD167" s="275"/>
      <c r="AE167" s="275"/>
      <c r="AF167" s="275"/>
      <c r="AG167" s="275"/>
      <c r="AH167" s="276"/>
      <c r="AI167" s="277"/>
      <c r="AJ167" s="277"/>
      <c r="AK167" s="277"/>
      <c r="AL167" s="277"/>
      <c r="AM167" s="277"/>
      <c r="AN167" s="277"/>
      <c r="AO167" s="279"/>
      <c r="AP167" s="279"/>
      <c r="AQ167" s="279"/>
      <c r="AR167" s="279"/>
      <c r="AS167" s="279"/>
      <c r="AT167" s="279"/>
    </row>
    <row r="168" spans="1:46" s="236" customFormat="1" ht="11.25">
      <c r="A168" s="271">
        <v>117</v>
      </c>
      <c r="B168" s="288" t="s">
        <v>1317</v>
      </c>
      <c r="C168" s="271" t="s">
        <v>1318</v>
      </c>
      <c r="D168" s="241" t="s">
        <v>705</v>
      </c>
      <c r="E168" s="271" t="s">
        <v>705</v>
      </c>
      <c r="F168" s="274">
        <v>-92320222.00000001</v>
      </c>
      <c r="G168" s="274">
        <v>-58430195.9959711</v>
      </c>
      <c r="H168" s="274">
        <v>-10935478.948782505</v>
      </c>
      <c r="I168" s="274">
        <v>-9222039.133493686</v>
      </c>
      <c r="J168" s="274">
        <v>-4923324.186904819</v>
      </c>
      <c r="K168" s="274">
        <v>-5094115.595311667</v>
      </c>
      <c r="L168" s="274">
        <v>-870159.7145689517</v>
      </c>
      <c r="M168" s="274">
        <v>-980008.1079946477</v>
      </c>
      <c r="N168" s="274">
        <v>-1652999.9018185888</v>
      </c>
      <c r="O168" s="274">
        <v>-211900.4151540399</v>
      </c>
      <c r="P168" s="274">
        <v>-58430195.9959711</v>
      </c>
      <c r="Q168" s="274">
        <v>-10935478.948782505</v>
      </c>
      <c r="R168" s="274">
        <v>-9222039.133493686</v>
      </c>
      <c r="S168" s="274">
        <v>-4923324.186904819</v>
      </c>
      <c r="T168" s="274">
        <v>-4180304.535697108</v>
      </c>
      <c r="U168" s="274">
        <v>-13591.990944289899</v>
      </c>
      <c r="V168" s="274">
        <v>-900219.0686702676</v>
      </c>
      <c r="W168" s="274">
        <v>-91068.48464296666</v>
      </c>
      <c r="X168" s="274">
        <v>-980008.1079946477</v>
      </c>
      <c r="Y168" s="274">
        <v>-779091.229925985</v>
      </c>
      <c r="Z168" s="274">
        <v>-1652999.9018185888</v>
      </c>
      <c r="AA168" s="274">
        <v>-185033.62619837385</v>
      </c>
      <c r="AB168" s="274">
        <v>-26866.788955666016</v>
      </c>
      <c r="AC168" s="275"/>
      <c r="AD168" s="275"/>
      <c r="AE168" s="275"/>
      <c r="AF168" s="275"/>
      <c r="AG168" s="275"/>
      <c r="AH168" s="276"/>
      <c r="AI168" s="277"/>
      <c r="AJ168" s="277"/>
      <c r="AK168" s="277"/>
      <c r="AL168" s="277"/>
      <c r="AM168" s="277"/>
      <c r="AN168" s="277"/>
      <c r="AO168" s="279"/>
      <c r="AP168" s="279"/>
      <c r="AQ168" s="279"/>
      <c r="AR168" s="279"/>
      <c r="AS168" s="279"/>
      <c r="AT168" s="279"/>
    </row>
    <row r="169" spans="1:46" s="236" customFormat="1" ht="11.25">
      <c r="A169" s="271">
        <v>118</v>
      </c>
      <c r="B169" s="287" t="s">
        <v>190</v>
      </c>
      <c r="C169" s="272" t="s">
        <v>1322</v>
      </c>
      <c r="D169" s="241" t="s">
        <v>705</v>
      </c>
      <c r="E169" s="272" t="s">
        <v>819</v>
      </c>
      <c r="F169" s="274">
        <v>1656044</v>
      </c>
      <c r="G169" s="274">
        <v>1048123.2973849647</v>
      </c>
      <c r="H169" s="274">
        <v>196161.0783416181</v>
      </c>
      <c r="I169" s="274">
        <v>165425.32333584962</v>
      </c>
      <c r="J169" s="274">
        <v>88314.79499452031</v>
      </c>
      <c r="K169" s="274">
        <v>91378.45841534383</v>
      </c>
      <c r="L169" s="274">
        <v>15608.961321102814</v>
      </c>
      <c r="M169" s="274">
        <v>17579.426392582638</v>
      </c>
      <c r="N169" s="274">
        <v>29651.58131235065</v>
      </c>
      <c r="O169" s="274">
        <v>3801.078501667346</v>
      </c>
      <c r="P169" s="274">
        <v>1048123.2973849647</v>
      </c>
      <c r="Q169" s="274">
        <v>196161.0783416181</v>
      </c>
      <c r="R169" s="274">
        <v>165425.32333584962</v>
      </c>
      <c r="S169" s="274">
        <v>88314.79499452031</v>
      </c>
      <c r="T169" s="274">
        <v>74986.47744276418</v>
      </c>
      <c r="U169" s="274">
        <v>243.81370152408886</v>
      </c>
      <c r="V169" s="274">
        <v>16148.167271055572</v>
      </c>
      <c r="W169" s="274">
        <v>1633.5902829834733</v>
      </c>
      <c r="X169" s="274">
        <v>17579.426392582638</v>
      </c>
      <c r="Y169" s="274">
        <v>13975.371038119338</v>
      </c>
      <c r="Z169" s="274">
        <v>29651.58131235065</v>
      </c>
      <c r="AA169" s="274">
        <v>3319.140918704244</v>
      </c>
      <c r="AB169" s="274">
        <v>481.93758296310176</v>
      </c>
      <c r="AC169" s="275"/>
      <c r="AD169" s="275"/>
      <c r="AE169" s="275"/>
      <c r="AF169" s="275"/>
      <c r="AG169" s="275"/>
      <c r="AH169" s="276"/>
      <c r="AI169" s="277"/>
      <c r="AJ169" s="277"/>
      <c r="AK169" s="277"/>
      <c r="AL169" s="277"/>
      <c r="AM169" s="277"/>
      <c r="AN169" s="277"/>
      <c r="AO169" s="279"/>
      <c r="AP169" s="279"/>
      <c r="AQ169" s="279"/>
      <c r="AR169" s="279"/>
      <c r="AS169" s="279"/>
      <c r="AT169" s="279"/>
    </row>
    <row r="170" spans="1:46" s="236" customFormat="1" ht="11.25">
      <c r="A170" s="271">
        <v>119</v>
      </c>
      <c r="B170" s="287" t="s">
        <v>191</v>
      </c>
      <c r="C170" s="271" t="s">
        <v>1334</v>
      </c>
      <c r="D170" s="241" t="s">
        <v>705</v>
      </c>
      <c r="E170" s="272" t="s">
        <v>819</v>
      </c>
      <c r="F170" s="274">
        <v>-60059597</v>
      </c>
      <c r="G170" s="274">
        <v>-38012192.216663405</v>
      </c>
      <c r="H170" s="274">
        <v>-7114155.97187213</v>
      </c>
      <c r="I170" s="274">
        <v>-5999465.142922425</v>
      </c>
      <c r="J170" s="274">
        <v>-3202904.6308603557</v>
      </c>
      <c r="K170" s="274">
        <v>-3314014.2332611997</v>
      </c>
      <c r="L170" s="274">
        <v>-566088.7793645716</v>
      </c>
      <c r="M170" s="274">
        <v>-637551.4567425002</v>
      </c>
      <c r="N170" s="274">
        <v>-1075371.20030175</v>
      </c>
      <c r="O170" s="274">
        <v>-137853.36801166192</v>
      </c>
      <c r="P170" s="274">
        <v>-38012192.216663405</v>
      </c>
      <c r="Q170" s="274">
        <v>-7114155.97187213</v>
      </c>
      <c r="R170" s="274">
        <v>-5999465.142922425</v>
      </c>
      <c r="S170" s="274">
        <v>-3202904.6308603557</v>
      </c>
      <c r="T170" s="274">
        <v>-2719527.751473999</v>
      </c>
      <c r="U170" s="274">
        <v>-8842.369319061005</v>
      </c>
      <c r="V170" s="274">
        <v>-585644.1124681394</v>
      </c>
      <c r="W170" s="274">
        <v>-59245.270088900645</v>
      </c>
      <c r="X170" s="274">
        <v>-637551.4567425002</v>
      </c>
      <c r="Y170" s="274">
        <v>-506843.50927567086</v>
      </c>
      <c r="Z170" s="274">
        <v>-1075371.20030175</v>
      </c>
      <c r="AA170" s="274">
        <v>-120374.98156062682</v>
      </c>
      <c r="AB170" s="274">
        <v>-17478.38645103509</v>
      </c>
      <c r="AC170" s="275"/>
      <c r="AD170" s="275"/>
      <c r="AE170" s="275"/>
      <c r="AF170" s="275"/>
      <c r="AG170" s="275"/>
      <c r="AH170" s="276"/>
      <c r="AI170" s="277"/>
      <c r="AJ170" s="277"/>
      <c r="AK170" s="277"/>
      <c r="AL170" s="277"/>
      <c r="AM170" s="277"/>
      <c r="AN170" s="277"/>
      <c r="AO170" s="279"/>
      <c r="AP170" s="279"/>
      <c r="AQ170" s="279"/>
      <c r="AR170" s="279"/>
      <c r="AS170" s="279"/>
      <c r="AT170" s="279"/>
    </row>
    <row r="171" spans="1:46" s="236" customFormat="1" ht="22.5">
      <c r="A171" s="271">
        <v>120</v>
      </c>
      <c r="B171" s="284" t="s">
        <v>192</v>
      </c>
      <c r="C171" s="286" t="s">
        <v>193</v>
      </c>
      <c r="D171" s="241" t="s">
        <v>705</v>
      </c>
      <c r="E171" s="241" t="s">
        <v>705</v>
      </c>
      <c r="F171" s="274">
        <f aca="true" t="shared" si="48" ref="F171:AB171">(F164+F165+F167+F168+F169+F170+F166)</f>
        <v>262053207</v>
      </c>
      <c r="G171" s="274">
        <f t="shared" si="48"/>
        <v>165855539.71461186</v>
      </c>
      <c r="H171" s="274">
        <f t="shared" si="48"/>
        <v>31040624.32399095</v>
      </c>
      <c r="I171" s="274">
        <f t="shared" si="48"/>
        <v>26176983.521676563</v>
      </c>
      <c r="J171" s="274">
        <f t="shared" si="48"/>
        <v>13974976.059731264</v>
      </c>
      <c r="K171" s="274">
        <f t="shared" si="48"/>
        <v>14459771.64764764</v>
      </c>
      <c r="L171" s="274">
        <f t="shared" si="48"/>
        <v>2469969.621660988</v>
      </c>
      <c r="M171" s="274">
        <f t="shared" si="48"/>
        <v>2781776.9717451483</v>
      </c>
      <c r="N171" s="274">
        <f t="shared" si="48"/>
        <v>4692080.630419698</v>
      </c>
      <c r="O171" s="274">
        <f t="shared" si="48"/>
        <v>601484.5085158867</v>
      </c>
      <c r="P171" s="274">
        <f t="shared" si="48"/>
        <v>165855539.71461186</v>
      </c>
      <c r="Q171" s="274">
        <f t="shared" si="48"/>
        <v>31040624.32399095</v>
      </c>
      <c r="R171" s="274">
        <f t="shared" si="48"/>
        <v>26176983.521676563</v>
      </c>
      <c r="S171" s="274">
        <f t="shared" si="48"/>
        <v>13974976.059731264</v>
      </c>
      <c r="T171" s="274">
        <f t="shared" si="48"/>
        <v>11865896.6159773</v>
      </c>
      <c r="U171" s="274">
        <f t="shared" si="48"/>
        <v>38581.19856412527</v>
      </c>
      <c r="V171" s="274">
        <f t="shared" si="48"/>
        <v>2555293.833106217</v>
      </c>
      <c r="W171" s="274">
        <f t="shared" si="48"/>
        <v>258500.11991218638</v>
      </c>
      <c r="X171" s="274">
        <f t="shared" si="48"/>
        <v>2781776.9717451483</v>
      </c>
      <c r="Y171" s="274">
        <f t="shared" si="48"/>
        <v>2211469.501748801</v>
      </c>
      <c r="Z171" s="274">
        <f t="shared" si="48"/>
        <v>4692080.630419698</v>
      </c>
      <c r="AA171" s="274">
        <f t="shared" si="48"/>
        <v>525222.4712817856</v>
      </c>
      <c r="AB171" s="274">
        <f t="shared" si="48"/>
        <v>76262.0372341009</v>
      </c>
      <c r="AC171" s="275"/>
      <c r="AD171" s="275"/>
      <c r="AE171" s="275"/>
      <c r="AF171" s="275"/>
      <c r="AG171" s="275"/>
      <c r="AH171" s="276"/>
      <c r="AI171" s="277"/>
      <c r="AJ171" s="277"/>
      <c r="AK171" s="277"/>
      <c r="AL171" s="277"/>
      <c r="AM171" s="277"/>
      <c r="AN171" s="277"/>
      <c r="AO171" s="279"/>
      <c r="AP171" s="279"/>
      <c r="AQ171" s="279"/>
      <c r="AR171" s="279"/>
      <c r="AS171" s="279"/>
      <c r="AT171" s="279"/>
    </row>
    <row r="172" spans="1:46" s="236" customFormat="1" ht="11.25">
      <c r="A172" s="271"/>
      <c r="B172" s="273"/>
      <c r="C172" s="271"/>
      <c r="D172" s="237"/>
      <c r="E172" s="271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5"/>
      <c r="AD172" s="275"/>
      <c r="AE172" s="275"/>
      <c r="AF172" s="275"/>
      <c r="AG172" s="275"/>
      <c r="AH172" s="276"/>
      <c r="AI172" s="277"/>
      <c r="AJ172" s="277"/>
      <c r="AK172" s="277"/>
      <c r="AL172" s="277"/>
      <c r="AM172" s="277"/>
      <c r="AN172" s="277"/>
      <c r="AO172" s="279"/>
      <c r="AP172" s="279"/>
      <c r="AQ172" s="279"/>
      <c r="AR172" s="279"/>
      <c r="AS172" s="279"/>
      <c r="AT172" s="279"/>
    </row>
    <row r="173" spans="1:46" s="236" customFormat="1" ht="11.25">
      <c r="A173" s="271">
        <v>121</v>
      </c>
      <c r="B173" s="282" t="s">
        <v>174</v>
      </c>
      <c r="C173" s="272" t="s">
        <v>194</v>
      </c>
      <c r="D173" s="241" t="s">
        <v>705</v>
      </c>
      <c r="E173" s="241" t="s">
        <v>705</v>
      </c>
      <c r="F173" s="274">
        <f aca="true" t="shared" si="49" ref="F173:AB173">(F171*F160)</f>
        <v>77392019.14529993</v>
      </c>
      <c r="G173" s="274">
        <f t="shared" si="49"/>
        <v>41763140.28779658</v>
      </c>
      <c r="H173" s="274">
        <f t="shared" si="49"/>
        <v>9330485.977942267</v>
      </c>
      <c r="I173" s="274">
        <f t="shared" si="49"/>
        <v>9926643.48315534</v>
      </c>
      <c r="J173" s="274">
        <f t="shared" si="49"/>
        <v>6629873.772294411</v>
      </c>
      <c r="K173" s="274">
        <f t="shared" si="49"/>
        <v>6194200.289586958</v>
      </c>
      <c r="L173" s="274">
        <f t="shared" si="49"/>
        <v>6.6567314159682E-17</v>
      </c>
      <c r="M173" s="274">
        <f t="shared" si="49"/>
        <v>1881426.028135955</v>
      </c>
      <c r="N173" s="274">
        <f t="shared" si="49"/>
        <v>404874.6912919687</v>
      </c>
      <c r="O173" s="274">
        <f t="shared" si="49"/>
        <v>25169.316458917296</v>
      </c>
      <c r="P173" s="274">
        <f t="shared" si="49"/>
        <v>41763140.28779658</v>
      </c>
      <c r="Q173" s="274">
        <f t="shared" si="49"/>
        <v>9330485.977942267</v>
      </c>
      <c r="R173" s="274">
        <f t="shared" si="49"/>
        <v>9926643.48315534</v>
      </c>
      <c r="S173" s="274">
        <f t="shared" si="49"/>
        <v>6629873.772294411</v>
      </c>
      <c r="T173" s="274">
        <f t="shared" si="49"/>
        <v>5617675.4205690585</v>
      </c>
      <c r="U173" s="274">
        <f t="shared" si="49"/>
        <v>14316.685633260498</v>
      </c>
      <c r="V173" s="274">
        <f t="shared" si="49"/>
        <v>569117.1670920452</v>
      </c>
      <c r="W173" s="274">
        <f t="shared" si="49"/>
        <v>1.6904412051986996E-18</v>
      </c>
      <c r="X173" s="274">
        <f t="shared" si="49"/>
        <v>1881426.028135955</v>
      </c>
      <c r="Y173" s="274">
        <f t="shared" si="49"/>
        <v>6.529606831349003E-17</v>
      </c>
      <c r="Z173" s="274">
        <f t="shared" si="49"/>
        <v>404874.6912919687</v>
      </c>
      <c r="AA173" s="274">
        <f t="shared" si="49"/>
        <v>0</v>
      </c>
      <c r="AB173" s="274">
        <f t="shared" si="49"/>
        <v>39712.17856102231</v>
      </c>
      <c r="AC173" s="275"/>
      <c r="AD173" s="275"/>
      <c r="AE173" s="275"/>
      <c r="AF173" s="275"/>
      <c r="AG173" s="275"/>
      <c r="AH173" s="276"/>
      <c r="AI173" s="277"/>
      <c r="AJ173" s="277"/>
      <c r="AK173" s="277"/>
      <c r="AL173" s="277"/>
      <c r="AM173" s="277"/>
      <c r="AN173" s="277"/>
      <c r="AO173" s="279"/>
      <c r="AP173" s="279"/>
      <c r="AQ173" s="279"/>
      <c r="AR173" s="279"/>
      <c r="AS173" s="279"/>
      <c r="AT173" s="279"/>
    </row>
    <row r="174" spans="1:46" s="236" customFormat="1" ht="11.25">
      <c r="A174" s="271">
        <v>122</v>
      </c>
      <c r="B174" s="282" t="s">
        <v>176</v>
      </c>
      <c r="C174" s="272" t="s">
        <v>195</v>
      </c>
      <c r="D174" s="241" t="s">
        <v>705</v>
      </c>
      <c r="E174" s="241" t="s">
        <v>705</v>
      </c>
      <c r="F174" s="274">
        <f aca="true" t="shared" si="50" ref="F174:AB174">(F171*F161)</f>
        <v>10720543.942441627</v>
      </c>
      <c r="G174" s="274">
        <f t="shared" si="50"/>
        <v>5442571.478773719</v>
      </c>
      <c r="H174" s="274">
        <f t="shared" si="50"/>
        <v>1215110.1305860472</v>
      </c>
      <c r="I174" s="274">
        <f t="shared" si="50"/>
        <v>1292656.007577477</v>
      </c>
      <c r="J174" s="274">
        <f t="shared" si="50"/>
        <v>863266.2722919933</v>
      </c>
      <c r="K174" s="274">
        <f t="shared" si="50"/>
        <v>806305.0557587128</v>
      </c>
      <c r="L174" s="274">
        <f t="shared" si="50"/>
        <v>609267.2905467262</v>
      </c>
      <c r="M174" s="274">
        <f t="shared" si="50"/>
        <v>244846.00635760435</v>
      </c>
      <c r="N174" s="274">
        <f t="shared" si="50"/>
        <v>52664.528815748716</v>
      </c>
      <c r="O174" s="274">
        <f t="shared" si="50"/>
        <v>35320.45908384077</v>
      </c>
      <c r="P174" s="274">
        <f t="shared" si="50"/>
        <v>5442571.478773719</v>
      </c>
      <c r="Q174" s="274">
        <f t="shared" si="50"/>
        <v>1215110.1305860472</v>
      </c>
      <c r="R174" s="274">
        <f t="shared" si="50"/>
        <v>1292656.007577477</v>
      </c>
      <c r="S174" s="274">
        <f t="shared" si="50"/>
        <v>863266.2722919933</v>
      </c>
      <c r="T174" s="274">
        <f t="shared" si="50"/>
        <v>731413.3116340585</v>
      </c>
      <c r="U174" s="274">
        <f t="shared" si="50"/>
        <v>1859.8819300511577</v>
      </c>
      <c r="V174" s="274">
        <f t="shared" si="50"/>
        <v>73933.32776930678</v>
      </c>
      <c r="W174" s="274">
        <f t="shared" si="50"/>
        <v>16985.42067824107</v>
      </c>
      <c r="X174" s="274">
        <f t="shared" si="50"/>
        <v>244846.00635760435</v>
      </c>
      <c r="Y174" s="274">
        <f t="shared" si="50"/>
        <v>595998.3801091033</v>
      </c>
      <c r="Z174" s="274">
        <f t="shared" si="50"/>
        <v>52664.528815748716</v>
      </c>
      <c r="AA174" s="274">
        <f t="shared" si="50"/>
        <v>30424.62918653121</v>
      </c>
      <c r="AB174" s="274">
        <f t="shared" si="50"/>
        <v>5172.128163482543</v>
      </c>
      <c r="AC174" s="275"/>
      <c r="AD174" s="275"/>
      <c r="AE174" s="275"/>
      <c r="AF174" s="275"/>
      <c r="AG174" s="275"/>
      <c r="AH174" s="276"/>
      <c r="AI174" s="277"/>
      <c r="AJ174" s="277"/>
      <c r="AK174" s="277"/>
      <c r="AL174" s="277"/>
      <c r="AM174" s="277"/>
      <c r="AN174" s="277"/>
      <c r="AO174" s="279"/>
      <c r="AP174" s="279"/>
      <c r="AQ174" s="279"/>
      <c r="AR174" s="279"/>
      <c r="AS174" s="279"/>
      <c r="AT174" s="279"/>
    </row>
    <row r="175" spans="1:46" s="236" customFormat="1" ht="11.25">
      <c r="A175" s="271">
        <v>123</v>
      </c>
      <c r="B175" s="282" t="s">
        <v>178</v>
      </c>
      <c r="C175" s="272" t="s">
        <v>196</v>
      </c>
      <c r="D175" s="241" t="s">
        <v>705</v>
      </c>
      <c r="E175" s="241" t="s">
        <v>705</v>
      </c>
      <c r="F175" s="274">
        <f aca="true" t="shared" si="51" ref="F175:AB175">(F171*F162)</f>
        <v>173940643.91225845</v>
      </c>
      <c r="G175" s="274">
        <f t="shared" si="51"/>
        <v>118649827.94804154</v>
      </c>
      <c r="H175" s="274">
        <f t="shared" si="51"/>
        <v>20495028.215462636</v>
      </c>
      <c r="I175" s="274">
        <f t="shared" si="51"/>
        <v>14957684.030943746</v>
      </c>
      <c r="J175" s="274">
        <f t="shared" si="51"/>
        <v>6481836.015144859</v>
      </c>
      <c r="K175" s="274">
        <f t="shared" si="51"/>
        <v>7459266.302301969</v>
      </c>
      <c r="L175" s="274">
        <f t="shared" si="51"/>
        <v>1860702.3311142614</v>
      </c>
      <c r="M175" s="274">
        <f t="shared" si="51"/>
        <v>655504.937251589</v>
      </c>
      <c r="N175" s="274">
        <f t="shared" si="51"/>
        <v>4234541.410311981</v>
      </c>
      <c r="O175" s="274">
        <f t="shared" si="51"/>
        <v>540994.7329731287</v>
      </c>
      <c r="P175" s="274">
        <f t="shared" si="51"/>
        <v>118649827.94804154</v>
      </c>
      <c r="Q175" s="274">
        <f t="shared" si="51"/>
        <v>20495028.215462636</v>
      </c>
      <c r="R175" s="274">
        <f t="shared" si="51"/>
        <v>14957684.030943746</v>
      </c>
      <c r="S175" s="274">
        <f t="shared" si="51"/>
        <v>6481836.015144859</v>
      </c>
      <c r="T175" s="274">
        <f t="shared" si="51"/>
        <v>5516807.883774184</v>
      </c>
      <c r="U175" s="274">
        <f t="shared" si="51"/>
        <v>22404.631000813613</v>
      </c>
      <c r="V175" s="274">
        <f t="shared" si="51"/>
        <v>1912243.338244865</v>
      </c>
      <c r="W175" s="274">
        <f t="shared" si="51"/>
        <v>241514.6992339453</v>
      </c>
      <c r="X175" s="274">
        <f t="shared" si="51"/>
        <v>655504.937251589</v>
      </c>
      <c r="Y175" s="274">
        <f t="shared" si="51"/>
        <v>1615471.1216396976</v>
      </c>
      <c r="Z175" s="274">
        <f t="shared" si="51"/>
        <v>4234541.410311981</v>
      </c>
      <c r="AA175" s="274">
        <f t="shared" si="51"/>
        <v>494797.8420952544</v>
      </c>
      <c r="AB175" s="274">
        <f t="shared" si="51"/>
        <v>31377.73050959605</v>
      </c>
      <c r="AC175" s="275"/>
      <c r="AD175" s="275"/>
      <c r="AE175" s="275"/>
      <c r="AF175" s="275"/>
      <c r="AG175" s="275"/>
      <c r="AH175" s="276"/>
      <c r="AI175" s="277"/>
      <c r="AJ175" s="277"/>
      <c r="AK175" s="277"/>
      <c r="AL175" s="277"/>
      <c r="AM175" s="277"/>
      <c r="AN175" s="277"/>
      <c r="AO175" s="279"/>
      <c r="AP175" s="279"/>
      <c r="AQ175" s="279"/>
      <c r="AR175" s="279"/>
      <c r="AS175" s="279"/>
      <c r="AT175" s="279"/>
    </row>
    <row r="176" spans="1:46" s="236" customFormat="1" ht="11.25">
      <c r="A176" s="271"/>
      <c r="B176" s="273"/>
      <c r="C176" s="271"/>
      <c r="D176" s="237"/>
      <c r="E176" s="271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5"/>
      <c r="AD176" s="275"/>
      <c r="AE176" s="275"/>
      <c r="AF176" s="275"/>
      <c r="AG176" s="275"/>
      <c r="AH176" s="276"/>
      <c r="AI176" s="277"/>
      <c r="AJ176" s="277"/>
      <c r="AK176" s="277"/>
      <c r="AL176" s="277"/>
      <c r="AM176" s="277"/>
      <c r="AN176" s="277"/>
      <c r="AO176" s="279"/>
      <c r="AP176" s="279"/>
      <c r="AQ176" s="279"/>
      <c r="AR176" s="279"/>
      <c r="AS176" s="279"/>
      <c r="AT176" s="279"/>
    </row>
    <row r="177" spans="2:46" s="295" customFormat="1" ht="11.25">
      <c r="B177" s="295" t="s">
        <v>197</v>
      </c>
      <c r="C177" s="296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5"/>
      <c r="AD177" s="275"/>
      <c r="AE177" s="275"/>
      <c r="AF177" s="275"/>
      <c r="AG177" s="275"/>
      <c r="AH177" s="276"/>
      <c r="AI177" s="277"/>
      <c r="AJ177" s="277"/>
      <c r="AK177" s="277"/>
      <c r="AL177" s="277"/>
      <c r="AM177" s="277"/>
      <c r="AN177" s="277"/>
      <c r="AO177" s="297"/>
      <c r="AP177" s="297"/>
      <c r="AQ177" s="297"/>
      <c r="AR177" s="297"/>
      <c r="AS177" s="297"/>
      <c r="AT177" s="297"/>
    </row>
    <row r="178" spans="1:46" s="236" customFormat="1" ht="11.25">
      <c r="A178" s="271">
        <v>124</v>
      </c>
      <c r="B178" s="282" t="s">
        <v>181</v>
      </c>
      <c r="C178" s="272" t="s">
        <v>198</v>
      </c>
      <c r="D178" s="241" t="s">
        <v>705</v>
      </c>
      <c r="E178" s="241" t="s">
        <v>705</v>
      </c>
      <c r="F178" s="274">
        <f aca="true" t="shared" si="52" ref="F178:AB178">(F150+F173)</f>
        <v>3345504.255619198</v>
      </c>
      <c r="G178" s="274">
        <f t="shared" si="52"/>
        <v>3162129.9397387654</v>
      </c>
      <c r="H178" s="274">
        <f t="shared" si="52"/>
        <v>301282.862691354</v>
      </c>
      <c r="I178" s="274">
        <f t="shared" si="52"/>
        <v>-810451.4630806204</v>
      </c>
      <c r="J178" s="274">
        <f t="shared" si="52"/>
        <v>-402428.5095124431</v>
      </c>
      <c r="K178" s="274">
        <f t="shared" si="52"/>
        <v>-404527.63993172627</v>
      </c>
      <c r="L178" s="274">
        <f t="shared" si="52"/>
        <v>4.581391671327344E-18</v>
      </c>
      <c r="M178" s="274">
        <f t="shared" si="52"/>
        <v>232007.43352759606</v>
      </c>
      <c r="N178" s="274">
        <f t="shared" si="52"/>
        <v>103795.3683110596</v>
      </c>
      <c r="O178" s="274">
        <f t="shared" si="52"/>
        <v>-2996.0190982281238</v>
      </c>
      <c r="P178" s="274">
        <f t="shared" si="52"/>
        <v>3162129.9397387654</v>
      </c>
      <c r="Q178" s="274">
        <f t="shared" si="52"/>
        <v>301282.862691354</v>
      </c>
      <c r="R178" s="274">
        <f t="shared" si="52"/>
        <v>-810451.4630806204</v>
      </c>
      <c r="S178" s="274">
        <f t="shared" si="52"/>
        <v>-402428.5095124431</v>
      </c>
      <c r="T178" s="274">
        <f t="shared" si="52"/>
        <v>-348457.13889362384</v>
      </c>
      <c r="U178" s="274">
        <f t="shared" si="52"/>
        <v>-1640.8041393439835</v>
      </c>
      <c r="V178" s="274">
        <f t="shared" si="52"/>
        <v>-45612.0153895627</v>
      </c>
      <c r="W178" s="274">
        <f t="shared" si="52"/>
        <v>-1.2853859856362704E-20</v>
      </c>
      <c r="X178" s="274">
        <f t="shared" si="52"/>
        <v>232007.43352759606</v>
      </c>
      <c r="Y178" s="274">
        <f t="shared" si="52"/>
        <v>5.052521528041168E-18</v>
      </c>
      <c r="Z178" s="274">
        <f t="shared" si="52"/>
        <v>103795.3683110596</v>
      </c>
      <c r="AA178" s="274">
        <f t="shared" si="52"/>
        <v>0</v>
      </c>
      <c r="AB178" s="274">
        <f t="shared" si="52"/>
        <v>11001.314084125861</v>
      </c>
      <c r="AC178" s="275"/>
      <c r="AD178" s="275"/>
      <c r="AE178" s="275"/>
      <c r="AF178" s="275"/>
      <c r="AG178" s="275"/>
      <c r="AH178" s="276"/>
      <c r="AI178" s="277"/>
      <c r="AJ178" s="277"/>
      <c r="AK178" s="277"/>
      <c r="AL178" s="277"/>
      <c r="AM178" s="277"/>
      <c r="AN178" s="277"/>
      <c r="AO178" s="279"/>
      <c r="AP178" s="279"/>
      <c r="AQ178" s="279"/>
      <c r="AR178" s="279"/>
      <c r="AS178" s="279"/>
      <c r="AT178" s="279"/>
    </row>
    <row r="179" spans="1:46" s="236" customFormat="1" ht="11.25">
      <c r="A179" s="271">
        <v>125</v>
      </c>
      <c r="B179" s="273" t="s">
        <v>182</v>
      </c>
      <c r="C179" s="272" t="s">
        <v>199</v>
      </c>
      <c r="D179" s="241" t="s">
        <v>705</v>
      </c>
      <c r="E179" s="241" t="s">
        <v>705</v>
      </c>
      <c r="F179" s="274">
        <f aca="true" t="shared" si="53" ref="F179:AB179">(F151+F174)</f>
        <v>-19987830.604582008</v>
      </c>
      <c r="G179" s="274">
        <f t="shared" si="53"/>
        <v>-9617992.282990463</v>
      </c>
      <c r="H179" s="274">
        <f t="shared" si="53"/>
        <v>-2305292.7076610737</v>
      </c>
      <c r="I179" s="274">
        <f t="shared" si="53"/>
        <v>-2893340.8751731087</v>
      </c>
      <c r="J179" s="274">
        <f t="shared" si="53"/>
        <v>-1878109.7297996604</v>
      </c>
      <c r="K179" s="274">
        <f t="shared" si="53"/>
        <v>-1765309.7874609823</v>
      </c>
      <c r="L179" s="274">
        <f t="shared" si="53"/>
        <v>-1089255.818235742</v>
      </c>
      <c r="M179" s="274">
        <f t="shared" si="53"/>
        <v>-397794.83962164057</v>
      </c>
      <c r="N179" s="274">
        <f t="shared" si="53"/>
        <v>-64584.71931454313</v>
      </c>
      <c r="O179" s="274">
        <f t="shared" si="53"/>
        <v>-83011.32456210942</v>
      </c>
      <c r="P179" s="274">
        <f t="shared" si="53"/>
        <v>-9617992.282990463</v>
      </c>
      <c r="Q179" s="274">
        <f t="shared" si="53"/>
        <v>-2305292.7076610737</v>
      </c>
      <c r="R179" s="274">
        <f t="shared" si="53"/>
        <v>-2893340.8751731087</v>
      </c>
      <c r="S179" s="274">
        <f t="shared" si="53"/>
        <v>-1878109.7297996604</v>
      </c>
      <c r="T179" s="274">
        <f t="shared" si="53"/>
        <v>-1594163.4469834487</v>
      </c>
      <c r="U179" s="274">
        <f t="shared" si="53"/>
        <v>-4346.507513167057</v>
      </c>
      <c r="V179" s="274">
        <f t="shared" si="53"/>
        <v>-165152.57052827193</v>
      </c>
      <c r="W179" s="274">
        <f t="shared" si="53"/>
        <v>-34253.23041091806</v>
      </c>
      <c r="X179" s="274">
        <f t="shared" si="53"/>
        <v>-397794.83962164057</v>
      </c>
      <c r="Y179" s="274">
        <f t="shared" si="53"/>
        <v>-1050268.12751053</v>
      </c>
      <c r="Z179" s="274">
        <f t="shared" si="53"/>
        <v>-64584.71931454313</v>
      </c>
      <c r="AA179" s="274">
        <f t="shared" si="53"/>
        <v>-76726.40093110326</v>
      </c>
      <c r="AB179" s="274">
        <f t="shared" si="53"/>
        <v>-6022.853774043349</v>
      </c>
      <c r="AC179" s="275"/>
      <c r="AD179" s="275"/>
      <c r="AE179" s="275"/>
      <c r="AF179" s="275"/>
      <c r="AG179" s="275"/>
      <c r="AH179" s="276"/>
      <c r="AI179" s="277"/>
      <c r="AJ179" s="277"/>
      <c r="AK179" s="277"/>
      <c r="AL179" s="277"/>
      <c r="AM179" s="277"/>
      <c r="AN179" s="277"/>
      <c r="AO179" s="279"/>
      <c r="AP179" s="279"/>
      <c r="AQ179" s="279"/>
      <c r="AR179" s="279"/>
      <c r="AS179" s="279"/>
      <c r="AT179" s="279"/>
    </row>
    <row r="180" spans="1:46" s="236" customFormat="1" ht="11.25">
      <c r="A180" s="271">
        <v>126</v>
      </c>
      <c r="B180" s="273" t="s">
        <v>183</v>
      </c>
      <c r="C180" s="272" t="s">
        <v>200</v>
      </c>
      <c r="D180" s="241" t="s">
        <v>705</v>
      </c>
      <c r="E180" s="241" t="s">
        <v>705</v>
      </c>
      <c r="F180" s="274">
        <f aca="true" t="shared" si="54" ref="F180:AB180">(F152+F175)</f>
        <v>29995369.348962814</v>
      </c>
      <c r="G180" s="274">
        <f t="shared" si="54"/>
        <v>23794761.702461258</v>
      </c>
      <c r="H180" s="274">
        <f t="shared" si="54"/>
        <v>3340389.637084864</v>
      </c>
      <c r="I180" s="274">
        <f t="shared" si="54"/>
        <v>963853.25471076</v>
      </c>
      <c r="J180" s="274">
        <f t="shared" si="54"/>
        <v>535106.2421849389</v>
      </c>
      <c r="K180" s="274">
        <f t="shared" si="54"/>
        <v>586066.2579419101</v>
      </c>
      <c r="L180" s="274">
        <f t="shared" si="54"/>
        <v>362064.02271744027</v>
      </c>
      <c r="M180" s="274">
        <f t="shared" si="54"/>
        <v>158446.3291605636</v>
      </c>
      <c r="N180" s="274">
        <f t="shared" si="54"/>
        <v>1510870.8350914665</v>
      </c>
      <c r="O180" s="274">
        <f t="shared" si="54"/>
        <v>17364.83082033065</v>
      </c>
      <c r="P180" s="274">
        <f t="shared" si="54"/>
        <v>23794761.702461258</v>
      </c>
      <c r="Q180" s="274">
        <f t="shared" si="54"/>
        <v>3340389.637084864</v>
      </c>
      <c r="R180" s="274">
        <f t="shared" si="54"/>
        <v>963853.25471076</v>
      </c>
      <c r="S180" s="274">
        <f t="shared" si="54"/>
        <v>535106.2421849389</v>
      </c>
      <c r="T180" s="274">
        <f t="shared" si="54"/>
        <v>449094.9009107426</v>
      </c>
      <c r="U180" s="274">
        <f t="shared" si="54"/>
        <v>804.9282095026829</v>
      </c>
      <c r="V180" s="274">
        <f t="shared" si="54"/>
        <v>125701.48487637192</v>
      </c>
      <c r="W180" s="274">
        <f t="shared" si="54"/>
        <v>31029.637103416375</v>
      </c>
      <c r="X180" s="274">
        <f t="shared" si="54"/>
        <v>158446.3291605636</v>
      </c>
      <c r="Y180" s="274">
        <f t="shared" si="54"/>
        <v>326299.9252997292</v>
      </c>
      <c r="Z180" s="274">
        <f t="shared" si="54"/>
        <v>1510870.8350914665</v>
      </c>
      <c r="AA180" s="274">
        <f t="shared" si="54"/>
        <v>-8650.81291958841</v>
      </c>
      <c r="AB180" s="274">
        <f t="shared" si="54"/>
        <v>11756.240700601997</v>
      </c>
      <c r="AC180" s="275"/>
      <c r="AD180" s="275"/>
      <c r="AE180" s="275"/>
      <c r="AF180" s="275"/>
      <c r="AG180" s="275"/>
      <c r="AH180" s="276"/>
      <c r="AI180" s="277"/>
      <c r="AJ180" s="277"/>
      <c r="AK180" s="277"/>
      <c r="AL180" s="277"/>
      <c r="AM180" s="277"/>
      <c r="AN180" s="277"/>
      <c r="AO180" s="279"/>
      <c r="AP180" s="279"/>
      <c r="AQ180" s="279"/>
      <c r="AR180" s="279"/>
      <c r="AS180" s="279"/>
      <c r="AT180" s="279"/>
    </row>
    <row r="181" spans="1:46" s="295" customFormat="1" ht="11.25">
      <c r="A181" s="271">
        <v>127</v>
      </c>
      <c r="B181" s="295" t="s">
        <v>197</v>
      </c>
      <c r="C181" s="272" t="s">
        <v>201</v>
      </c>
      <c r="D181" s="241" t="s">
        <v>705</v>
      </c>
      <c r="E181" s="241" t="s">
        <v>705</v>
      </c>
      <c r="F181" s="274">
        <f aca="true" t="shared" si="55" ref="F181:AB181">(F178+F179+F180)</f>
        <v>13353043.000000004</v>
      </c>
      <c r="G181" s="274">
        <f t="shared" si="55"/>
        <v>17338899.35920956</v>
      </c>
      <c r="H181" s="274">
        <f t="shared" si="55"/>
        <v>1336379.7921151444</v>
      </c>
      <c r="I181" s="274">
        <f t="shared" si="55"/>
        <v>-2739939.083542969</v>
      </c>
      <c r="J181" s="274">
        <f t="shared" si="55"/>
        <v>-1745431.9971271646</v>
      </c>
      <c r="K181" s="274">
        <f t="shared" si="55"/>
        <v>-1583771.1694507985</v>
      </c>
      <c r="L181" s="274">
        <f t="shared" si="55"/>
        <v>-727191.7955183017</v>
      </c>
      <c r="M181" s="274">
        <f t="shared" si="55"/>
        <v>-7341.076933480916</v>
      </c>
      <c r="N181" s="274">
        <f t="shared" si="55"/>
        <v>1550081.484087983</v>
      </c>
      <c r="O181" s="274">
        <f t="shared" si="55"/>
        <v>-68642.5128400069</v>
      </c>
      <c r="P181" s="274">
        <f t="shared" si="55"/>
        <v>17338899.35920956</v>
      </c>
      <c r="Q181" s="274">
        <f t="shared" si="55"/>
        <v>1336379.7921151444</v>
      </c>
      <c r="R181" s="274">
        <f t="shared" si="55"/>
        <v>-2739939.083542969</v>
      </c>
      <c r="S181" s="274">
        <f t="shared" si="55"/>
        <v>-1745431.9971271646</v>
      </c>
      <c r="T181" s="274">
        <f t="shared" si="55"/>
        <v>-1493525.68496633</v>
      </c>
      <c r="U181" s="274">
        <f t="shared" si="55"/>
        <v>-5182.383443008358</v>
      </c>
      <c r="V181" s="274">
        <f t="shared" si="55"/>
        <v>-85063.10104146271</v>
      </c>
      <c r="W181" s="274">
        <f t="shared" si="55"/>
        <v>-3223.5933075016874</v>
      </c>
      <c r="X181" s="274">
        <f t="shared" si="55"/>
        <v>-7341.076933480916</v>
      </c>
      <c r="Y181" s="274">
        <f t="shared" si="55"/>
        <v>-723968.2022108007</v>
      </c>
      <c r="Z181" s="274">
        <f t="shared" si="55"/>
        <v>1550081.484087983</v>
      </c>
      <c r="AA181" s="274">
        <f t="shared" si="55"/>
        <v>-85377.21385069167</v>
      </c>
      <c r="AB181" s="274">
        <f t="shared" si="55"/>
        <v>16734.70101068451</v>
      </c>
      <c r="AC181" s="275"/>
      <c r="AD181" s="275"/>
      <c r="AE181" s="275"/>
      <c r="AF181" s="275"/>
      <c r="AG181" s="275"/>
      <c r="AH181" s="276"/>
      <c r="AI181" s="277"/>
      <c r="AJ181" s="277"/>
      <c r="AK181" s="277"/>
      <c r="AL181" s="277"/>
      <c r="AM181" s="277"/>
      <c r="AN181" s="277"/>
      <c r="AO181" s="297"/>
      <c r="AP181" s="297"/>
      <c r="AQ181" s="297"/>
      <c r="AR181" s="297"/>
      <c r="AS181" s="297"/>
      <c r="AT181" s="297"/>
    </row>
    <row r="182" spans="1:46" s="236" customFormat="1" ht="11.25">
      <c r="A182" s="271"/>
      <c r="B182" s="287"/>
      <c r="C182" s="286"/>
      <c r="D182" s="237"/>
      <c r="E182" s="271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5"/>
      <c r="AD182" s="275"/>
      <c r="AE182" s="275"/>
      <c r="AF182" s="275"/>
      <c r="AG182" s="275"/>
      <c r="AH182" s="276"/>
      <c r="AI182" s="277"/>
      <c r="AJ182" s="277"/>
      <c r="AK182" s="277"/>
      <c r="AL182" s="277"/>
      <c r="AM182" s="277"/>
      <c r="AN182" s="277"/>
      <c r="AO182" s="279"/>
      <c r="AP182" s="279"/>
      <c r="AQ182" s="279"/>
      <c r="AR182" s="279"/>
      <c r="AS182" s="279"/>
      <c r="AT182" s="279"/>
    </row>
    <row r="183" spans="1:46" s="236" customFormat="1" ht="11.25">
      <c r="A183" s="271"/>
      <c r="B183" s="284" t="s">
        <v>202</v>
      </c>
      <c r="C183" s="286"/>
      <c r="D183" s="237"/>
      <c r="E183" s="271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5"/>
      <c r="AD183" s="275"/>
      <c r="AE183" s="275"/>
      <c r="AF183" s="275"/>
      <c r="AG183" s="275"/>
      <c r="AH183" s="276"/>
      <c r="AI183" s="277"/>
      <c r="AJ183" s="277"/>
      <c r="AK183" s="277"/>
      <c r="AL183" s="277"/>
      <c r="AM183" s="277"/>
      <c r="AN183" s="277"/>
      <c r="AO183" s="279"/>
      <c r="AP183" s="279"/>
      <c r="AQ183" s="279"/>
      <c r="AR183" s="279"/>
      <c r="AS183" s="279"/>
      <c r="AT183" s="279"/>
    </row>
    <row r="184" spans="1:46" s="236" customFormat="1" ht="11.25">
      <c r="A184" s="271">
        <v>128</v>
      </c>
      <c r="B184" s="282" t="s">
        <v>181</v>
      </c>
      <c r="C184" s="286" t="s">
        <v>203</v>
      </c>
      <c r="D184" s="241" t="s">
        <v>705</v>
      </c>
      <c r="E184" s="241" t="s">
        <v>705</v>
      </c>
      <c r="F184" s="274">
        <f aca="true" t="shared" si="56" ref="F184:AB184">(F178*F35)</f>
        <v>305109.98865215725</v>
      </c>
      <c r="G184" s="274">
        <f t="shared" si="56"/>
        <v>288386.2510142805</v>
      </c>
      <c r="H184" s="274">
        <f t="shared" si="56"/>
        <v>27476.99712605351</v>
      </c>
      <c r="I184" s="274">
        <f t="shared" si="56"/>
        <v>-73913.17356369211</v>
      </c>
      <c r="J184" s="274">
        <f t="shared" si="56"/>
        <v>-36701.48013245334</v>
      </c>
      <c r="K184" s="274">
        <f t="shared" si="56"/>
        <v>-36892.92082703059</v>
      </c>
      <c r="L184" s="274">
        <f t="shared" si="56"/>
        <v>4.178229211641097E-19</v>
      </c>
      <c r="M184" s="274">
        <f t="shared" si="56"/>
        <v>21159.077975143486</v>
      </c>
      <c r="N184" s="274">
        <f t="shared" si="56"/>
        <v>9466.137606712586</v>
      </c>
      <c r="O184" s="274">
        <f t="shared" si="56"/>
        <v>-273.23694224171345</v>
      </c>
      <c r="P184" s="274">
        <f t="shared" si="56"/>
        <v>288386.2510142805</v>
      </c>
      <c r="Q184" s="274">
        <f t="shared" si="56"/>
        <v>27476.99712605351</v>
      </c>
      <c r="R184" s="274">
        <f t="shared" si="56"/>
        <v>-73913.17356369211</v>
      </c>
      <c r="S184" s="274">
        <f t="shared" si="56"/>
        <v>-36701.48013245334</v>
      </c>
      <c r="T184" s="274">
        <f t="shared" si="56"/>
        <v>-31779.291123310533</v>
      </c>
      <c r="U184" s="274">
        <f t="shared" si="56"/>
        <v>-149.64133777286077</v>
      </c>
      <c r="V184" s="274">
        <f t="shared" si="56"/>
        <v>-4159.815810886109</v>
      </c>
      <c r="W184" s="274">
        <f t="shared" si="56"/>
        <v>-1.1722720209738239E-21</v>
      </c>
      <c r="X184" s="274">
        <f t="shared" si="56"/>
        <v>21159.077975143486</v>
      </c>
      <c r="Y184" s="274">
        <f t="shared" si="56"/>
        <v>4.607899641724118E-19</v>
      </c>
      <c r="Z184" s="274">
        <f t="shared" si="56"/>
        <v>9466.137606712586</v>
      </c>
      <c r="AA184" s="274">
        <f t="shared" si="56"/>
        <v>0</v>
      </c>
      <c r="AB184" s="274">
        <f t="shared" si="56"/>
        <v>1003.3198462469767</v>
      </c>
      <c r="AC184" s="275"/>
      <c r="AD184" s="275"/>
      <c r="AE184" s="275"/>
      <c r="AF184" s="275"/>
      <c r="AG184" s="275"/>
      <c r="AH184" s="276"/>
      <c r="AI184" s="277"/>
      <c r="AJ184" s="277"/>
      <c r="AK184" s="277"/>
      <c r="AL184" s="277"/>
      <c r="AM184" s="277"/>
      <c r="AN184" s="277"/>
      <c r="AO184" s="279"/>
      <c r="AP184" s="279"/>
      <c r="AQ184" s="279"/>
      <c r="AR184" s="279"/>
      <c r="AS184" s="279"/>
      <c r="AT184" s="279"/>
    </row>
    <row r="185" spans="1:46" s="236" customFormat="1" ht="11.25">
      <c r="A185" s="271">
        <v>129</v>
      </c>
      <c r="B185" s="273" t="s">
        <v>182</v>
      </c>
      <c r="C185" s="286" t="s">
        <v>204</v>
      </c>
      <c r="D185" s="241" t="s">
        <v>705</v>
      </c>
      <c r="E185" s="241" t="s">
        <v>705</v>
      </c>
      <c r="F185" s="274">
        <f aca="true" t="shared" si="57" ref="F185:AB185">(F179*F35)</f>
        <v>-1822890.154362254</v>
      </c>
      <c r="G185" s="274">
        <f t="shared" si="57"/>
        <v>-877160.8977602752</v>
      </c>
      <c r="H185" s="274">
        <f t="shared" si="57"/>
        <v>-210242.69531057263</v>
      </c>
      <c r="I185" s="274">
        <f t="shared" si="57"/>
        <v>-263872.6882825323</v>
      </c>
      <c r="J185" s="274">
        <f t="shared" si="57"/>
        <v>-171283.6076606999</v>
      </c>
      <c r="K185" s="274">
        <f t="shared" si="57"/>
        <v>-160996.25290121592</v>
      </c>
      <c r="L185" s="274">
        <f t="shared" si="57"/>
        <v>-99340.13079881505</v>
      </c>
      <c r="M185" s="274">
        <f t="shared" si="57"/>
        <v>-36278.88943766466</v>
      </c>
      <c r="N185" s="274">
        <f t="shared" si="57"/>
        <v>-5890.126411904942</v>
      </c>
      <c r="O185" s="274">
        <f t="shared" si="57"/>
        <v>-7570.63281345551</v>
      </c>
      <c r="P185" s="274">
        <f t="shared" si="57"/>
        <v>-877160.8977602752</v>
      </c>
      <c r="Q185" s="274">
        <f t="shared" si="57"/>
        <v>-210242.69531057263</v>
      </c>
      <c r="R185" s="274">
        <f t="shared" si="57"/>
        <v>-263872.6882825323</v>
      </c>
      <c r="S185" s="274">
        <f t="shared" si="57"/>
        <v>-171283.6076606999</v>
      </c>
      <c r="T185" s="274">
        <f t="shared" si="57"/>
        <v>-145387.70662205608</v>
      </c>
      <c r="U185" s="274">
        <f t="shared" si="57"/>
        <v>-396.40148590200084</v>
      </c>
      <c r="V185" s="274">
        <f t="shared" si="57"/>
        <v>-15061.914458820307</v>
      </c>
      <c r="W185" s="274">
        <f t="shared" si="57"/>
        <v>-3123.8946190013535</v>
      </c>
      <c r="X185" s="274">
        <f t="shared" si="57"/>
        <v>-36278.88943766466</v>
      </c>
      <c r="Y185" s="274">
        <f t="shared" si="57"/>
        <v>-95784.45339838635</v>
      </c>
      <c r="Z185" s="274">
        <f t="shared" si="57"/>
        <v>-5890.126411904942</v>
      </c>
      <c r="AA185" s="274">
        <f t="shared" si="57"/>
        <v>-6997.4477772938835</v>
      </c>
      <c r="AB185" s="274">
        <f t="shared" si="57"/>
        <v>-549.2842651643417</v>
      </c>
      <c r="AC185" s="275"/>
      <c r="AD185" s="275"/>
      <c r="AE185" s="275"/>
      <c r="AF185" s="275"/>
      <c r="AG185" s="275"/>
      <c r="AH185" s="276"/>
      <c r="AI185" s="277"/>
      <c r="AJ185" s="277"/>
      <c r="AK185" s="277"/>
      <c r="AL185" s="277"/>
      <c r="AM185" s="277"/>
      <c r="AN185" s="277"/>
      <c r="AO185" s="279"/>
      <c r="AP185" s="279"/>
      <c r="AQ185" s="279"/>
      <c r="AR185" s="279"/>
      <c r="AS185" s="279"/>
      <c r="AT185" s="279"/>
    </row>
    <row r="186" spans="1:46" s="236" customFormat="1" ht="11.25">
      <c r="A186" s="271">
        <v>130</v>
      </c>
      <c r="B186" s="273" t="s">
        <v>183</v>
      </c>
      <c r="C186" s="286" t="s">
        <v>205</v>
      </c>
      <c r="D186" s="241" t="s">
        <v>705</v>
      </c>
      <c r="E186" s="241" t="s">
        <v>705</v>
      </c>
      <c r="F186" s="274">
        <f aca="true" t="shared" si="58" ref="F186:AB186">(F180*F35)</f>
        <v>2735577.6894641686</v>
      </c>
      <c r="G186" s="274">
        <f t="shared" si="58"/>
        <v>2170082.2711029644</v>
      </c>
      <c r="H186" s="274">
        <f t="shared" si="58"/>
        <v>304643.535441001</v>
      </c>
      <c r="I186" s="274">
        <f t="shared" si="58"/>
        <v>87903.41698510713</v>
      </c>
      <c r="J186" s="274">
        <f t="shared" si="58"/>
        <v>48801.68937358812</v>
      </c>
      <c r="K186" s="274">
        <f t="shared" si="58"/>
        <v>53449.2428188446</v>
      </c>
      <c r="L186" s="274">
        <f t="shared" si="58"/>
        <v>33020.2389302376</v>
      </c>
      <c r="M186" s="274">
        <f t="shared" si="58"/>
        <v>14450.305245003474</v>
      </c>
      <c r="N186" s="274">
        <f t="shared" si="58"/>
        <v>137791.42040407078</v>
      </c>
      <c r="O186" s="274">
        <f t="shared" si="58"/>
        <v>1583.6725736153962</v>
      </c>
      <c r="P186" s="274">
        <f t="shared" si="58"/>
        <v>2170082.2711029644</v>
      </c>
      <c r="Q186" s="274">
        <f t="shared" si="58"/>
        <v>304643.535441001</v>
      </c>
      <c r="R186" s="274">
        <f t="shared" si="58"/>
        <v>87903.41698510713</v>
      </c>
      <c r="S186" s="274">
        <f t="shared" si="58"/>
        <v>48801.68937358812</v>
      </c>
      <c r="T186" s="274">
        <f t="shared" si="58"/>
        <v>40957.45503550633</v>
      </c>
      <c r="U186" s="274">
        <f t="shared" si="58"/>
        <v>73.40945283649322</v>
      </c>
      <c r="V186" s="274">
        <f t="shared" si="58"/>
        <v>11463.975441002898</v>
      </c>
      <c r="W186" s="274">
        <f t="shared" si="58"/>
        <v>2829.9029088371794</v>
      </c>
      <c r="X186" s="274">
        <f t="shared" si="58"/>
        <v>14450.305245003474</v>
      </c>
      <c r="Y186" s="274">
        <f t="shared" si="58"/>
        <v>29758.553239973004</v>
      </c>
      <c r="Z186" s="274">
        <f t="shared" si="58"/>
        <v>137791.42040407078</v>
      </c>
      <c r="AA186" s="274">
        <f t="shared" si="58"/>
        <v>-788.9541396619856</v>
      </c>
      <c r="AB186" s="274">
        <f t="shared" si="58"/>
        <v>1072.1691537913825</v>
      </c>
      <c r="AC186" s="275"/>
      <c r="AD186" s="275"/>
      <c r="AE186" s="275"/>
      <c r="AF186" s="275"/>
      <c r="AG186" s="275"/>
      <c r="AH186" s="276"/>
      <c r="AI186" s="277"/>
      <c r="AJ186" s="277"/>
      <c r="AK186" s="277"/>
      <c r="AL186" s="277"/>
      <c r="AM186" s="277"/>
      <c r="AN186" s="277"/>
      <c r="AO186" s="279"/>
      <c r="AP186" s="279"/>
      <c r="AQ186" s="279"/>
      <c r="AR186" s="279"/>
      <c r="AS186" s="279"/>
      <c r="AT186" s="279"/>
    </row>
    <row r="187" spans="1:46" ht="11.25">
      <c r="A187" s="271">
        <v>131</v>
      </c>
      <c r="B187" s="240" t="s">
        <v>206</v>
      </c>
      <c r="C187" s="241" t="s">
        <v>207</v>
      </c>
      <c r="D187" s="241" t="s">
        <v>705</v>
      </c>
      <c r="E187" s="241" t="s">
        <v>705</v>
      </c>
      <c r="F187" s="274">
        <f aca="true" t="shared" si="59" ref="F187:AB187">(F184+F185+F186)</f>
        <v>1217797.523754072</v>
      </c>
      <c r="G187" s="274">
        <f t="shared" si="59"/>
        <v>1581307.6243569697</v>
      </c>
      <c r="H187" s="274">
        <f t="shared" si="59"/>
        <v>121877.83725648187</v>
      </c>
      <c r="I187" s="274">
        <f t="shared" si="59"/>
        <v>-249882.44486111728</v>
      </c>
      <c r="J187" s="274">
        <f t="shared" si="59"/>
        <v>-159183.3984195651</v>
      </c>
      <c r="K187" s="274">
        <f t="shared" si="59"/>
        <v>-144439.9309094019</v>
      </c>
      <c r="L187" s="274">
        <f t="shared" si="59"/>
        <v>-66319.89186857746</v>
      </c>
      <c r="M187" s="274">
        <f t="shared" si="59"/>
        <v>-669.5062175176972</v>
      </c>
      <c r="N187" s="274">
        <f t="shared" si="59"/>
        <v>141367.43159887844</v>
      </c>
      <c r="O187" s="274">
        <f t="shared" si="59"/>
        <v>-6260.197182081827</v>
      </c>
      <c r="P187" s="274">
        <f t="shared" si="59"/>
        <v>1581307.6243569697</v>
      </c>
      <c r="Q187" s="274">
        <f t="shared" si="59"/>
        <v>121877.83725648187</v>
      </c>
      <c r="R187" s="274">
        <f t="shared" si="59"/>
        <v>-249882.44486111728</v>
      </c>
      <c r="S187" s="274">
        <f t="shared" si="59"/>
        <v>-159183.3984195651</v>
      </c>
      <c r="T187" s="274">
        <f t="shared" si="59"/>
        <v>-136209.54270986028</v>
      </c>
      <c r="U187" s="274">
        <f t="shared" si="59"/>
        <v>-472.6333708383685</v>
      </c>
      <c r="V187" s="274">
        <f t="shared" si="59"/>
        <v>-7757.754828703517</v>
      </c>
      <c r="W187" s="274">
        <f t="shared" si="59"/>
        <v>-293.99171016417404</v>
      </c>
      <c r="X187" s="274">
        <f t="shared" si="59"/>
        <v>-669.5062175176972</v>
      </c>
      <c r="Y187" s="274">
        <f t="shared" si="59"/>
        <v>-66025.90015841335</v>
      </c>
      <c r="Z187" s="274">
        <f t="shared" si="59"/>
        <v>141367.43159887844</v>
      </c>
      <c r="AA187" s="274">
        <f t="shared" si="59"/>
        <v>-7786.401916955869</v>
      </c>
      <c r="AB187" s="274">
        <f t="shared" si="59"/>
        <v>1526.2047348740175</v>
      </c>
      <c r="AC187" s="275"/>
      <c r="AD187" s="275"/>
      <c r="AE187" s="275"/>
      <c r="AF187" s="275"/>
      <c r="AG187" s="275"/>
      <c r="AH187" s="276"/>
      <c r="AI187" s="277"/>
      <c r="AJ187" s="277"/>
      <c r="AK187" s="277"/>
      <c r="AL187" s="277"/>
      <c r="AM187" s="277"/>
      <c r="AN187" s="277"/>
      <c r="AO187" s="293"/>
      <c r="AP187" s="293"/>
      <c r="AQ187" s="293"/>
      <c r="AR187" s="293"/>
      <c r="AS187" s="293"/>
      <c r="AT187" s="293"/>
    </row>
    <row r="188" spans="1:46" ht="11.25">
      <c r="A188" s="271"/>
      <c r="B188" s="240"/>
      <c r="C188" s="241"/>
      <c r="E188" s="235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5"/>
      <c r="AD188" s="275"/>
      <c r="AE188" s="275"/>
      <c r="AF188" s="275"/>
      <c r="AG188" s="275"/>
      <c r="AH188" s="276"/>
      <c r="AI188" s="277"/>
      <c r="AJ188" s="277"/>
      <c r="AK188" s="277"/>
      <c r="AL188" s="277"/>
      <c r="AM188" s="277"/>
      <c r="AN188" s="277"/>
      <c r="AO188" s="293"/>
      <c r="AP188" s="293"/>
      <c r="AQ188" s="293"/>
      <c r="AR188" s="293"/>
      <c r="AS188" s="293"/>
      <c r="AT188" s="293"/>
    </row>
    <row r="189" spans="1:46" ht="11.25">
      <c r="A189" s="235">
        <v>132</v>
      </c>
      <c r="B189" s="236" t="s">
        <v>208</v>
      </c>
      <c r="C189" s="241" t="s">
        <v>209</v>
      </c>
      <c r="D189" s="271" t="s">
        <v>705</v>
      </c>
      <c r="E189" s="271" t="s">
        <v>705</v>
      </c>
      <c r="F189" s="274">
        <f aca="true" t="shared" si="60" ref="F189:AB189">(F37)</f>
        <v>82971442.75476202</v>
      </c>
      <c r="G189" s="274">
        <f t="shared" si="60"/>
        <v>43115704.3821545</v>
      </c>
      <c r="H189" s="274">
        <f t="shared" si="60"/>
        <v>10121969.680565704</v>
      </c>
      <c r="I189" s="274">
        <f t="shared" si="60"/>
        <v>12121541.710035935</v>
      </c>
      <c r="J189" s="274">
        <f t="shared" si="60"/>
        <v>7945728.397836213</v>
      </c>
      <c r="K189" s="274">
        <f t="shared" si="60"/>
        <v>7451154.876591345</v>
      </c>
      <c r="L189" s="274">
        <f t="shared" si="60"/>
        <v>5.1738006281619504E-17</v>
      </c>
      <c r="M189" s="274">
        <f t="shared" si="60"/>
        <v>1853664.9250399906</v>
      </c>
      <c r="N189" s="274">
        <f t="shared" si="60"/>
        <v>329873.80493020586</v>
      </c>
      <c r="O189" s="274">
        <f t="shared" si="60"/>
        <v>31804.977608142763</v>
      </c>
      <c r="P189" s="274">
        <f t="shared" si="60"/>
        <v>43115704.3821545</v>
      </c>
      <c r="Q189" s="274">
        <f t="shared" si="60"/>
        <v>10121969.680565704</v>
      </c>
      <c r="R189" s="274">
        <f t="shared" si="60"/>
        <v>12121541.710035935</v>
      </c>
      <c r="S189" s="274">
        <f t="shared" si="60"/>
        <v>7945728.397836213</v>
      </c>
      <c r="T189" s="274">
        <f t="shared" si="60"/>
        <v>6741329.995580235</v>
      </c>
      <c r="U189" s="274">
        <f t="shared" si="60"/>
        <v>18036.330661912045</v>
      </c>
      <c r="V189" s="274">
        <f t="shared" si="60"/>
        <v>691788.5503492008</v>
      </c>
      <c r="W189" s="274">
        <f t="shared" si="60"/>
        <v>1.4065478999311515E-18</v>
      </c>
      <c r="X189" s="274">
        <f t="shared" si="60"/>
        <v>1853664.9250399906</v>
      </c>
      <c r="Y189" s="274">
        <f t="shared" si="60"/>
        <v>5.033145838168835E-17</v>
      </c>
      <c r="Z189" s="274">
        <f t="shared" si="60"/>
        <v>329873.80493020586</v>
      </c>
      <c r="AA189" s="274">
        <f t="shared" si="60"/>
        <v>0</v>
      </c>
      <c r="AB189" s="274">
        <f t="shared" si="60"/>
        <v>31804.97760814277</v>
      </c>
      <c r="AC189" s="275"/>
      <c r="AD189" s="275"/>
      <c r="AE189" s="275"/>
      <c r="AF189" s="275"/>
      <c r="AG189" s="275"/>
      <c r="AH189" s="276"/>
      <c r="AI189" s="277"/>
      <c r="AJ189" s="277"/>
      <c r="AK189" s="277"/>
      <c r="AL189" s="277"/>
      <c r="AM189" s="277"/>
      <c r="AN189" s="277"/>
      <c r="AO189" s="293"/>
      <c r="AP189" s="293"/>
      <c r="AQ189" s="293"/>
      <c r="AR189" s="293"/>
      <c r="AS189" s="293"/>
      <c r="AT189" s="293"/>
    </row>
    <row r="190" spans="1:46" ht="11.25">
      <c r="A190" s="235">
        <v>133</v>
      </c>
      <c r="B190" s="236" t="s">
        <v>210</v>
      </c>
      <c r="C190" s="241" t="s">
        <v>211</v>
      </c>
      <c r="D190" s="271" t="s">
        <v>705</v>
      </c>
      <c r="E190" s="271" t="s">
        <v>705</v>
      </c>
      <c r="F190" s="274">
        <f aca="true" t="shared" si="61" ref="F190:AB190">(F41)</f>
        <v>14090.94722492443</v>
      </c>
      <c r="G190" s="274">
        <f t="shared" si="61"/>
        <v>7322.291801169302</v>
      </c>
      <c r="H190" s="274">
        <f t="shared" si="61"/>
        <v>1719.0027778919223</v>
      </c>
      <c r="I190" s="274">
        <f t="shared" si="61"/>
        <v>2058.5878568567323</v>
      </c>
      <c r="J190" s="274">
        <f t="shared" si="61"/>
        <v>1349.4141574519927</v>
      </c>
      <c r="K190" s="274">
        <f t="shared" si="61"/>
        <v>1265.421290083099</v>
      </c>
      <c r="L190" s="274">
        <f t="shared" si="61"/>
        <v>0</v>
      </c>
      <c r="M190" s="274">
        <f t="shared" si="61"/>
        <v>314.8058387828009</v>
      </c>
      <c r="N190" s="274">
        <f t="shared" si="61"/>
        <v>56.02209895150663</v>
      </c>
      <c r="O190" s="274">
        <f t="shared" si="61"/>
        <v>5.401403737077011</v>
      </c>
      <c r="P190" s="274">
        <f t="shared" si="61"/>
        <v>7322.291801169302</v>
      </c>
      <c r="Q190" s="274">
        <f t="shared" si="61"/>
        <v>1719.0027778919223</v>
      </c>
      <c r="R190" s="274">
        <f t="shared" si="61"/>
        <v>2058.5878568567323</v>
      </c>
      <c r="S190" s="274">
        <f t="shared" si="61"/>
        <v>1349.4141574519927</v>
      </c>
      <c r="T190" s="274">
        <f t="shared" si="61"/>
        <v>1144.8725252890604</v>
      </c>
      <c r="U190" s="274">
        <f t="shared" si="61"/>
        <v>3.0630898421216424</v>
      </c>
      <c r="V190" s="274">
        <f t="shared" si="61"/>
        <v>117.48567495191708</v>
      </c>
      <c r="W190" s="274">
        <f t="shared" si="61"/>
        <v>0</v>
      </c>
      <c r="X190" s="274">
        <f t="shared" si="61"/>
        <v>314.8058387828009</v>
      </c>
      <c r="Y190" s="274">
        <f t="shared" si="61"/>
        <v>0</v>
      </c>
      <c r="Z190" s="274">
        <f t="shared" si="61"/>
        <v>56.02209895150663</v>
      </c>
      <c r="AA190" s="274">
        <f t="shared" si="61"/>
        <v>0</v>
      </c>
      <c r="AB190" s="274">
        <f t="shared" si="61"/>
        <v>5.401403737077012</v>
      </c>
      <c r="AC190" s="275"/>
      <c r="AD190" s="275"/>
      <c r="AE190" s="275"/>
      <c r="AF190" s="275"/>
      <c r="AG190" s="275"/>
      <c r="AH190" s="276"/>
      <c r="AI190" s="277"/>
      <c r="AJ190" s="277"/>
      <c r="AK190" s="277"/>
      <c r="AL190" s="277"/>
      <c r="AM190" s="277"/>
      <c r="AN190" s="277"/>
      <c r="AO190" s="293"/>
      <c r="AP190" s="293"/>
      <c r="AQ190" s="293"/>
      <c r="AR190" s="293"/>
      <c r="AS190" s="293"/>
      <c r="AT190" s="293"/>
    </row>
    <row r="191" spans="1:46" ht="11.25">
      <c r="A191" s="235">
        <v>134</v>
      </c>
      <c r="B191" s="236" t="s">
        <v>212</v>
      </c>
      <c r="C191" s="241" t="s">
        <v>213</v>
      </c>
      <c r="D191" s="271" t="s">
        <v>705</v>
      </c>
      <c r="E191" s="271" t="s">
        <v>705</v>
      </c>
      <c r="F191" s="274">
        <f aca="true" t="shared" si="62" ref="F191:AB191">(F68)</f>
        <v>39255968.25435941</v>
      </c>
      <c r="G191" s="274">
        <f t="shared" si="62"/>
        <v>19316839.471788075</v>
      </c>
      <c r="H191" s="274">
        <f t="shared" si="62"/>
        <v>4532094.0216467995</v>
      </c>
      <c r="I191" s="274">
        <f t="shared" si="62"/>
        <v>5427055.8940706905</v>
      </c>
      <c r="J191" s="274">
        <f t="shared" si="62"/>
        <v>3557161.867102115</v>
      </c>
      <c r="K191" s="274">
        <f t="shared" si="62"/>
        <v>3334893.0266963136</v>
      </c>
      <c r="L191" s="274">
        <f t="shared" si="62"/>
        <v>1972767.5367186572</v>
      </c>
      <c r="M191" s="274">
        <f t="shared" si="62"/>
        <v>829455.6869257313</v>
      </c>
      <c r="N191" s="274">
        <f t="shared" si="62"/>
        <v>147544.96374940942</v>
      </c>
      <c r="O191" s="274">
        <f t="shared" si="62"/>
        <v>138155.785661624</v>
      </c>
      <c r="P191" s="274">
        <f t="shared" si="62"/>
        <v>19316839.471788075</v>
      </c>
      <c r="Q191" s="274">
        <f t="shared" si="62"/>
        <v>4532094.0216467995</v>
      </c>
      <c r="R191" s="274">
        <f t="shared" si="62"/>
        <v>5427055.8940706905</v>
      </c>
      <c r="S191" s="274">
        <f t="shared" si="62"/>
        <v>3557161.867102115</v>
      </c>
      <c r="T191" s="274">
        <f t="shared" si="62"/>
        <v>3017768.090105896</v>
      </c>
      <c r="U191" s="274">
        <f t="shared" si="62"/>
        <v>8058.071349366976</v>
      </c>
      <c r="V191" s="274">
        <f t="shared" si="62"/>
        <v>309066.8652410506</v>
      </c>
      <c r="W191" s="274">
        <f t="shared" si="62"/>
        <v>58877.608151282824</v>
      </c>
      <c r="X191" s="274">
        <f t="shared" si="62"/>
        <v>829455.6869257313</v>
      </c>
      <c r="Y191" s="274">
        <f t="shared" si="62"/>
        <v>1913889.928567374</v>
      </c>
      <c r="Z191" s="274">
        <f t="shared" si="62"/>
        <v>147544.96374940942</v>
      </c>
      <c r="AA191" s="274">
        <f t="shared" si="62"/>
        <v>123914.16528668333</v>
      </c>
      <c r="AB191" s="274">
        <f t="shared" si="62"/>
        <v>14241.620374940703</v>
      </c>
      <c r="AC191" s="275"/>
      <c r="AD191" s="275"/>
      <c r="AE191" s="275"/>
      <c r="AF191" s="275"/>
      <c r="AG191" s="275"/>
      <c r="AH191" s="276"/>
      <c r="AI191" s="277"/>
      <c r="AJ191" s="277"/>
      <c r="AK191" s="277"/>
      <c r="AL191" s="277"/>
      <c r="AM191" s="277"/>
      <c r="AN191" s="277"/>
      <c r="AO191" s="293"/>
      <c r="AP191" s="293"/>
      <c r="AQ191" s="293"/>
      <c r="AR191" s="293"/>
      <c r="AS191" s="293"/>
      <c r="AT191" s="293"/>
    </row>
    <row r="192" spans="1:46" ht="11.25">
      <c r="A192" s="235">
        <v>135</v>
      </c>
      <c r="B192" s="236" t="s">
        <v>214</v>
      </c>
      <c r="C192" s="241" t="s">
        <v>215</v>
      </c>
      <c r="D192" s="271" t="s">
        <v>705</v>
      </c>
      <c r="E192" s="271" t="s">
        <v>705</v>
      </c>
      <c r="F192" s="274">
        <f aca="true" t="shared" si="63" ref="F192:AB192">(F131)</f>
        <v>118961396.70549953</v>
      </c>
      <c r="G192" s="274">
        <f t="shared" si="63"/>
        <v>79260776.91826168</v>
      </c>
      <c r="H192" s="274">
        <f t="shared" si="63"/>
        <v>14302472.780065188</v>
      </c>
      <c r="I192" s="274">
        <f t="shared" si="63"/>
        <v>11561221.464515725</v>
      </c>
      <c r="J192" s="274">
        <f t="shared" si="63"/>
        <v>4642400.3827212015</v>
      </c>
      <c r="K192" s="274">
        <f t="shared" si="63"/>
        <v>5545035.285460326</v>
      </c>
      <c r="L192" s="274">
        <f t="shared" si="63"/>
        <v>572992.7974629969</v>
      </c>
      <c r="M192" s="274">
        <f t="shared" si="63"/>
        <v>251751.1335577147</v>
      </c>
      <c r="N192" s="274">
        <f t="shared" si="63"/>
        <v>2397394.4364196737</v>
      </c>
      <c r="O192" s="274">
        <f t="shared" si="63"/>
        <v>427351.50703504577</v>
      </c>
      <c r="P192" s="274">
        <f t="shared" si="63"/>
        <v>79260776.91826168</v>
      </c>
      <c r="Q192" s="274">
        <f t="shared" si="63"/>
        <v>14302472.780065188</v>
      </c>
      <c r="R192" s="274">
        <f t="shared" si="63"/>
        <v>11561221.464515725</v>
      </c>
      <c r="S192" s="274">
        <f t="shared" si="63"/>
        <v>4642400.3827212015</v>
      </c>
      <c r="T192" s="274">
        <f t="shared" si="63"/>
        <v>3960537.194932058</v>
      </c>
      <c r="U192" s="274">
        <f t="shared" si="63"/>
        <v>18021.38569815853</v>
      </c>
      <c r="V192" s="274">
        <f t="shared" si="63"/>
        <v>1566476.704830111</v>
      </c>
      <c r="W192" s="274">
        <f t="shared" si="63"/>
        <v>168496.59101398205</v>
      </c>
      <c r="X192" s="274">
        <f t="shared" si="63"/>
        <v>251751.1335577147</v>
      </c>
      <c r="Y192" s="274">
        <f t="shared" si="63"/>
        <v>404496.20644901507</v>
      </c>
      <c r="Z192" s="274">
        <f t="shared" si="63"/>
        <v>2397394.4364196737</v>
      </c>
      <c r="AA192" s="274">
        <f t="shared" si="63"/>
        <v>412954.7608051849</v>
      </c>
      <c r="AB192" s="274">
        <f t="shared" si="63"/>
        <v>14396.746229860844</v>
      </c>
      <c r="AC192" s="275"/>
      <c r="AD192" s="275"/>
      <c r="AE192" s="275"/>
      <c r="AF192" s="275"/>
      <c r="AG192" s="275"/>
      <c r="AH192" s="276"/>
      <c r="AI192" s="277"/>
      <c r="AJ192" s="277"/>
      <c r="AK192" s="277"/>
      <c r="AL192" s="277"/>
      <c r="AM192" s="277"/>
      <c r="AN192" s="277"/>
      <c r="AO192" s="293"/>
      <c r="AP192" s="293"/>
      <c r="AQ192" s="293"/>
      <c r="AR192" s="293"/>
      <c r="AS192" s="293"/>
      <c r="AT192" s="293"/>
    </row>
    <row r="193" spans="1:46" ht="11.25">
      <c r="A193" s="235">
        <v>136</v>
      </c>
      <c r="B193" s="236" t="s">
        <v>216</v>
      </c>
      <c r="C193" s="241" t="s">
        <v>217</v>
      </c>
      <c r="D193" s="271" t="s">
        <v>705</v>
      </c>
      <c r="E193" s="271" t="s">
        <v>705</v>
      </c>
      <c r="F193" s="274">
        <f aca="true" t="shared" si="64" ref="F193:AB193">(F187)</f>
        <v>1217797.523754072</v>
      </c>
      <c r="G193" s="274">
        <f t="shared" si="64"/>
        <v>1581307.6243569697</v>
      </c>
      <c r="H193" s="274">
        <f t="shared" si="64"/>
        <v>121877.83725648187</v>
      </c>
      <c r="I193" s="274">
        <f t="shared" si="64"/>
        <v>-249882.44486111728</v>
      </c>
      <c r="J193" s="274">
        <f t="shared" si="64"/>
        <v>-159183.3984195651</v>
      </c>
      <c r="K193" s="274">
        <f t="shared" si="64"/>
        <v>-144439.9309094019</v>
      </c>
      <c r="L193" s="274">
        <f t="shared" si="64"/>
        <v>-66319.89186857746</v>
      </c>
      <c r="M193" s="274">
        <f t="shared" si="64"/>
        <v>-669.5062175176972</v>
      </c>
      <c r="N193" s="274">
        <f t="shared" si="64"/>
        <v>141367.43159887844</v>
      </c>
      <c r="O193" s="274">
        <f t="shared" si="64"/>
        <v>-6260.197182081827</v>
      </c>
      <c r="P193" s="274">
        <f t="shared" si="64"/>
        <v>1581307.6243569697</v>
      </c>
      <c r="Q193" s="274">
        <f t="shared" si="64"/>
        <v>121877.83725648187</v>
      </c>
      <c r="R193" s="274">
        <f t="shared" si="64"/>
        <v>-249882.44486111728</v>
      </c>
      <c r="S193" s="274">
        <f t="shared" si="64"/>
        <v>-159183.3984195651</v>
      </c>
      <c r="T193" s="274">
        <f t="shared" si="64"/>
        <v>-136209.54270986028</v>
      </c>
      <c r="U193" s="274">
        <f t="shared" si="64"/>
        <v>-472.6333708383685</v>
      </c>
      <c r="V193" s="274">
        <f t="shared" si="64"/>
        <v>-7757.754828703517</v>
      </c>
      <c r="W193" s="274">
        <f t="shared" si="64"/>
        <v>-293.99171016417404</v>
      </c>
      <c r="X193" s="274">
        <f t="shared" si="64"/>
        <v>-669.5062175176972</v>
      </c>
      <c r="Y193" s="274">
        <f t="shared" si="64"/>
        <v>-66025.90015841335</v>
      </c>
      <c r="Z193" s="274">
        <f t="shared" si="64"/>
        <v>141367.43159887844</v>
      </c>
      <c r="AA193" s="274">
        <f t="shared" si="64"/>
        <v>-7786.401916955869</v>
      </c>
      <c r="AB193" s="274">
        <f t="shared" si="64"/>
        <v>1526.2047348740175</v>
      </c>
      <c r="AC193" s="275"/>
      <c r="AD193" s="275"/>
      <c r="AE193" s="275"/>
      <c r="AF193" s="275"/>
      <c r="AG193" s="275"/>
      <c r="AH193" s="276"/>
      <c r="AI193" s="277"/>
      <c r="AJ193" s="277"/>
      <c r="AK193" s="277"/>
      <c r="AL193" s="277"/>
      <c r="AM193" s="277"/>
      <c r="AN193" s="277"/>
      <c r="AO193" s="293"/>
      <c r="AP193" s="293"/>
      <c r="AQ193" s="293"/>
      <c r="AR193" s="293"/>
      <c r="AS193" s="293"/>
      <c r="AT193" s="293"/>
    </row>
    <row r="194" spans="1:46" ht="22.5">
      <c r="A194" s="235">
        <v>137</v>
      </c>
      <c r="B194" s="236" t="s">
        <v>218</v>
      </c>
      <c r="C194" s="241" t="s">
        <v>219</v>
      </c>
      <c r="D194" s="271" t="s">
        <v>705</v>
      </c>
      <c r="E194" s="271" t="s">
        <v>705</v>
      </c>
      <c r="F194" s="274">
        <f aca="true" t="shared" si="65" ref="F194:AB194">(F189+F190+F191+F192+F193)</f>
        <v>242420696.18559995</v>
      </c>
      <c r="G194" s="274">
        <f t="shared" si="65"/>
        <v>143281950.6883624</v>
      </c>
      <c r="H194" s="274">
        <f t="shared" si="65"/>
        <v>29080133.322312064</v>
      </c>
      <c r="I194" s="274">
        <f t="shared" si="65"/>
        <v>28861995.211618092</v>
      </c>
      <c r="J194" s="274">
        <f t="shared" si="65"/>
        <v>15987456.663397418</v>
      </c>
      <c r="K194" s="274">
        <f t="shared" si="65"/>
        <v>16187908.679128665</v>
      </c>
      <c r="L194" s="274">
        <f t="shared" si="65"/>
        <v>2479440.442313077</v>
      </c>
      <c r="M194" s="274">
        <f t="shared" si="65"/>
        <v>2934517.0451447014</v>
      </c>
      <c r="N194" s="274">
        <f t="shared" si="65"/>
        <v>3016236.658797119</v>
      </c>
      <c r="O194" s="274">
        <f t="shared" si="65"/>
        <v>591057.4745264677</v>
      </c>
      <c r="P194" s="274">
        <f t="shared" si="65"/>
        <v>143281950.6883624</v>
      </c>
      <c r="Q194" s="274">
        <f t="shared" si="65"/>
        <v>29080133.322312064</v>
      </c>
      <c r="R194" s="274">
        <f t="shared" si="65"/>
        <v>28861995.211618092</v>
      </c>
      <c r="S194" s="274">
        <f t="shared" si="65"/>
        <v>15987456.663397418</v>
      </c>
      <c r="T194" s="274">
        <f t="shared" si="65"/>
        <v>13584570.610433616</v>
      </c>
      <c r="U194" s="274">
        <f t="shared" si="65"/>
        <v>43646.217428441305</v>
      </c>
      <c r="V194" s="274">
        <f t="shared" si="65"/>
        <v>2559691.851266611</v>
      </c>
      <c r="W194" s="274">
        <f t="shared" si="65"/>
        <v>227080.2074551007</v>
      </c>
      <c r="X194" s="274">
        <f t="shared" si="65"/>
        <v>2934517.0451447014</v>
      </c>
      <c r="Y194" s="274">
        <f t="shared" si="65"/>
        <v>2252360.234857976</v>
      </c>
      <c r="Z194" s="274">
        <f t="shared" si="65"/>
        <v>3016236.658797119</v>
      </c>
      <c r="AA194" s="274">
        <f t="shared" si="65"/>
        <v>529082.5241749124</v>
      </c>
      <c r="AB194" s="274">
        <f t="shared" si="65"/>
        <v>61974.95035155541</v>
      </c>
      <c r="AC194" s="275"/>
      <c r="AD194" s="275"/>
      <c r="AE194" s="275"/>
      <c r="AF194" s="275"/>
      <c r="AG194" s="275"/>
      <c r="AH194" s="276"/>
      <c r="AI194" s="277"/>
      <c r="AJ194" s="277"/>
      <c r="AK194" s="277"/>
      <c r="AL194" s="277"/>
      <c r="AM194" s="277"/>
      <c r="AN194" s="277"/>
      <c r="AO194" s="293"/>
      <c r="AP194" s="293"/>
      <c r="AQ194" s="293"/>
      <c r="AR194" s="293"/>
      <c r="AS194" s="293"/>
      <c r="AT194" s="293"/>
    </row>
    <row r="195" spans="1:46" ht="11.25">
      <c r="A195" s="237"/>
      <c r="B195" s="240"/>
      <c r="C195" s="235"/>
      <c r="E195" s="235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5"/>
      <c r="AD195" s="275"/>
      <c r="AE195" s="275"/>
      <c r="AF195" s="275"/>
      <c r="AG195" s="275"/>
      <c r="AH195" s="276"/>
      <c r="AI195" s="277"/>
      <c r="AJ195" s="277"/>
      <c r="AK195" s="277"/>
      <c r="AL195" s="277"/>
      <c r="AM195" s="277"/>
      <c r="AN195" s="277"/>
      <c r="AO195" s="293"/>
      <c r="AP195" s="293"/>
      <c r="AQ195" s="293"/>
      <c r="AR195" s="293"/>
      <c r="AS195" s="293"/>
      <c r="AT195" s="293"/>
    </row>
    <row r="196" spans="1:46" s="236" customFormat="1" ht="11.25">
      <c r="A196" s="271">
        <v>138</v>
      </c>
      <c r="B196" s="284" t="s">
        <v>220</v>
      </c>
      <c r="C196" s="285" t="s">
        <v>683</v>
      </c>
      <c r="D196" s="271" t="s">
        <v>705</v>
      </c>
      <c r="E196" s="271" t="s">
        <v>705</v>
      </c>
      <c r="F196" s="274">
        <v>242420696.18559998</v>
      </c>
      <c r="G196" s="274">
        <v>143281950.6883624</v>
      </c>
      <c r="H196" s="274">
        <v>29080133.322312064</v>
      </c>
      <c r="I196" s="274">
        <v>28861995.211618092</v>
      </c>
      <c r="J196" s="274">
        <v>15987456.663397416</v>
      </c>
      <c r="K196" s="274">
        <v>16187908.67912867</v>
      </c>
      <c r="L196" s="274">
        <v>2479440.4423130774</v>
      </c>
      <c r="M196" s="274">
        <v>2934517.045144702</v>
      </c>
      <c r="N196" s="274">
        <v>3016236.658797119</v>
      </c>
      <c r="O196" s="274">
        <v>591057.4745264677</v>
      </c>
      <c r="P196" s="274">
        <v>143281950.6883624</v>
      </c>
      <c r="Q196" s="274">
        <v>29080133.322312064</v>
      </c>
      <c r="R196" s="274">
        <v>28861995.211618092</v>
      </c>
      <c r="S196" s="274">
        <v>15987456.663397416</v>
      </c>
      <c r="T196" s="274">
        <v>13584570.61043362</v>
      </c>
      <c r="U196" s="274">
        <v>43646.21742844131</v>
      </c>
      <c r="V196" s="274">
        <v>2559691.8512666104</v>
      </c>
      <c r="W196" s="274">
        <v>227080.20745510067</v>
      </c>
      <c r="X196" s="274">
        <v>2934517.045144702</v>
      </c>
      <c r="Y196" s="274">
        <v>2252360.234857977</v>
      </c>
      <c r="Z196" s="274">
        <v>3016236.658797119</v>
      </c>
      <c r="AA196" s="274">
        <v>529082.5241749124</v>
      </c>
      <c r="AB196" s="274">
        <v>61974.950351555424</v>
      </c>
      <c r="AC196" s="275"/>
      <c r="AD196" s="275"/>
      <c r="AE196" s="275"/>
      <c r="AF196" s="275"/>
      <c r="AG196" s="275"/>
      <c r="AH196" s="276"/>
      <c r="AI196" s="277"/>
      <c r="AJ196" s="277"/>
      <c r="AK196" s="277"/>
      <c r="AL196" s="277"/>
      <c r="AM196" s="277"/>
      <c r="AN196" s="277"/>
      <c r="AO196" s="279"/>
      <c r="AP196" s="279"/>
      <c r="AQ196" s="279"/>
      <c r="AR196" s="279"/>
      <c r="AS196" s="279"/>
      <c r="AT196" s="279"/>
    </row>
    <row r="197" spans="1:46" s="236" customFormat="1" ht="11.25">
      <c r="A197" s="271"/>
      <c r="B197" s="281"/>
      <c r="C197" s="272"/>
      <c r="D197" s="237"/>
      <c r="E197" s="271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5"/>
      <c r="AD197" s="275"/>
      <c r="AE197" s="275"/>
      <c r="AF197" s="275"/>
      <c r="AG197" s="275"/>
      <c r="AH197" s="276"/>
      <c r="AI197" s="277"/>
      <c r="AJ197" s="277"/>
      <c r="AK197" s="277"/>
      <c r="AL197" s="277"/>
      <c r="AM197" s="277"/>
      <c r="AN197" s="277"/>
      <c r="AO197" s="279"/>
      <c r="AP197" s="279"/>
      <c r="AQ197" s="279"/>
      <c r="AR197" s="279"/>
      <c r="AS197" s="279"/>
      <c r="AT197" s="279"/>
    </row>
    <row r="198" spans="1:46" s="236" customFormat="1" ht="11.25">
      <c r="A198" s="298"/>
      <c r="B198" s="283" t="s">
        <v>221</v>
      </c>
      <c r="C198" s="298"/>
      <c r="D198" s="237"/>
      <c r="E198" s="298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5"/>
      <c r="AD198" s="275"/>
      <c r="AE198" s="275"/>
      <c r="AF198" s="275"/>
      <c r="AG198" s="275"/>
      <c r="AH198" s="276"/>
      <c r="AI198" s="277"/>
      <c r="AJ198" s="277"/>
      <c r="AK198" s="277"/>
      <c r="AL198" s="277"/>
      <c r="AM198" s="277"/>
      <c r="AN198" s="277"/>
      <c r="AO198" s="279"/>
      <c r="AP198" s="279"/>
      <c r="AQ198" s="279"/>
      <c r="AR198" s="279"/>
      <c r="AS198" s="279"/>
      <c r="AT198" s="279"/>
    </row>
    <row r="199" spans="1:46" s="236" customFormat="1" ht="11.25">
      <c r="A199" s="298">
        <v>140</v>
      </c>
      <c r="B199" s="299" t="s">
        <v>222</v>
      </c>
      <c r="C199" s="300" t="s">
        <v>223</v>
      </c>
      <c r="D199" s="300" t="s">
        <v>705</v>
      </c>
      <c r="E199" s="300" t="s">
        <v>705</v>
      </c>
      <c r="F199" s="274">
        <v>143737330</v>
      </c>
      <c r="G199" s="274">
        <v>74692400.45972924</v>
      </c>
      <c r="H199" s="274">
        <v>17535007.804139514</v>
      </c>
      <c r="I199" s="274">
        <v>20999008.61111882</v>
      </c>
      <c r="J199" s="274">
        <v>13764950.2876049</v>
      </c>
      <c r="K199" s="274">
        <v>12908165.409914494</v>
      </c>
      <c r="L199" s="274">
        <v>1.2201065229652937E-16</v>
      </c>
      <c r="M199" s="274">
        <v>3211235.555194759</v>
      </c>
      <c r="N199" s="274">
        <v>571463.8480826862</v>
      </c>
      <c r="O199" s="274">
        <v>55098.02421558891</v>
      </c>
      <c r="P199" s="274">
        <v>74692400.45972924</v>
      </c>
      <c r="Q199" s="274">
        <v>17535007.804139514</v>
      </c>
      <c r="R199" s="274">
        <v>20999008.61111882</v>
      </c>
      <c r="S199" s="274">
        <v>13764950.2876049</v>
      </c>
      <c r="T199" s="274">
        <v>11678485.296171391</v>
      </c>
      <c r="U199" s="274">
        <v>31245.61808576695</v>
      </c>
      <c r="V199" s="274">
        <v>1198434.495657335</v>
      </c>
      <c r="W199" s="274">
        <v>3.316977964376664E-18</v>
      </c>
      <c r="X199" s="274">
        <v>3211235.555194759</v>
      </c>
      <c r="Y199" s="274">
        <v>1.1869367433215272E-16</v>
      </c>
      <c r="Z199" s="274">
        <v>571463.8480826862</v>
      </c>
      <c r="AA199" s="274">
        <v>0</v>
      </c>
      <c r="AB199" s="274">
        <v>55098.02421558891</v>
      </c>
      <c r="AC199" s="275"/>
      <c r="AD199" s="275"/>
      <c r="AE199" s="275"/>
      <c r="AF199" s="275"/>
      <c r="AG199" s="275"/>
      <c r="AH199" s="276"/>
      <c r="AI199" s="277"/>
      <c r="AJ199" s="277"/>
      <c r="AK199" s="277"/>
      <c r="AL199" s="277"/>
      <c r="AM199" s="277"/>
      <c r="AN199" s="277"/>
      <c r="AO199" s="279"/>
      <c r="AP199" s="279"/>
      <c r="AQ199" s="279"/>
      <c r="AR199" s="279"/>
      <c r="AS199" s="279"/>
      <c r="AT199" s="279"/>
    </row>
    <row r="200" spans="1:46" s="236" customFormat="1" ht="11.25">
      <c r="A200" s="298">
        <v>141</v>
      </c>
      <c r="B200" s="301" t="s">
        <v>224</v>
      </c>
      <c r="C200" s="298" t="s">
        <v>225</v>
      </c>
      <c r="D200" s="241" t="s">
        <v>705</v>
      </c>
      <c r="E200" s="241" t="s">
        <v>705</v>
      </c>
      <c r="F200" s="274">
        <v>51983533</v>
      </c>
      <c r="G200" s="274">
        <v>26962841.34473319</v>
      </c>
      <c r="H200" s="274">
        <v>6332937.773812094</v>
      </c>
      <c r="I200" s="274">
        <v>7584372.365992509</v>
      </c>
      <c r="J200" s="274">
        <v>4971921.246625159</v>
      </c>
      <c r="K200" s="274">
        <v>4663391.747640168</v>
      </c>
      <c r="L200" s="274">
        <v>69783.38052080893</v>
      </c>
      <c r="M200" s="274">
        <v>1167225.9512379435</v>
      </c>
      <c r="N200" s="274">
        <v>206560.6533865707</v>
      </c>
      <c r="O200" s="274">
        <v>24498.536051556875</v>
      </c>
      <c r="P200" s="274">
        <v>26962841.34473319</v>
      </c>
      <c r="Q200" s="274">
        <v>6332937.773812094</v>
      </c>
      <c r="R200" s="274">
        <v>7584372.365992509</v>
      </c>
      <c r="S200" s="274">
        <v>4971921.246625159</v>
      </c>
      <c r="T200" s="274">
        <v>4218513.364398446</v>
      </c>
      <c r="U200" s="274">
        <v>11304.083021885936</v>
      </c>
      <c r="V200" s="274">
        <v>433574.30021983606</v>
      </c>
      <c r="W200" s="274">
        <v>2262.2819227533955</v>
      </c>
      <c r="X200" s="274">
        <v>1167225.9512379435</v>
      </c>
      <c r="Y200" s="274">
        <v>67521.09859805554</v>
      </c>
      <c r="Z200" s="274">
        <v>206560.6533865707</v>
      </c>
      <c r="AA200" s="274">
        <v>4600.448801709512</v>
      </c>
      <c r="AB200" s="274">
        <v>19898.087249847365</v>
      </c>
      <c r="AC200" s="275"/>
      <c r="AD200" s="275"/>
      <c r="AE200" s="275"/>
      <c r="AF200" s="275"/>
      <c r="AG200" s="275"/>
      <c r="AH200" s="276"/>
      <c r="AI200" s="277"/>
      <c r="AJ200" s="277"/>
      <c r="AK200" s="277"/>
      <c r="AL200" s="277"/>
      <c r="AM200" s="277"/>
      <c r="AN200" s="277"/>
      <c r="AO200" s="279"/>
      <c r="AP200" s="279"/>
      <c r="AQ200" s="279"/>
      <c r="AR200" s="279"/>
      <c r="AS200" s="279"/>
      <c r="AT200" s="279"/>
    </row>
    <row r="201" spans="1:46" s="236" customFormat="1" ht="11.25">
      <c r="A201" s="298">
        <v>142</v>
      </c>
      <c r="B201" s="301" t="s">
        <v>226</v>
      </c>
      <c r="C201" s="298" t="s">
        <v>227</v>
      </c>
      <c r="D201" s="241" t="s">
        <v>705</v>
      </c>
      <c r="E201" s="241" t="s">
        <v>705</v>
      </c>
      <c r="F201" s="274">
        <v>558165736.03</v>
      </c>
      <c r="G201" s="274">
        <v>289186961.5503962</v>
      </c>
      <c r="H201" s="274">
        <v>67915748.49403739</v>
      </c>
      <c r="I201" s="274">
        <v>81335474.56540446</v>
      </c>
      <c r="J201" s="274">
        <v>53318517.086075515</v>
      </c>
      <c r="K201" s="274">
        <v>50007570.543845154</v>
      </c>
      <c r="L201" s="274">
        <v>1474477.1528231588</v>
      </c>
      <c r="M201" s="274">
        <v>12442336.31987541</v>
      </c>
      <c r="N201" s="274">
        <v>2214782.5973313195</v>
      </c>
      <c r="O201" s="274">
        <v>269867.7202113056</v>
      </c>
      <c r="P201" s="274">
        <v>289186961.5503962</v>
      </c>
      <c r="Q201" s="274">
        <v>67915748.49403739</v>
      </c>
      <c r="R201" s="274">
        <v>81335474.56540446</v>
      </c>
      <c r="S201" s="274">
        <v>53318517.086075515</v>
      </c>
      <c r="T201" s="274">
        <v>45238474.04180803</v>
      </c>
      <c r="U201" s="274">
        <v>121179.9620095204</v>
      </c>
      <c r="V201" s="274">
        <v>4647916.540027602</v>
      </c>
      <c r="W201" s="274">
        <v>58337.26007421584</v>
      </c>
      <c r="X201" s="274">
        <v>12442336.31987541</v>
      </c>
      <c r="Y201" s="274">
        <v>1416139.892748943</v>
      </c>
      <c r="Z201" s="274">
        <v>2214782.5973313195</v>
      </c>
      <c r="AA201" s="274">
        <v>56473.79602903832</v>
      </c>
      <c r="AB201" s="274">
        <v>213393.92418226728</v>
      </c>
      <c r="AC201" s="275"/>
      <c r="AD201" s="275"/>
      <c r="AE201" s="275"/>
      <c r="AF201" s="275"/>
      <c r="AG201" s="275"/>
      <c r="AH201" s="276"/>
      <c r="AI201" s="277"/>
      <c r="AJ201" s="277"/>
      <c r="AK201" s="277"/>
      <c r="AL201" s="277"/>
      <c r="AM201" s="277"/>
      <c r="AN201" s="277"/>
      <c r="AO201" s="279"/>
      <c r="AP201" s="279"/>
      <c r="AQ201" s="279"/>
      <c r="AR201" s="279"/>
      <c r="AS201" s="279"/>
      <c r="AT201" s="279"/>
    </row>
    <row r="202" spans="1:46" s="236" customFormat="1" ht="11.25">
      <c r="A202" s="298">
        <v>143</v>
      </c>
      <c r="B202" s="302" t="s">
        <v>228</v>
      </c>
      <c r="C202" s="303" t="s">
        <v>870</v>
      </c>
      <c r="D202" s="241" t="s">
        <v>705</v>
      </c>
      <c r="E202" s="298" t="s">
        <v>785</v>
      </c>
      <c r="F202" s="274">
        <v>43898001.99999999</v>
      </c>
      <c r="G202" s="274">
        <v>22811382.017225415</v>
      </c>
      <c r="H202" s="274">
        <v>5355267.192288404</v>
      </c>
      <c r="I202" s="274">
        <v>6413188.014616042</v>
      </c>
      <c r="J202" s="274">
        <v>4203875.3276910065</v>
      </c>
      <c r="K202" s="274">
        <v>3942209.5219158246</v>
      </c>
      <c r="L202" s="274">
        <v>3.7262580698656015E-17</v>
      </c>
      <c r="M202" s="274">
        <v>980725.2216554364</v>
      </c>
      <c r="N202" s="274">
        <v>174527.52980775037</v>
      </c>
      <c r="O202" s="274">
        <v>16827.17480011609</v>
      </c>
      <c r="P202" s="274">
        <v>22811382.017225415</v>
      </c>
      <c r="Q202" s="274">
        <v>5355267.192288404</v>
      </c>
      <c r="R202" s="274">
        <v>6413188.014616042</v>
      </c>
      <c r="S202" s="274">
        <v>4203875.3276910065</v>
      </c>
      <c r="T202" s="274">
        <v>3566659.898916323</v>
      </c>
      <c r="U202" s="274">
        <v>9542.546847226351</v>
      </c>
      <c r="V202" s="274">
        <v>366007.07615227497</v>
      </c>
      <c r="W202" s="274">
        <v>1.0130194105745718E-18</v>
      </c>
      <c r="X202" s="274">
        <v>980725.2216554364</v>
      </c>
      <c r="Y202" s="274">
        <v>3.624956128808144E-17</v>
      </c>
      <c r="Z202" s="274">
        <v>174527.52980775037</v>
      </c>
      <c r="AA202" s="274">
        <v>0</v>
      </c>
      <c r="AB202" s="274">
        <v>16827.17480011609</v>
      </c>
      <c r="AC202" s="275"/>
      <c r="AD202" s="275"/>
      <c r="AE202" s="275"/>
      <c r="AF202" s="275"/>
      <c r="AG202" s="275"/>
      <c r="AH202" s="276"/>
      <c r="AI202" s="277"/>
      <c r="AJ202" s="277"/>
      <c r="AK202" s="277"/>
      <c r="AL202" s="277"/>
      <c r="AM202" s="277"/>
      <c r="AN202" s="277"/>
      <c r="AO202" s="279"/>
      <c r="AP202" s="279"/>
      <c r="AQ202" s="279"/>
      <c r="AR202" s="279"/>
      <c r="AS202" s="279"/>
      <c r="AT202" s="279"/>
    </row>
    <row r="203" spans="1:46" s="236" customFormat="1" ht="11.25">
      <c r="A203" s="298">
        <v>144</v>
      </c>
      <c r="B203" s="304" t="s">
        <v>229</v>
      </c>
      <c r="C203" s="305" t="s">
        <v>1037</v>
      </c>
      <c r="D203" s="241" t="s">
        <v>705</v>
      </c>
      <c r="E203" s="298" t="s">
        <v>785</v>
      </c>
      <c r="F203" s="274">
        <v>19860502</v>
      </c>
      <c r="G203" s="274">
        <v>10320412.71891758</v>
      </c>
      <c r="H203" s="274">
        <v>2422850.4701188505</v>
      </c>
      <c r="I203" s="274">
        <v>2901479.0557132405</v>
      </c>
      <c r="J203" s="274">
        <v>1901933.3580001637</v>
      </c>
      <c r="K203" s="274">
        <v>1783549.513128827</v>
      </c>
      <c r="L203" s="274">
        <v>1.685847931053489E-17</v>
      </c>
      <c r="M203" s="274">
        <v>443703.45662060514</v>
      </c>
      <c r="N203" s="274">
        <v>78960.41270401978</v>
      </c>
      <c r="O203" s="274">
        <v>7613.014796711139</v>
      </c>
      <c r="P203" s="274">
        <v>10320412.71891758</v>
      </c>
      <c r="Q203" s="274">
        <v>2422850.4701188505</v>
      </c>
      <c r="R203" s="274">
        <v>2901479.0557132405</v>
      </c>
      <c r="S203" s="274">
        <v>1901933.3580001637</v>
      </c>
      <c r="T203" s="274">
        <v>1613641.915997622</v>
      </c>
      <c r="U203" s="274">
        <v>4317.275550364061</v>
      </c>
      <c r="V203" s="274">
        <v>165590.32158084118</v>
      </c>
      <c r="W203" s="274">
        <v>4.58314117115287E-19</v>
      </c>
      <c r="X203" s="274">
        <v>443703.45662060514</v>
      </c>
      <c r="Y203" s="274">
        <v>1.6400165193419604E-17</v>
      </c>
      <c r="Z203" s="274">
        <v>78960.41270401978</v>
      </c>
      <c r="AA203" s="274">
        <v>0</v>
      </c>
      <c r="AB203" s="274">
        <v>7613.014796711139</v>
      </c>
      <c r="AC203" s="275"/>
      <c r="AD203" s="275"/>
      <c r="AE203" s="275"/>
      <c r="AF203" s="275"/>
      <c r="AG203" s="275"/>
      <c r="AH203" s="276"/>
      <c r="AI203" s="277"/>
      <c r="AJ203" s="277"/>
      <c r="AK203" s="277"/>
      <c r="AL203" s="277"/>
      <c r="AM203" s="277"/>
      <c r="AN203" s="277"/>
      <c r="AO203" s="279"/>
      <c r="AP203" s="279"/>
      <c r="AQ203" s="279"/>
      <c r="AR203" s="279"/>
      <c r="AS203" s="279"/>
      <c r="AT203" s="279"/>
    </row>
    <row r="204" spans="1:46" s="236" customFormat="1" ht="11.25">
      <c r="A204" s="298">
        <v>145</v>
      </c>
      <c r="B204" s="304" t="s">
        <v>230</v>
      </c>
      <c r="C204" s="305" t="s">
        <v>1039</v>
      </c>
      <c r="D204" s="241" t="s">
        <v>705</v>
      </c>
      <c r="E204" s="298" t="s">
        <v>785</v>
      </c>
      <c r="F204" s="274">
        <v>11826946</v>
      </c>
      <c r="G204" s="274">
        <v>6145814.6387413265</v>
      </c>
      <c r="H204" s="274">
        <v>1442809.5360414486</v>
      </c>
      <c r="I204" s="274">
        <v>1727833.269876637</v>
      </c>
      <c r="J204" s="274">
        <v>1132602.9483376907</v>
      </c>
      <c r="K204" s="274">
        <v>1062105.2670320685</v>
      </c>
      <c r="L204" s="274">
        <v>1.0039238909863073E-17</v>
      </c>
      <c r="M204" s="274">
        <v>264225.7895326734</v>
      </c>
      <c r="N204" s="274">
        <v>47020.99358758183</v>
      </c>
      <c r="O204" s="274">
        <v>4533.556850572238</v>
      </c>
      <c r="P204" s="274">
        <v>6145814.6387413265</v>
      </c>
      <c r="Q204" s="274">
        <v>1442809.5360414486</v>
      </c>
      <c r="R204" s="274">
        <v>1727833.269876637</v>
      </c>
      <c r="S204" s="274">
        <v>1132602.9483376907</v>
      </c>
      <c r="T204" s="274">
        <v>960925.1469998297</v>
      </c>
      <c r="U204" s="274">
        <v>2570.941298526897</v>
      </c>
      <c r="V204" s="274">
        <v>98609.17873371193</v>
      </c>
      <c r="W204" s="274">
        <v>2.7292645040695223E-19</v>
      </c>
      <c r="X204" s="274">
        <v>264225.7895326734</v>
      </c>
      <c r="Y204" s="274">
        <v>9.76631245945612E-18</v>
      </c>
      <c r="Z204" s="274">
        <v>47020.99358758183</v>
      </c>
      <c r="AA204" s="274">
        <v>0</v>
      </c>
      <c r="AB204" s="274">
        <v>4533.556850572238</v>
      </c>
      <c r="AC204" s="275"/>
      <c r="AD204" s="275"/>
      <c r="AE204" s="275"/>
      <c r="AF204" s="275"/>
      <c r="AG204" s="275"/>
      <c r="AH204" s="276"/>
      <c r="AI204" s="277"/>
      <c r="AJ204" s="277"/>
      <c r="AK204" s="277"/>
      <c r="AL204" s="277"/>
      <c r="AM204" s="277"/>
      <c r="AN204" s="277"/>
      <c r="AO204" s="279"/>
      <c r="AP204" s="279"/>
      <c r="AQ204" s="279"/>
      <c r="AR204" s="279"/>
      <c r="AS204" s="279"/>
      <c r="AT204" s="279"/>
    </row>
    <row r="205" spans="1:46" s="307" customFormat="1" ht="11.25">
      <c r="A205" s="298">
        <v>146</v>
      </c>
      <c r="B205" s="304" t="s">
        <v>231</v>
      </c>
      <c r="C205" s="305" t="s">
        <v>1041</v>
      </c>
      <c r="D205" s="241" t="s">
        <v>705</v>
      </c>
      <c r="E205" s="298" t="s">
        <v>785</v>
      </c>
      <c r="F205" s="274">
        <v>4185132</v>
      </c>
      <c r="G205" s="274">
        <v>2174783.37270372</v>
      </c>
      <c r="H205" s="274">
        <v>510558.54649139516</v>
      </c>
      <c r="I205" s="274">
        <v>611418.2231343028</v>
      </c>
      <c r="J205" s="274">
        <v>400787.5610814843</v>
      </c>
      <c r="K205" s="274">
        <v>375840.9601620278</v>
      </c>
      <c r="L205" s="274">
        <v>3.5525265793310515E-18</v>
      </c>
      <c r="M205" s="274">
        <v>93500.03010062416</v>
      </c>
      <c r="N205" s="274">
        <v>16639.043159170888</v>
      </c>
      <c r="O205" s="274">
        <v>1604.2631672748898</v>
      </c>
      <c r="P205" s="274">
        <v>2174783.37270372</v>
      </c>
      <c r="Q205" s="274">
        <v>510558.54649139516</v>
      </c>
      <c r="R205" s="274">
        <v>611418.2231343028</v>
      </c>
      <c r="S205" s="274">
        <v>400787.5610814843</v>
      </c>
      <c r="T205" s="274">
        <v>340036.9446443478</v>
      </c>
      <c r="U205" s="274">
        <v>909.7639152648934</v>
      </c>
      <c r="V205" s="274">
        <v>34894.25160241514</v>
      </c>
      <c r="W205" s="274">
        <v>9.657888192307201E-20</v>
      </c>
      <c r="X205" s="274">
        <v>93500.03010062416</v>
      </c>
      <c r="Y205" s="274">
        <v>3.4559476974079797E-18</v>
      </c>
      <c r="Z205" s="274">
        <v>16639.043159170888</v>
      </c>
      <c r="AA205" s="274">
        <v>0</v>
      </c>
      <c r="AB205" s="274">
        <v>1604.2631672748898</v>
      </c>
      <c r="AC205" s="275"/>
      <c r="AD205" s="275"/>
      <c r="AE205" s="275"/>
      <c r="AF205" s="275"/>
      <c r="AG205" s="275"/>
      <c r="AH205" s="276"/>
      <c r="AI205" s="277"/>
      <c r="AJ205" s="277"/>
      <c r="AK205" s="277"/>
      <c r="AL205" s="277"/>
      <c r="AM205" s="277"/>
      <c r="AN205" s="277"/>
      <c r="AO205" s="306"/>
      <c r="AP205" s="306"/>
      <c r="AQ205" s="306"/>
      <c r="AR205" s="306"/>
      <c r="AS205" s="306"/>
      <c r="AT205" s="306"/>
    </row>
    <row r="206" spans="1:46" s="307" customFormat="1" ht="11.25">
      <c r="A206" s="298">
        <v>147</v>
      </c>
      <c r="B206" s="304" t="s">
        <v>232</v>
      </c>
      <c r="C206" s="308" t="s">
        <v>1051</v>
      </c>
      <c r="D206" s="241" t="s">
        <v>705</v>
      </c>
      <c r="E206" s="298" t="s">
        <v>785</v>
      </c>
      <c r="F206" s="274">
        <v>26792</v>
      </c>
      <c r="G206" s="274">
        <v>13922.331749984962</v>
      </c>
      <c r="H206" s="274">
        <v>3268.4475848306483</v>
      </c>
      <c r="I206" s="274">
        <v>3914.1219522381234</v>
      </c>
      <c r="J206" s="274">
        <v>2565.725605905651</v>
      </c>
      <c r="K206" s="274">
        <v>2406.024709533905</v>
      </c>
      <c r="L206" s="274">
        <v>2.2742243760396936E-20</v>
      </c>
      <c r="M206" s="274">
        <v>598.5600469605075</v>
      </c>
      <c r="N206" s="274">
        <v>106.51832351297556</v>
      </c>
      <c r="O206" s="274">
        <v>10.270027033228308</v>
      </c>
      <c r="P206" s="274">
        <v>13922.331749984962</v>
      </c>
      <c r="Q206" s="274">
        <v>3268.4475848306483</v>
      </c>
      <c r="R206" s="274">
        <v>3914.1219522381234</v>
      </c>
      <c r="S206" s="274">
        <v>2565.725605905651</v>
      </c>
      <c r="T206" s="274">
        <v>2176.817797123572</v>
      </c>
      <c r="U206" s="274">
        <v>5.824044454936433</v>
      </c>
      <c r="V206" s="274">
        <v>223.38286795539696</v>
      </c>
      <c r="W206" s="274">
        <v>6.182699624487221E-22</v>
      </c>
      <c r="X206" s="274">
        <v>598.5600469605075</v>
      </c>
      <c r="Y206" s="274">
        <v>2.2123973797948213E-20</v>
      </c>
      <c r="Z206" s="274">
        <v>106.51832351297556</v>
      </c>
      <c r="AA206" s="274">
        <v>0</v>
      </c>
      <c r="AB206" s="274">
        <v>10.270027033228308</v>
      </c>
      <c r="AC206" s="275"/>
      <c r="AD206" s="275"/>
      <c r="AE206" s="275"/>
      <c r="AF206" s="275"/>
      <c r="AG206" s="275"/>
      <c r="AH206" s="276"/>
      <c r="AI206" s="277"/>
      <c r="AJ206" s="277"/>
      <c r="AK206" s="277"/>
      <c r="AL206" s="277"/>
      <c r="AM206" s="277"/>
      <c r="AN206" s="277"/>
      <c r="AO206" s="306"/>
      <c r="AP206" s="306"/>
      <c r="AQ206" s="306"/>
      <c r="AR206" s="306"/>
      <c r="AS206" s="306"/>
      <c r="AT206" s="306"/>
    </row>
    <row r="207" spans="1:46" s="236" customFormat="1" ht="11.25">
      <c r="A207" s="298">
        <v>148</v>
      </c>
      <c r="B207" s="309" t="s">
        <v>233</v>
      </c>
      <c r="C207" s="298" t="s">
        <v>1057</v>
      </c>
      <c r="D207" s="241" t="s">
        <v>705</v>
      </c>
      <c r="E207" s="298" t="s">
        <v>785</v>
      </c>
      <c r="F207" s="274">
        <v>2343901</v>
      </c>
      <c r="G207" s="274">
        <v>1217996.6897253473</v>
      </c>
      <c r="H207" s="274">
        <v>285940.48829994554</v>
      </c>
      <c r="I207" s="274">
        <v>342427.3797392091</v>
      </c>
      <c r="J207" s="274">
        <v>224462.78043475145</v>
      </c>
      <c r="K207" s="274">
        <v>210491.33034865742</v>
      </c>
      <c r="L207" s="274">
        <v>1.9896076400506916E-18</v>
      </c>
      <c r="M207" s="274">
        <v>52365.09005041731</v>
      </c>
      <c r="N207" s="274">
        <v>9318.766982695839</v>
      </c>
      <c r="O207" s="274">
        <v>898.4744189762191</v>
      </c>
      <c r="P207" s="274">
        <v>1217996.6897253473</v>
      </c>
      <c r="Q207" s="274">
        <v>285940.48829994554</v>
      </c>
      <c r="R207" s="274">
        <v>342427.3797392091</v>
      </c>
      <c r="S207" s="274">
        <v>224462.78043475145</v>
      </c>
      <c r="T207" s="274">
        <v>190439.13897789404</v>
      </c>
      <c r="U207" s="274">
        <v>509.5171551944595</v>
      </c>
      <c r="V207" s="274">
        <v>19542.674215568935</v>
      </c>
      <c r="W207" s="274">
        <v>5.408941412561669E-20</v>
      </c>
      <c r="X207" s="274">
        <v>52365.09005041731</v>
      </c>
      <c r="Y207" s="274">
        <v>1.935518225925075E-18</v>
      </c>
      <c r="Z207" s="274">
        <v>9318.766982695839</v>
      </c>
      <c r="AA207" s="274">
        <v>0</v>
      </c>
      <c r="AB207" s="274">
        <v>898.4744189762191</v>
      </c>
      <c r="AC207" s="275"/>
      <c r="AD207" s="275"/>
      <c r="AE207" s="275"/>
      <c r="AF207" s="275"/>
      <c r="AG207" s="275"/>
      <c r="AH207" s="276"/>
      <c r="AI207" s="277"/>
      <c r="AJ207" s="277"/>
      <c r="AK207" s="277"/>
      <c r="AL207" s="277"/>
      <c r="AM207" s="277"/>
      <c r="AN207" s="277"/>
      <c r="AO207" s="279"/>
      <c r="AP207" s="279"/>
      <c r="AQ207" s="279"/>
      <c r="AR207" s="279"/>
      <c r="AS207" s="279"/>
      <c r="AT207" s="279"/>
    </row>
    <row r="208" spans="1:46" s="236" customFormat="1" ht="11.25">
      <c r="A208" s="298">
        <v>149</v>
      </c>
      <c r="B208" s="309" t="s">
        <v>234</v>
      </c>
      <c r="C208" s="298" t="s">
        <v>1059</v>
      </c>
      <c r="D208" s="241" t="s">
        <v>705</v>
      </c>
      <c r="E208" s="298" t="s">
        <v>785</v>
      </c>
      <c r="F208" s="274">
        <v>62894</v>
      </c>
      <c r="G208" s="274">
        <v>32682.5594611658</v>
      </c>
      <c r="H208" s="274">
        <v>7672.653866838563</v>
      </c>
      <c r="I208" s="274">
        <v>9188.369142432985</v>
      </c>
      <c r="J208" s="274">
        <v>6023.01979164788</v>
      </c>
      <c r="K208" s="274">
        <v>5648.123248784168</v>
      </c>
      <c r="L208" s="274">
        <v>5.3387230481726063E-20</v>
      </c>
      <c r="M208" s="274">
        <v>1405.114795219997</v>
      </c>
      <c r="N208" s="274">
        <v>250.0508897814678</v>
      </c>
      <c r="O208" s="274">
        <v>24.108804129137845</v>
      </c>
      <c r="P208" s="274">
        <v>32682.5594611658</v>
      </c>
      <c r="Q208" s="274">
        <v>7672.653866838563</v>
      </c>
      <c r="R208" s="274">
        <v>9188.369142432985</v>
      </c>
      <c r="S208" s="274">
        <v>6023.01979164788</v>
      </c>
      <c r="T208" s="274">
        <v>5110.0619040120155</v>
      </c>
      <c r="U208" s="274">
        <v>13.671896534367422</v>
      </c>
      <c r="V208" s="274">
        <v>524.389448237785</v>
      </c>
      <c r="W208" s="274">
        <v>1.4513836599824548E-21</v>
      </c>
      <c r="X208" s="274">
        <v>1405.114795219997</v>
      </c>
      <c r="Y208" s="274">
        <v>5.193584682174361E-20</v>
      </c>
      <c r="Z208" s="274">
        <v>250.0508897814678</v>
      </c>
      <c r="AA208" s="274">
        <v>0</v>
      </c>
      <c r="AB208" s="274">
        <v>24.108804129137845</v>
      </c>
      <c r="AC208" s="275"/>
      <c r="AD208" s="275"/>
      <c r="AE208" s="275"/>
      <c r="AF208" s="275"/>
      <c r="AG208" s="275"/>
      <c r="AH208" s="276"/>
      <c r="AI208" s="277"/>
      <c r="AJ208" s="277"/>
      <c r="AK208" s="277"/>
      <c r="AL208" s="277"/>
      <c r="AM208" s="277"/>
      <c r="AN208" s="277"/>
      <c r="AO208" s="279"/>
      <c r="AP208" s="279"/>
      <c r="AQ208" s="279"/>
      <c r="AR208" s="279"/>
      <c r="AS208" s="279"/>
      <c r="AT208" s="279"/>
    </row>
    <row r="209" spans="1:46" s="236" customFormat="1" ht="11.25">
      <c r="A209" s="298">
        <v>150</v>
      </c>
      <c r="B209" s="309" t="s">
        <v>235</v>
      </c>
      <c r="C209" s="310" t="s">
        <v>1063</v>
      </c>
      <c r="D209" s="241" t="s">
        <v>705</v>
      </c>
      <c r="E209" s="298" t="s">
        <v>785</v>
      </c>
      <c r="F209" s="274">
        <v>46030</v>
      </c>
      <c r="G209" s="274">
        <v>23919.26434950014</v>
      </c>
      <c r="H209" s="274">
        <v>5615.356909889322</v>
      </c>
      <c r="I209" s="274">
        <v>6724.657862851627</v>
      </c>
      <c r="J209" s="274">
        <v>4408.045298590516</v>
      </c>
      <c r="K209" s="274">
        <v>4133.671147351659</v>
      </c>
      <c r="L209" s="274">
        <v>3.907231562746607E-20</v>
      </c>
      <c r="M209" s="274">
        <v>1028.356186980896</v>
      </c>
      <c r="N209" s="274">
        <v>183.00382320477252</v>
      </c>
      <c r="O209" s="274">
        <v>17.644421631065203</v>
      </c>
      <c r="P209" s="274">
        <v>23919.26434950014</v>
      </c>
      <c r="Q209" s="274">
        <v>5615.356909889322</v>
      </c>
      <c r="R209" s="274">
        <v>6724.657862851627</v>
      </c>
      <c r="S209" s="274">
        <v>4408.045298590516</v>
      </c>
      <c r="T209" s="274">
        <v>3739.8821738428637</v>
      </c>
      <c r="U209" s="274">
        <v>10.006000532275454</v>
      </c>
      <c r="V209" s="274">
        <v>383.78297297651994</v>
      </c>
      <c r="W209" s="274">
        <v>1.0622188105223454E-21</v>
      </c>
      <c r="X209" s="274">
        <v>1028.356186980896</v>
      </c>
      <c r="Y209" s="274">
        <v>3.801009681694372E-20</v>
      </c>
      <c r="Z209" s="274">
        <v>183.00382320477252</v>
      </c>
      <c r="AA209" s="274">
        <v>0</v>
      </c>
      <c r="AB209" s="274">
        <v>17.644421631065203</v>
      </c>
      <c r="AC209" s="275"/>
      <c r="AD209" s="275"/>
      <c r="AE209" s="275"/>
      <c r="AF209" s="275"/>
      <c r="AG209" s="275"/>
      <c r="AH209" s="276"/>
      <c r="AI209" s="277"/>
      <c r="AJ209" s="277"/>
      <c r="AK209" s="277"/>
      <c r="AL209" s="277"/>
      <c r="AM209" s="277"/>
      <c r="AN209" s="277"/>
      <c r="AO209" s="279"/>
      <c r="AP209" s="279"/>
      <c r="AQ209" s="279"/>
      <c r="AR209" s="279"/>
      <c r="AS209" s="279"/>
      <c r="AT209" s="279"/>
    </row>
    <row r="210" spans="1:46" s="236" customFormat="1" ht="11.25">
      <c r="A210" s="298">
        <v>151</v>
      </c>
      <c r="B210" s="309" t="s">
        <v>236</v>
      </c>
      <c r="C210" s="298" t="s">
        <v>1067</v>
      </c>
      <c r="D210" s="241" t="s">
        <v>705</v>
      </c>
      <c r="E210" s="298" t="s">
        <v>785</v>
      </c>
      <c r="F210" s="274">
        <v>47687</v>
      </c>
      <c r="G210" s="274">
        <v>24780.31629447346</v>
      </c>
      <c r="H210" s="274">
        <v>5817.499999172108</v>
      </c>
      <c r="I210" s="274">
        <v>6966.733858479373</v>
      </c>
      <c r="J210" s="274">
        <v>4566.727268170453</v>
      </c>
      <c r="K210" s="274">
        <v>4282.476124348437</v>
      </c>
      <c r="L210" s="274">
        <v>4.047885108248913E-20</v>
      </c>
      <c r="M210" s="274">
        <v>1065.375222432283</v>
      </c>
      <c r="N210" s="274">
        <v>189.59164278005622</v>
      </c>
      <c r="O210" s="274">
        <v>18.279590143832422</v>
      </c>
      <c r="P210" s="274">
        <v>24780.31629447346</v>
      </c>
      <c r="Q210" s="274">
        <v>5817.499999172108</v>
      </c>
      <c r="R210" s="274">
        <v>6966.733858479373</v>
      </c>
      <c r="S210" s="274">
        <v>4566.727268170453</v>
      </c>
      <c r="T210" s="274">
        <v>3874.5114321973633</v>
      </c>
      <c r="U210" s="274">
        <v>10.36619916103888</v>
      </c>
      <c r="V210" s="274">
        <v>397.5984929900349</v>
      </c>
      <c r="W210" s="274">
        <v>1.1004568415680881E-21</v>
      </c>
      <c r="X210" s="274">
        <v>1065.375222432283</v>
      </c>
      <c r="Y210" s="274">
        <v>3.937839424092104E-20</v>
      </c>
      <c r="Z210" s="274">
        <v>189.59164278005622</v>
      </c>
      <c r="AA210" s="274">
        <v>0</v>
      </c>
      <c r="AB210" s="274">
        <v>18.279590143832422</v>
      </c>
      <c r="AC210" s="275"/>
      <c r="AD210" s="275"/>
      <c r="AE210" s="275"/>
      <c r="AF210" s="275"/>
      <c r="AG210" s="275"/>
      <c r="AH210" s="276"/>
      <c r="AI210" s="277"/>
      <c r="AJ210" s="277"/>
      <c r="AK210" s="277"/>
      <c r="AL210" s="277"/>
      <c r="AM210" s="277"/>
      <c r="AN210" s="277"/>
      <c r="AO210" s="279"/>
      <c r="AP210" s="279"/>
      <c r="AQ210" s="279"/>
      <c r="AR210" s="279"/>
      <c r="AS210" s="279"/>
      <c r="AT210" s="279"/>
    </row>
    <row r="211" spans="1:46" s="236" customFormat="1" ht="11.25">
      <c r="A211" s="298">
        <v>152</v>
      </c>
      <c r="B211" s="309" t="s">
        <v>237</v>
      </c>
      <c r="C211" s="310" t="s">
        <v>1082</v>
      </c>
      <c r="D211" s="241" t="s">
        <v>705</v>
      </c>
      <c r="E211" s="298" t="s">
        <v>785</v>
      </c>
      <c r="F211" s="274">
        <v>453099</v>
      </c>
      <c r="G211" s="274">
        <v>235450.67906787235</v>
      </c>
      <c r="H211" s="274">
        <v>55275.094514749995</v>
      </c>
      <c r="I211" s="274">
        <v>66194.56339344362</v>
      </c>
      <c r="J211" s="274">
        <v>43390.851982317276</v>
      </c>
      <c r="K211" s="274">
        <v>40690.033960327826</v>
      </c>
      <c r="L211" s="274">
        <v>3.846106265150825E-19</v>
      </c>
      <c r="M211" s="274">
        <v>10122.68433553893</v>
      </c>
      <c r="N211" s="274">
        <v>1801.4088483653968</v>
      </c>
      <c r="O211" s="274">
        <v>173.683897384619</v>
      </c>
      <c r="P211" s="274">
        <v>235450.67906787235</v>
      </c>
      <c r="Q211" s="274">
        <v>55275.094514749995</v>
      </c>
      <c r="R211" s="274">
        <v>66194.56339344362</v>
      </c>
      <c r="S211" s="274">
        <v>43390.851982317276</v>
      </c>
      <c r="T211" s="274">
        <v>36813.74914373295</v>
      </c>
      <c r="U211" s="274">
        <v>98.49465207850265</v>
      </c>
      <c r="V211" s="274">
        <v>3777.7901645163633</v>
      </c>
      <c r="W211" s="274">
        <v>1.0456013052984233E-20</v>
      </c>
      <c r="X211" s="274">
        <v>10122.68433553893</v>
      </c>
      <c r="Y211" s="274">
        <v>3.7415461346209826E-19</v>
      </c>
      <c r="Z211" s="274">
        <v>1801.4088483653968</v>
      </c>
      <c r="AA211" s="274">
        <v>0</v>
      </c>
      <c r="AB211" s="274">
        <v>173.683897384619</v>
      </c>
      <c r="AC211" s="275"/>
      <c r="AD211" s="275"/>
      <c r="AE211" s="275"/>
      <c r="AF211" s="275"/>
      <c r="AG211" s="275"/>
      <c r="AH211" s="276"/>
      <c r="AI211" s="277"/>
      <c r="AJ211" s="277"/>
      <c r="AK211" s="277"/>
      <c r="AL211" s="277"/>
      <c r="AM211" s="277"/>
      <c r="AN211" s="277"/>
      <c r="AO211" s="279"/>
      <c r="AP211" s="279"/>
      <c r="AQ211" s="279"/>
      <c r="AR211" s="279"/>
      <c r="AS211" s="279"/>
      <c r="AT211" s="279"/>
    </row>
    <row r="212" spans="1:46" s="236" customFormat="1" ht="11.25">
      <c r="A212" s="298">
        <v>153</v>
      </c>
      <c r="B212" s="309" t="s">
        <v>238</v>
      </c>
      <c r="C212" s="310" t="s">
        <v>1090</v>
      </c>
      <c r="D212" s="241" t="s">
        <v>705</v>
      </c>
      <c r="E212" s="298" t="s">
        <v>785</v>
      </c>
      <c r="F212" s="274">
        <v>2618916</v>
      </c>
      <c r="G212" s="274">
        <v>1360906.8892708127</v>
      </c>
      <c r="H212" s="274">
        <v>319490.5074303651</v>
      </c>
      <c r="I212" s="274">
        <v>382605.1286454037</v>
      </c>
      <c r="J212" s="274">
        <v>250799.4864480443</v>
      </c>
      <c r="K212" s="274">
        <v>235188.73574924213</v>
      </c>
      <c r="L212" s="274">
        <v>2.223052629889657E-18</v>
      </c>
      <c r="M212" s="274">
        <v>58509.19990839148</v>
      </c>
      <c r="N212" s="274">
        <v>10412.158171891157</v>
      </c>
      <c r="O212" s="274">
        <v>1003.8943758492887</v>
      </c>
      <c r="P212" s="274">
        <v>1360906.8892708127</v>
      </c>
      <c r="Q212" s="274">
        <v>319490.5074303651</v>
      </c>
      <c r="R212" s="274">
        <v>382605.1286454037</v>
      </c>
      <c r="S212" s="274">
        <v>250799.4864480443</v>
      </c>
      <c r="T212" s="274">
        <v>212783.77717123303</v>
      </c>
      <c r="U212" s="274">
        <v>569.299910710074</v>
      </c>
      <c r="V212" s="274">
        <v>21835.65866729906</v>
      </c>
      <c r="W212" s="274">
        <v>6.043584267603604E-20</v>
      </c>
      <c r="X212" s="274">
        <v>58509.19990839148</v>
      </c>
      <c r="Y212" s="274">
        <v>2.162616787213621E-18</v>
      </c>
      <c r="Z212" s="274">
        <v>10412.158171891157</v>
      </c>
      <c r="AA212" s="274">
        <v>0</v>
      </c>
      <c r="AB212" s="274">
        <v>1003.8943758492887</v>
      </c>
      <c r="AC212" s="275"/>
      <c r="AD212" s="275"/>
      <c r="AE212" s="275"/>
      <c r="AF212" s="275"/>
      <c r="AG212" s="275"/>
      <c r="AH212" s="276"/>
      <c r="AI212" s="277"/>
      <c r="AJ212" s="277"/>
      <c r="AK212" s="277"/>
      <c r="AL212" s="277"/>
      <c r="AM212" s="277"/>
      <c r="AN212" s="277"/>
      <c r="AO212" s="279"/>
      <c r="AP212" s="279"/>
      <c r="AQ212" s="279"/>
      <c r="AR212" s="279"/>
      <c r="AS212" s="279"/>
      <c r="AT212" s="279"/>
    </row>
    <row r="213" spans="1:46" s="236" customFormat="1" ht="11.25">
      <c r="A213" s="298">
        <v>154</v>
      </c>
      <c r="B213" s="309" t="s">
        <v>239</v>
      </c>
      <c r="C213" s="298" t="s">
        <v>1094</v>
      </c>
      <c r="D213" s="241" t="s">
        <v>705</v>
      </c>
      <c r="E213" s="298" t="s">
        <v>785</v>
      </c>
      <c r="F213" s="274">
        <v>10489703</v>
      </c>
      <c r="G213" s="274">
        <v>5450922.854763082</v>
      </c>
      <c r="H213" s="274">
        <v>1279674.6952799642</v>
      </c>
      <c r="I213" s="274">
        <v>1532471.5133158441</v>
      </c>
      <c r="J213" s="274">
        <v>1004542.3852435548</v>
      </c>
      <c r="K213" s="274">
        <v>942015.6992263335</v>
      </c>
      <c r="L213" s="274">
        <v>8.904127448498319E-18</v>
      </c>
      <c r="M213" s="274">
        <v>234350.44491944523</v>
      </c>
      <c r="N213" s="274">
        <v>41704.44825727942</v>
      </c>
      <c r="O213" s="274">
        <v>4020.958994495971</v>
      </c>
      <c r="P213" s="274">
        <v>5450922.854763082</v>
      </c>
      <c r="Q213" s="274">
        <v>1279674.6952799642</v>
      </c>
      <c r="R213" s="274">
        <v>1532471.5133158441</v>
      </c>
      <c r="S213" s="274">
        <v>1004542.3852435548</v>
      </c>
      <c r="T213" s="274">
        <v>852275.7605606344</v>
      </c>
      <c r="U213" s="274">
        <v>2280.251440395643</v>
      </c>
      <c r="V213" s="274">
        <v>87459.6872253035</v>
      </c>
      <c r="W213" s="274">
        <v>2.4206734397985396E-19</v>
      </c>
      <c r="X213" s="274">
        <v>234350.44491944523</v>
      </c>
      <c r="Y213" s="274">
        <v>8.662060104518465E-18</v>
      </c>
      <c r="Z213" s="274">
        <v>41704.44825727942</v>
      </c>
      <c r="AA213" s="274">
        <v>0</v>
      </c>
      <c r="AB213" s="274">
        <v>4020.958994495971</v>
      </c>
      <c r="AC213" s="275"/>
      <c r="AD213" s="275"/>
      <c r="AE213" s="275"/>
      <c r="AF213" s="275"/>
      <c r="AG213" s="275"/>
      <c r="AH213" s="276"/>
      <c r="AI213" s="277"/>
      <c r="AJ213" s="277"/>
      <c r="AK213" s="277"/>
      <c r="AL213" s="277"/>
      <c r="AM213" s="277"/>
      <c r="AN213" s="277"/>
      <c r="AO213" s="279"/>
      <c r="AP213" s="279"/>
      <c r="AQ213" s="279"/>
      <c r="AR213" s="279"/>
      <c r="AS213" s="279"/>
      <c r="AT213" s="279"/>
    </row>
    <row r="214" spans="1:46" s="236" customFormat="1" ht="11.25">
      <c r="A214" s="298">
        <v>155</v>
      </c>
      <c r="B214" s="311" t="s">
        <v>240</v>
      </c>
      <c r="C214" s="310" t="s">
        <v>1024</v>
      </c>
      <c r="D214" s="241" t="s">
        <v>705</v>
      </c>
      <c r="E214" s="298" t="s">
        <v>785</v>
      </c>
      <c r="F214" s="274">
        <v>-327023</v>
      </c>
      <c r="G214" s="274">
        <v>-169935.90235425995</v>
      </c>
      <c r="H214" s="274">
        <v>-39894.65267744375</v>
      </c>
      <c r="I214" s="274">
        <v>-47775.75034289219</v>
      </c>
      <c r="J214" s="274">
        <v>-31317.232189462662</v>
      </c>
      <c r="K214" s="274">
        <v>-29367.923954385868</v>
      </c>
      <c r="L214" s="274">
        <v>-2.775916983150301E-19</v>
      </c>
      <c r="M214" s="274">
        <v>-7306.0205373680965</v>
      </c>
      <c r="N214" s="274">
        <v>-1300.1620524852124</v>
      </c>
      <c r="O214" s="274">
        <v>-125.35589170227756</v>
      </c>
      <c r="P214" s="274">
        <v>-169935.90235425995</v>
      </c>
      <c r="Q214" s="274">
        <v>-39894.65267744375</v>
      </c>
      <c r="R214" s="274">
        <v>-47775.75034289219</v>
      </c>
      <c r="S214" s="274">
        <v>-31317.232189462662</v>
      </c>
      <c r="T214" s="274">
        <v>-26570.225681873013</v>
      </c>
      <c r="U214" s="274">
        <v>-71.08825357519696</v>
      </c>
      <c r="V214" s="274">
        <v>-2726.61001893766</v>
      </c>
      <c r="W214" s="274">
        <v>-7.546599653996285E-21</v>
      </c>
      <c r="X214" s="274">
        <v>-7306.0205373680965</v>
      </c>
      <c r="Y214" s="274">
        <v>-2.700450986610338E-19</v>
      </c>
      <c r="Z214" s="274">
        <v>-1300.1620524852124</v>
      </c>
      <c r="AA214" s="274">
        <v>0</v>
      </c>
      <c r="AB214" s="274">
        <v>-125.35589170227756</v>
      </c>
      <c r="AC214" s="275"/>
      <c r="AD214" s="275"/>
      <c r="AE214" s="275"/>
      <c r="AF214" s="275"/>
      <c r="AG214" s="275"/>
      <c r="AH214" s="276"/>
      <c r="AI214" s="277"/>
      <c r="AJ214" s="277"/>
      <c r="AK214" s="277"/>
      <c r="AL214" s="277"/>
      <c r="AM214" s="277"/>
      <c r="AN214" s="277"/>
      <c r="AO214" s="279"/>
      <c r="AP214" s="279"/>
      <c r="AQ214" s="279"/>
      <c r="AR214" s="279"/>
      <c r="AS214" s="279"/>
      <c r="AT214" s="279"/>
    </row>
    <row r="215" spans="1:46" s="236" customFormat="1" ht="11.25">
      <c r="A215" s="298">
        <v>156</v>
      </c>
      <c r="B215" s="309" t="s">
        <v>241</v>
      </c>
      <c r="C215" s="310" t="s">
        <v>1026</v>
      </c>
      <c r="D215" s="241" t="s">
        <v>705</v>
      </c>
      <c r="E215" s="298" t="s">
        <v>803</v>
      </c>
      <c r="F215" s="274">
        <v>-280083</v>
      </c>
      <c r="G215" s="274">
        <v>-145137.89789857215</v>
      </c>
      <c r="H215" s="274">
        <v>-34082.67543853653</v>
      </c>
      <c r="I215" s="274">
        <v>-40816.8221406671</v>
      </c>
      <c r="J215" s="274">
        <v>-26756.661188859365</v>
      </c>
      <c r="K215" s="274">
        <v>-25094.199295022045</v>
      </c>
      <c r="L215" s="274">
        <v>-690.8034265646903</v>
      </c>
      <c r="M215" s="274">
        <v>-6254.386699601799</v>
      </c>
      <c r="N215" s="274">
        <v>-1111.290615654264</v>
      </c>
      <c r="O215" s="274">
        <v>-138.26329652203663</v>
      </c>
      <c r="P215" s="274">
        <v>-145137.89789857215</v>
      </c>
      <c r="Q215" s="274">
        <v>-34082.67543853653</v>
      </c>
      <c r="R215" s="274">
        <v>-40816.8221406671</v>
      </c>
      <c r="S215" s="274">
        <v>-26756.661188859365</v>
      </c>
      <c r="T215" s="274">
        <v>-22701.653066407078</v>
      </c>
      <c r="U215" s="274">
        <v>-60.79328107842089</v>
      </c>
      <c r="V215" s="274">
        <v>-2331.75294753655</v>
      </c>
      <c r="W215" s="274">
        <v>-26.10207929201873</v>
      </c>
      <c r="X215" s="274">
        <v>-6254.386699601799</v>
      </c>
      <c r="Y215" s="274">
        <v>-664.7013472726716</v>
      </c>
      <c r="Z215" s="274">
        <v>-1111.290615654264</v>
      </c>
      <c r="AA215" s="274">
        <v>-31.173109438187893</v>
      </c>
      <c r="AB215" s="274">
        <v>-107.09018708384872</v>
      </c>
      <c r="AC215" s="275"/>
      <c r="AD215" s="275"/>
      <c r="AE215" s="275"/>
      <c r="AF215" s="275"/>
      <c r="AG215" s="275"/>
      <c r="AH215" s="276"/>
      <c r="AI215" s="277"/>
      <c r="AJ215" s="277"/>
      <c r="AK215" s="277"/>
      <c r="AL215" s="277"/>
      <c r="AM215" s="277"/>
      <c r="AN215" s="277"/>
      <c r="AO215" s="279"/>
      <c r="AP215" s="279"/>
      <c r="AQ215" s="279"/>
      <c r="AR215" s="279"/>
      <c r="AS215" s="279"/>
      <c r="AT215" s="279"/>
    </row>
    <row r="216" spans="1:46" s="236" customFormat="1" ht="11.25">
      <c r="A216" s="298">
        <v>157</v>
      </c>
      <c r="B216" s="309" t="s">
        <v>242</v>
      </c>
      <c r="C216" s="310" t="s">
        <v>1028</v>
      </c>
      <c r="D216" s="241" t="s">
        <v>705</v>
      </c>
      <c r="E216" s="298" t="s">
        <v>803</v>
      </c>
      <c r="F216" s="274">
        <v>280083</v>
      </c>
      <c r="G216" s="274">
        <v>145137.89789857215</v>
      </c>
      <c r="H216" s="274">
        <v>34082.67543853653</v>
      </c>
      <c r="I216" s="274">
        <v>40816.8221406671</v>
      </c>
      <c r="J216" s="274">
        <v>26756.661188859365</v>
      </c>
      <c r="K216" s="274">
        <v>25094.199295022045</v>
      </c>
      <c r="L216" s="274">
        <v>690.8034265646903</v>
      </c>
      <c r="M216" s="274">
        <v>6254.386699601799</v>
      </c>
      <c r="N216" s="274">
        <v>1111.290615654264</v>
      </c>
      <c r="O216" s="274">
        <v>138.26329652203663</v>
      </c>
      <c r="P216" s="274">
        <v>145137.89789857215</v>
      </c>
      <c r="Q216" s="274">
        <v>34082.67543853653</v>
      </c>
      <c r="R216" s="274">
        <v>40816.8221406671</v>
      </c>
      <c r="S216" s="274">
        <v>26756.661188859365</v>
      </c>
      <c r="T216" s="274">
        <v>22701.653066407078</v>
      </c>
      <c r="U216" s="274">
        <v>60.79328107842089</v>
      </c>
      <c r="V216" s="274">
        <v>2331.75294753655</v>
      </c>
      <c r="W216" s="274">
        <v>26.10207929201873</v>
      </c>
      <c r="X216" s="274">
        <v>6254.386699601799</v>
      </c>
      <c r="Y216" s="274">
        <v>664.7013472726716</v>
      </c>
      <c r="Z216" s="274">
        <v>1111.290615654264</v>
      </c>
      <c r="AA216" s="274">
        <v>31.173109438187893</v>
      </c>
      <c r="AB216" s="274">
        <v>107.09018708384872</v>
      </c>
      <c r="AC216" s="275"/>
      <c r="AD216" s="275"/>
      <c r="AE216" s="275"/>
      <c r="AF216" s="275"/>
      <c r="AG216" s="275"/>
      <c r="AH216" s="276"/>
      <c r="AI216" s="277"/>
      <c r="AJ216" s="277"/>
      <c r="AK216" s="277"/>
      <c r="AL216" s="277"/>
      <c r="AM216" s="277"/>
      <c r="AN216" s="277"/>
      <c r="AO216" s="279"/>
      <c r="AP216" s="279"/>
      <c r="AQ216" s="279"/>
      <c r="AR216" s="279"/>
      <c r="AS216" s="279"/>
      <c r="AT216" s="279"/>
    </row>
    <row r="217" spans="1:46" s="236" customFormat="1" ht="11.25">
      <c r="A217" s="298"/>
      <c r="B217" s="311"/>
      <c r="C217" s="298"/>
      <c r="D217" s="241"/>
      <c r="E217" s="298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5"/>
      <c r="AD217" s="275"/>
      <c r="AE217" s="275"/>
      <c r="AF217" s="275"/>
      <c r="AG217" s="275"/>
      <c r="AH217" s="276"/>
      <c r="AI217" s="277"/>
      <c r="AJ217" s="277"/>
      <c r="AK217" s="277"/>
      <c r="AL217" s="277"/>
      <c r="AM217" s="277"/>
      <c r="AN217" s="277"/>
      <c r="AO217" s="279"/>
      <c r="AP217" s="279"/>
      <c r="AQ217" s="279"/>
      <c r="AR217" s="279"/>
      <c r="AS217" s="279"/>
      <c r="AT217" s="279"/>
    </row>
    <row r="218" spans="1:46" s="236" customFormat="1" ht="56.25">
      <c r="A218" s="298">
        <v>159</v>
      </c>
      <c r="B218" s="283" t="s">
        <v>243</v>
      </c>
      <c r="C218" s="272" t="s">
        <v>244</v>
      </c>
      <c r="D218" s="298" t="s">
        <v>705</v>
      </c>
      <c r="E218" s="298" t="s">
        <v>705</v>
      </c>
      <c r="F218" s="274">
        <f aca="true" t="shared" si="66" ref="F218:AB218">(F199+F200+F201+F202+F203+F204+F205+F206+F207+F208+F209+F210+F211+F212+F213+F214+F215+F216)</f>
        <v>849419180.03</v>
      </c>
      <c r="G218" s="274">
        <f t="shared" si="66"/>
        <v>440485241.7847747</v>
      </c>
      <c r="H218" s="274">
        <f t="shared" si="66"/>
        <v>103438039.90813743</v>
      </c>
      <c r="I218" s="274">
        <f t="shared" si="66"/>
        <v>123875490.82342303</v>
      </c>
      <c r="J218" s="274">
        <f t="shared" si="66"/>
        <v>81204029.60529943</v>
      </c>
      <c r="K218" s="274">
        <f t="shared" si="66"/>
        <v>76158321.13419877</v>
      </c>
      <c r="L218" s="274">
        <f t="shared" si="66"/>
        <v>1544260.5333439677</v>
      </c>
      <c r="M218" s="274">
        <f t="shared" si="66"/>
        <v>18955091.129145466</v>
      </c>
      <c r="N218" s="274">
        <f t="shared" si="66"/>
        <v>3372620.8629461257</v>
      </c>
      <c r="O218" s="274">
        <f t="shared" si="66"/>
        <v>386084.2487310668</v>
      </c>
      <c r="P218" s="274">
        <f t="shared" si="66"/>
        <v>440485241.7847747</v>
      </c>
      <c r="Q218" s="274">
        <f t="shared" si="66"/>
        <v>103438039.90813743</v>
      </c>
      <c r="R218" s="274">
        <f t="shared" si="66"/>
        <v>123875490.82342303</v>
      </c>
      <c r="S218" s="274">
        <f t="shared" si="66"/>
        <v>81204029.60529943</v>
      </c>
      <c r="T218" s="274">
        <f t="shared" si="66"/>
        <v>68897380.0824148</v>
      </c>
      <c r="U218" s="274">
        <f t="shared" si="66"/>
        <v>184496.53377404157</v>
      </c>
      <c r="V218" s="274">
        <f t="shared" si="66"/>
        <v>7076444.518009927</v>
      </c>
      <c r="W218" s="274">
        <f t="shared" si="66"/>
        <v>60599.54199696924</v>
      </c>
      <c r="X218" s="274">
        <f t="shared" si="66"/>
        <v>18955091.129145466</v>
      </c>
      <c r="Y218" s="274">
        <f t="shared" si="66"/>
        <v>1483660.9913469986</v>
      </c>
      <c r="Z218" s="274">
        <f t="shared" si="66"/>
        <v>3372620.8629461257</v>
      </c>
      <c r="AA218" s="274">
        <f t="shared" si="66"/>
        <v>61074.24483074783</v>
      </c>
      <c r="AB218" s="274">
        <f t="shared" si="66"/>
        <v>325010.003900319</v>
      </c>
      <c r="AC218" s="275"/>
      <c r="AD218" s="275"/>
      <c r="AE218" s="275"/>
      <c r="AF218" s="275"/>
      <c r="AG218" s="275"/>
      <c r="AH218" s="276"/>
      <c r="AI218" s="277"/>
      <c r="AJ218" s="277"/>
      <c r="AK218" s="277"/>
      <c r="AL218" s="277"/>
      <c r="AM218" s="277"/>
      <c r="AN218" s="277"/>
      <c r="AO218" s="279"/>
      <c r="AP218" s="279"/>
      <c r="AQ218" s="279"/>
      <c r="AR218" s="279"/>
      <c r="AS218" s="279"/>
      <c r="AT218" s="279"/>
    </row>
    <row r="219" spans="1:46" s="236" customFormat="1" ht="11.25">
      <c r="A219" s="298"/>
      <c r="B219" s="309"/>
      <c r="C219" s="298"/>
      <c r="D219" s="241"/>
      <c r="E219" s="298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5"/>
      <c r="AD219" s="275"/>
      <c r="AE219" s="275"/>
      <c r="AF219" s="275"/>
      <c r="AG219" s="275"/>
      <c r="AH219" s="276"/>
      <c r="AI219" s="277"/>
      <c r="AJ219" s="277"/>
      <c r="AK219" s="277"/>
      <c r="AL219" s="277"/>
      <c r="AM219" s="277"/>
      <c r="AN219" s="277"/>
      <c r="AO219" s="279"/>
      <c r="AP219" s="279"/>
      <c r="AQ219" s="279"/>
      <c r="AR219" s="279"/>
      <c r="AS219" s="279"/>
      <c r="AT219" s="279"/>
    </row>
    <row r="220" spans="1:46" s="236" customFormat="1" ht="11.25">
      <c r="A220" s="298"/>
      <c r="B220" s="312" t="s">
        <v>245</v>
      </c>
      <c r="C220" s="298"/>
      <c r="D220" s="241"/>
      <c r="E220" s="298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5"/>
      <c r="AD220" s="275"/>
      <c r="AE220" s="275"/>
      <c r="AF220" s="275"/>
      <c r="AG220" s="275"/>
      <c r="AH220" s="276"/>
      <c r="AI220" s="277"/>
      <c r="AJ220" s="277"/>
      <c r="AK220" s="277"/>
      <c r="AL220" s="277"/>
      <c r="AM220" s="277"/>
      <c r="AN220" s="277"/>
      <c r="AO220" s="279"/>
      <c r="AP220" s="279"/>
      <c r="AQ220" s="279"/>
      <c r="AR220" s="279"/>
      <c r="AS220" s="279"/>
      <c r="AT220" s="279"/>
    </row>
    <row r="221" spans="1:46" s="236" customFormat="1" ht="11.25">
      <c r="A221" s="298">
        <v>160</v>
      </c>
      <c r="B221" s="309" t="s">
        <v>246</v>
      </c>
      <c r="C221" s="310" t="s">
        <v>784</v>
      </c>
      <c r="D221" s="237" t="s">
        <v>705</v>
      </c>
      <c r="E221" s="298" t="s">
        <v>785</v>
      </c>
      <c r="F221" s="274">
        <v>36202</v>
      </c>
      <c r="G221" s="274">
        <v>18812.192222042235</v>
      </c>
      <c r="H221" s="274">
        <v>4416.405623545801</v>
      </c>
      <c r="I221" s="274">
        <v>5288.856483835642</v>
      </c>
      <c r="J221" s="274">
        <v>3466.870647394609</v>
      </c>
      <c r="K221" s="274">
        <v>3251.0789241022107</v>
      </c>
      <c r="L221" s="274">
        <v>3.0729871178482E-20</v>
      </c>
      <c r="M221" s="274">
        <v>808.7888481660306</v>
      </c>
      <c r="N221" s="274">
        <v>143.93014137864816</v>
      </c>
      <c r="O221" s="274">
        <v>13.877109534821258</v>
      </c>
      <c r="P221" s="274">
        <v>18812.192222042235</v>
      </c>
      <c r="Q221" s="274">
        <v>4416.405623545801</v>
      </c>
      <c r="R221" s="274">
        <v>5288.856483835642</v>
      </c>
      <c r="S221" s="274">
        <v>3466.870647394609</v>
      </c>
      <c r="T221" s="274">
        <v>2941.368986692578</v>
      </c>
      <c r="U221" s="274">
        <v>7.869590077545862</v>
      </c>
      <c r="V221" s="274">
        <v>301.8403473320872</v>
      </c>
      <c r="W221" s="274">
        <v>8.354213638611764E-22</v>
      </c>
      <c r="X221" s="274">
        <v>808.7888481660306</v>
      </c>
      <c r="Y221" s="274">
        <v>2.989444981462082E-20</v>
      </c>
      <c r="Z221" s="274">
        <v>143.93014137864816</v>
      </c>
      <c r="AA221" s="274">
        <v>0</v>
      </c>
      <c r="AB221" s="274">
        <v>13.877109534821258</v>
      </c>
      <c r="AC221" s="275"/>
      <c r="AD221" s="275"/>
      <c r="AE221" s="275"/>
      <c r="AF221" s="275"/>
      <c r="AG221" s="275"/>
      <c r="AH221" s="276"/>
      <c r="AI221" s="277"/>
      <c r="AJ221" s="277"/>
      <c r="AK221" s="277"/>
      <c r="AL221" s="277"/>
      <c r="AM221" s="277"/>
      <c r="AN221" s="277"/>
      <c r="AO221" s="279"/>
      <c r="AP221" s="279"/>
      <c r="AQ221" s="279"/>
      <c r="AR221" s="279"/>
      <c r="AS221" s="279"/>
      <c r="AT221" s="279"/>
    </row>
    <row r="222" spans="1:46" s="236" customFormat="1" ht="11.25">
      <c r="A222" s="298">
        <v>161</v>
      </c>
      <c r="B222" s="309" t="s">
        <v>247</v>
      </c>
      <c r="C222" s="310" t="s">
        <v>802</v>
      </c>
      <c r="D222" s="237" t="s">
        <v>705</v>
      </c>
      <c r="E222" s="298" t="s">
        <v>803</v>
      </c>
      <c r="F222" s="274">
        <v>74830</v>
      </c>
      <c r="G222" s="274">
        <v>38776.60871866609</v>
      </c>
      <c r="H222" s="274">
        <v>9105.8957632762</v>
      </c>
      <c r="I222" s="274">
        <v>10905.063144803931</v>
      </c>
      <c r="J222" s="274">
        <v>7148.598653835993</v>
      </c>
      <c r="K222" s="274">
        <v>6704.437374801399</v>
      </c>
      <c r="L222" s="274">
        <v>184.56250614937636</v>
      </c>
      <c r="M222" s="274">
        <v>1670.9895164333523</v>
      </c>
      <c r="N222" s="274">
        <v>296.9044060846556</v>
      </c>
      <c r="O222" s="274">
        <v>36.939915949000834</v>
      </c>
      <c r="P222" s="274">
        <v>38776.60871866609</v>
      </c>
      <c r="Q222" s="274">
        <v>9105.8957632762</v>
      </c>
      <c r="R222" s="274">
        <v>10905.063144803931</v>
      </c>
      <c r="S222" s="274">
        <v>7148.598653835993</v>
      </c>
      <c r="T222" s="274">
        <v>6065.218877829936</v>
      </c>
      <c r="U222" s="274">
        <v>16.242189719112673</v>
      </c>
      <c r="V222" s="274">
        <v>622.9763072523504</v>
      </c>
      <c r="W222" s="274">
        <v>6.973713482866727</v>
      </c>
      <c r="X222" s="274">
        <v>1670.9895164333523</v>
      </c>
      <c r="Y222" s="274">
        <v>177.58879266650962</v>
      </c>
      <c r="Z222" s="274">
        <v>296.9044060846556</v>
      </c>
      <c r="AA222" s="274">
        <v>8.328544678754513</v>
      </c>
      <c r="AB222" s="274">
        <v>28.611371270246323</v>
      </c>
      <c r="AC222" s="275"/>
      <c r="AD222" s="275"/>
      <c r="AE222" s="275"/>
      <c r="AF222" s="275"/>
      <c r="AG222" s="275"/>
      <c r="AH222" s="276"/>
      <c r="AI222" s="277"/>
      <c r="AJ222" s="277"/>
      <c r="AK222" s="277"/>
      <c r="AL222" s="277"/>
      <c r="AM222" s="277"/>
      <c r="AN222" s="277"/>
      <c r="AO222" s="279"/>
      <c r="AP222" s="279"/>
      <c r="AQ222" s="279"/>
      <c r="AR222" s="279"/>
      <c r="AS222" s="279"/>
      <c r="AT222" s="279"/>
    </row>
    <row r="223" spans="1:46" s="236" customFormat="1" ht="11.25">
      <c r="A223" s="298">
        <v>162</v>
      </c>
      <c r="B223" s="309" t="s">
        <v>248</v>
      </c>
      <c r="C223" s="310" t="s">
        <v>813</v>
      </c>
      <c r="D223" s="237" t="s">
        <v>705</v>
      </c>
      <c r="E223" s="298" t="s">
        <v>785</v>
      </c>
      <c r="F223" s="274">
        <v>23979</v>
      </c>
      <c r="G223" s="274">
        <v>12460.570059453918</v>
      </c>
      <c r="H223" s="274">
        <v>2925.2801073698906</v>
      </c>
      <c r="I223" s="274">
        <v>3503.1625221229456</v>
      </c>
      <c r="J223" s="274">
        <v>2296.3397396242012</v>
      </c>
      <c r="K223" s="274">
        <v>2153.406483648608</v>
      </c>
      <c r="L223" s="274">
        <v>2.03544439806867E-20</v>
      </c>
      <c r="M223" s="274">
        <v>535.7148165895047</v>
      </c>
      <c r="N223" s="274">
        <v>95.33453566428936</v>
      </c>
      <c r="O223" s="274">
        <v>9.191735526641594</v>
      </c>
      <c r="P223" s="274">
        <v>12460.570059453918</v>
      </c>
      <c r="Q223" s="274">
        <v>2925.2801073698906</v>
      </c>
      <c r="R223" s="274">
        <v>3503.1625221229456</v>
      </c>
      <c r="S223" s="274">
        <v>2296.3397396242012</v>
      </c>
      <c r="T223" s="274">
        <v>1948.2649282332832</v>
      </c>
      <c r="U223" s="274">
        <v>5.212554567965091</v>
      </c>
      <c r="V223" s="274">
        <v>199.9290008473598</v>
      </c>
      <c r="W223" s="274">
        <v>5.533553086577302E-22</v>
      </c>
      <c r="X223" s="274">
        <v>535.7148165895047</v>
      </c>
      <c r="Y223" s="274">
        <v>1.980108867202897E-20</v>
      </c>
      <c r="Z223" s="274">
        <v>95.33453566428936</v>
      </c>
      <c r="AA223" s="274">
        <v>0</v>
      </c>
      <c r="AB223" s="274">
        <v>9.191735526641594</v>
      </c>
      <c r="AC223" s="275"/>
      <c r="AD223" s="275"/>
      <c r="AE223" s="275"/>
      <c r="AF223" s="275"/>
      <c r="AG223" s="275"/>
      <c r="AH223" s="276"/>
      <c r="AI223" s="277"/>
      <c r="AJ223" s="277"/>
      <c r="AK223" s="277"/>
      <c r="AL223" s="277"/>
      <c r="AM223" s="277"/>
      <c r="AN223" s="277"/>
      <c r="AO223" s="279"/>
      <c r="AP223" s="279"/>
      <c r="AQ223" s="279"/>
      <c r="AR223" s="279"/>
      <c r="AS223" s="279"/>
      <c r="AT223" s="279"/>
    </row>
    <row r="224" spans="1:46" s="236" customFormat="1" ht="11.25">
      <c r="A224" s="298">
        <v>163</v>
      </c>
      <c r="B224" s="309" t="s">
        <v>249</v>
      </c>
      <c r="C224" s="310" t="s">
        <v>823</v>
      </c>
      <c r="D224" s="237" t="s">
        <v>705</v>
      </c>
      <c r="E224" s="298" t="s">
        <v>785</v>
      </c>
      <c r="F224" s="274">
        <v>-6691268</v>
      </c>
      <c r="G224" s="274">
        <v>-3477084.686625052</v>
      </c>
      <c r="H224" s="274">
        <v>-816290.6365353315</v>
      </c>
      <c r="I224" s="274">
        <v>-977546.9904116334</v>
      </c>
      <c r="J224" s="274">
        <v>-640786.7140779746</v>
      </c>
      <c r="K224" s="274">
        <v>-600901.6178752431</v>
      </c>
      <c r="L224" s="274">
        <v>-5.679846518443703E-18</v>
      </c>
      <c r="M224" s="274">
        <v>-149489.61213441854</v>
      </c>
      <c r="N224" s="274">
        <v>-26602.816121828193</v>
      </c>
      <c r="O224" s="274">
        <v>-2564.92621851954</v>
      </c>
      <c r="P224" s="274">
        <v>-3477084.686625052</v>
      </c>
      <c r="Q224" s="274">
        <v>-816290.6365353315</v>
      </c>
      <c r="R224" s="274">
        <v>-977546.9904116334</v>
      </c>
      <c r="S224" s="274">
        <v>-640786.7140779746</v>
      </c>
      <c r="T224" s="274">
        <v>-543657.4823724786</v>
      </c>
      <c r="U224" s="274">
        <v>-1454.547711701015</v>
      </c>
      <c r="V224" s="274">
        <v>-55789.587791063495</v>
      </c>
      <c r="W224" s="274">
        <v>-1.5441213851501704E-19</v>
      </c>
      <c r="X224" s="274">
        <v>-149489.61213441854</v>
      </c>
      <c r="Y224" s="274">
        <v>-5.525434379928686E-18</v>
      </c>
      <c r="Z224" s="274">
        <v>-26602.816121828193</v>
      </c>
      <c r="AA224" s="274">
        <v>0</v>
      </c>
      <c r="AB224" s="274">
        <v>-2564.92621851954</v>
      </c>
      <c r="AC224" s="275"/>
      <c r="AD224" s="275"/>
      <c r="AE224" s="275"/>
      <c r="AF224" s="275"/>
      <c r="AG224" s="275"/>
      <c r="AH224" s="276"/>
      <c r="AI224" s="277"/>
      <c r="AJ224" s="277"/>
      <c r="AK224" s="277"/>
      <c r="AL224" s="277"/>
      <c r="AM224" s="277"/>
      <c r="AN224" s="277"/>
      <c r="AO224" s="279"/>
      <c r="AP224" s="279"/>
      <c r="AQ224" s="279"/>
      <c r="AR224" s="279"/>
      <c r="AS224" s="279"/>
      <c r="AT224" s="279"/>
    </row>
    <row r="225" spans="1:46" s="236" customFormat="1" ht="11.25">
      <c r="A225" s="298">
        <v>164</v>
      </c>
      <c r="B225" s="309" t="s">
        <v>250</v>
      </c>
      <c r="C225" s="310" t="s">
        <v>831</v>
      </c>
      <c r="D225" s="237" t="s">
        <v>705</v>
      </c>
      <c r="E225" s="298" t="s">
        <v>785</v>
      </c>
      <c r="F225" s="274">
        <v>6731013</v>
      </c>
      <c r="G225" s="274">
        <v>3497737.9814669127</v>
      </c>
      <c r="H225" s="274">
        <v>821139.2648295645</v>
      </c>
      <c r="I225" s="274">
        <v>983353.4541691619</v>
      </c>
      <c r="J225" s="274">
        <v>644592.8787617128</v>
      </c>
      <c r="K225" s="274">
        <v>604470.8718346498</v>
      </c>
      <c r="L225" s="274">
        <v>5.71358384593911E-18</v>
      </c>
      <c r="M225" s="274">
        <v>150377.5551422733</v>
      </c>
      <c r="N225" s="274">
        <v>26760.832349359665</v>
      </c>
      <c r="O225" s="274">
        <v>2580.161446365003</v>
      </c>
      <c r="P225" s="274">
        <v>3497737.9814669127</v>
      </c>
      <c r="Q225" s="274">
        <v>821139.2648295645</v>
      </c>
      <c r="R225" s="274">
        <v>983353.4541691619</v>
      </c>
      <c r="S225" s="274">
        <v>644592.8787617128</v>
      </c>
      <c r="T225" s="274">
        <v>546886.7158506316</v>
      </c>
      <c r="U225" s="274">
        <v>1463.1874790517709</v>
      </c>
      <c r="V225" s="274">
        <v>56120.96850496642</v>
      </c>
      <c r="W225" s="274">
        <v>1.5532932049685953E-19</v>
      </c>
      <c r="X225" s="274">
        <v>150377.5551422733</v>
      </c>
      <c r="Y225" s="274">
        <v>5.558254525442251E-18</v>
      </c>
      <c r="Z225" s="274">
        <v>26760.832349359665</v>
      </c>
      <c r="AA225" s="274">
        <v>0</v>
      </c>
      <c r="AB225" s="274">
        <v>2580.161446365003</v>
      </c>
      <c r="AC225" s="275"/>
      <c r="AD225" s="275"/>
      <c r="AE225" s="275"/>
      <c r="AF225" s="275"/>
      <c r="AG225" s="275"/>
      <c r="AH225" s="276"/>
      <c r="AI225" s="277"/>
      <c r="AJ225" s="277"/>
      <c r="AK225" s="277"/>
      <c r="AL225" s="277"/>
      <c r="AM225" s="277"/>
      <c r="AN225" s="277"/>
      <c r="AO225" s="279"/>
      <c r="AP225" s="279"/>
      <c r="AQ225" s="279"/>
      <c r="AR225" s="279"/>
      <c r="AS225" s="279"/>
      <c r="AT225" s="279"/>
    </row>
    <row r="226" spans="1:46" s="236" customFormat="1" ht="11.25">
      <c r="A226" s="298">
        <v>165</v>
      </c>
      <c r="B226" s="309" t="s">
        <v>251</v>
      </c>
      <c r="C226" s="310" t="s">
        <v>836</v>
      </c>
      <c r="D226" s="237" t="s">
        <v>705</v>
      </c>
      <c r="E226" s="298" t="s">
        <v>803</v>
      </c>
      <c r="F226" s="274">
        <v>1125370</v>
      </c>
      <c r="G226" s="274">
        <v>583162.2631795438</v>
      </c>
      <c r="H226" s="274">
        <v>136943.76473497445</v>
      </c>
      <c r="I226" s="274">
        <v>164001.48217650672</v>
      </c>
      <c r="J226" s="274">
        <v>107507.9308708728</v>
      </c>
      <c r="K226" s="274">
        <v>100828.17972043631</v>
      </c>
      <c r="L226" s="274">
        <v>2775.6395502515525</v>
      </c>
      <c r="M226" s="274">
        <v>25130.047736317007</v>
      </c>
      <c r="N226" s="274">
        <v>4465.15183048896</v>
      </c>
      <c r="O226" s="274">
        <v>555.5402006084066</v>
      </c>
      <c r="P226" s="274">
        <v>583162.2631795438</v>
      </c>
      <c r="Q226" s="274">
        <v>136943.76473497445</v>
      </c>
      <c r="R226" s="274">
        <v>164001.48217650672</v>
      </c>
      <c r="S226" s="274">
        <v>107507.9308708728</v>
      </c>
      <c r="T226" s="274">
        <v>91214.95882057297</v>
      </c>
      <c r="U226" s="274">
        <v>244.26664498460283</v>
      </c>
      <c r="V226" s="274">
        <v>9368.954254878758</v>
      </c>
      <c r="W226" s="274">
        <v>104.8778289751935</v>
      </c>
      <c r="X226" s="274">
        <v>25130.047736317007</v>
      </c>
      <c r="Y226" s="274">
        <v>2670.761721276359</v>
      </c>
      <c r="Z226" s="274">
        <v>4465.15183048896</v>
      </c>
      <c r="AA226" s="274">
        <v>125.25316484204151</v>
      </c>
      <c r="AB226" s="274">
        <v>430.28703576636514</v>
      </c>
      <c r="AC226" s="275"/>
      <c r="AD226" s="275"/>
      <c r="AE226" s="275"/>
      <c r="AF226" s="275"/>
      <c r="AG226" s="275"/>
      <c r="AH226" s="276"/>
      <c r="AI226" s="277"/>
      <c r="AJ226" s="277"/>
      <c r="AK226" s="277"/>
      <c r="AL226" s="277"/>
      <c r="AM226" s="277"/>
      <c r="AN226" s="277"/>
      <c r="AO226" s="279"/>
      <c r="AP226" s="279"/>
      <c r="AQ226" s="279"/>
      <c r="AR226" s="279"/>
      <c r="AS226" s="279"/>
      <c r="AT226" s="279"/>
    </row>
    <row r="227" spans="1:46" s="236" customFormat="1" ht="11.25">
      <c r="A227" s="298">
        <v>510</v>
      </c>
      <c r="B227" s="309" t="s">
        <v>252</v>
      </c>
      <c r="C227" s="310" t="s">
        <v>838</v>
      </c>
      <c r="D227" s="237" t="s">
        <v>705</v>
      </c>
      <c r="E227" s="298" t="s">
        <v>785</v>
      </c>
      <c r="F227" s="274">
        <v>7653</v>
      </c>
      <c r="G227" s="274">
        <v>3976.8440162225634</v>
      </c>
      <c r="H227" s="274">
        <v>933.6156078944815</v>
      </c>
      <c r="I227" s="274">
        <v>1118.049242328992</v>
      </c>
      <c r="J227" s="274">
        <v>732.8866102566417</v>
      </c>
      <c r="K227" s="274">
        <v>687.2688527195795</v>
      </c>
      <c r="L227" s="274">
        <v>6.496207505909141E-21</v>
      </c>
      <c r="M227" s="274">
        <v>170.97566584759497</v>
      </c>
      <c r="N227" s="274">
        <v>30.426423180232977</v>
      </c>
      <c r="O227" s="274">
        <v>2.9335815499140128</v>
      </c>
      <c r="P227" s="274">
        <v>3976.8440162225634</v>
      </c>
      <c r="Q227" s="274">
        <v>933.6156078944815</v>
      </c>
      <c r="R227" s="274">
        <v>1118.049242328992</v>
      </c>
      <c r="S227" s="274">
        <v>732.8866102566417</v>
      </c>
      <c r="T227" s="274">
        <v>621.7970514103722</v>
      </c>
      <c r="U227" s="274">
        <v>1.663608995731133</v>
      </c>
      <c r="V227" s="274">
        <v>63.80819231347615</v>
      </c>
      <c r="W227" s="274">
        <v>1.766057040392681E-22</v>
      </c>
      <c r="X227" s="274">
        <v>170.97566584759497</v>
      </c>
      <c r="Y227" s="274">
        <v>6.3196018018698735E-21</v>
      </c>
      <c r="Z227" s="274">
        <v>30.426423180232977</v>
      </c>
      <c r="AA227" s="274">
        <v>0</v>
      </c>
      <c r="AB227" s="274">
        <v>2.9335815499140128</v>
      </c>
      <c r="AC227" s="275"/>
      <c r="AD227" s="275"/>
      <c r="AE227" s="275"/>
      <c r="AF227" s="275"/>
      <c r="AG227" s="275"/>
      <c r="AH227" s="276"/>
      <c r="AI227" s="277"/>
      <c r="AJ227" s="277"/>
      <c r="AK227" s="277"/>
      <c r="AL227" s="277"/>
      <c r="AM227" s="277"/>
      <c r="AN227" s="277"/>
      <c r="AO227" s="279"/>
      <c r="AP227" s="279"/>
      <c r="AQ227" s="279"/>
      <c r="AR227" s="279"/>
      <c r="AS227" s="279"/>
      <c r="AT227" s="279"/>
    </row>
    <row r="228" spans="1:46" s="236" customFormat="1" ht="11.25">
      <c r="A228" s="298">
        <v>166</v>
      </c>
      <c r="B228" s="311" t="s">
        <v>253</v>
      </c>
      <c r="C228" s="310" t="s">
        <v>744</v>
      </c>
      <c r="D228" s="237" t="s">
        <v>705</v>
      </c>
      <c r="E228" s="298" t="s">
        <v>745</v>
      </c>
      <c r="F228" s="274">
        <v>26755694</v>
      </c>
      <c r="G228" s="274">
        <v>13903465.514671626</v>
      </c>
      <c r="H228" s="274">
        <v>3264018.491891903</v>
      </c>
      <c r="I228" s="274">
        <v>3908817.9020889015</v>
      </c>
      <c r="J228" s="274">
        <v>2562248.775738138</v>
      </c>
      <c r="K228" s="274">
        <v>2402764.291009557</v>
      </c>
      <c r="L228" s="274">
        <v>0</v>
      </c>
      <c r="M228" s="274">
        <v>597748.9346484388</v>
      </c>
      <c r="N228" s="274">
        <v>106373.97989348236</v>
      </c>
      <c r="O228" s="274">
        <v>10256.110057957017</v>
      </c>
      <c r="P228" s="274">
        <v>13903465.514671626</v>
      </c>
      <c r="Q228" s="274">
        <v>3264018.491891903</v>
      </c>
      <c r="R228" s="274">
        <v>3908817.9020889015</v>
      </c>
      <c r="S228" s="274">
        <v>2562248.775738138</v>
      </c>
      <c r="T228" s="274">
        <v>2173867.978261883</v>
      </c>
      <c r="U228" s="274">
        <v>5816.152257340848</v>
      </c>
      <c r="V228" s="274">
        <v>223080.1604903332</v>
      </c>
      <c r="W228" s="274">
        <v>0</v>
      </c>
      <c r="X228" s="274">
        <v>597748.9346484388</v>
      </c>
      <c r="Y228" s="274">
        <v>0</v>
      </c>
      <c r="Z228" s="274">
        <v>106373.97989348236</v>
      </c>
      <c r="AA228" s="274">
        <v>0</v>
      </c>
      <c r="AB228" s="274">
        <v>10256.110057957017</v>
      </c>
      <c r="AC228" s="275"/>
      <c r="AD228" s="275"/>
      <c r="AE228" s="275"/>
      <c r="AF228" s="275"/>
      <c r="AG228" s="275"/>
      <c r="AH228" s="276"/>
      <c r="AI228" s="277"/>
      <c r="AJ228" s="277"/>
      <c r="AK228" s="277"/>
      <c r="AL228" s="277"/>
      <c r="AM228" s="277"/>
      <c r="AN228" s="277"/>
      <c r="AO228" s="279"/>
      <c r="AP228" s="279"/>
      <c r="AQ228" s="279"/>
      <c r="AR228" s="279"/>
      <c r="AS228" s="279"/>
      <c r="AT228" s="279"/>
    </row>
    <row r="229" spans="1:46" s="236" customFormat="1" ht="22.5">
      <c r="A229" s="298">
        <v>167</v>
      </c>
      <c r="B229" s="280" t="s">
        <v>254</v>
      </c>
      <c r="C229" s="272" t="s">
        <v>255</v>
      </c>
      <c r="D229" s="298" t="s">
        <v>705</v>
      </c>
      <c r="E229" s="298" t="s">
        <v>705</v>
      </c>
      <c r="F229" s="274">
        <f aca="true" t="shared" si="67" ref="F229:AB229">(F221+F222+F223+F224+F225+F226+F228+F227)</f>
        <v>28063473</v>
      </c>
      <c r="G229" s="274">
        <f t="shared" si="67"/>
        <v>14581307.287709415</v>
      </c>
      <c r="H229" s="274">
        <f t="shared" si="67"/>
        <v>3423192.082023197</v>
      </c>
      <c r="I229" s="274">
        <f t="shared" si="67"/>
        <v>4099440.979416028</v>
      </c>
      <c r="J229" s="274">
        <f t="shared" si="67"/>
        <v>2687207.56694386</v>
      </c>
      <c r="K229" s="274">
        <f t="shared" si="67"/>
        <v>2519957.916324672</v>
      </c>
      <c r="L229" s="274">
        <f t="shared" si="67"/>
        <v>2960.202056400929</v>
      </c>
      <c r="M229" s="274">
        <f t="shared" si="67"/>
        <v>626953.3942396471</v>
      </c>
      <c r="N229" s="274">
        <f t="shared" si="67"/>
        <v>111563.74345781062</v>
      </c>
      <c r="O229" s="274">
        <f t="shared" si="67"/>
        <v>10889.827828971265</v>
      </c>
      <c r="P229" s="274">
        <f t="shared" si="67"/>
        <v>14581307.287709415</v>
      </c>
      <c r="Q229" s="274">
        <f t="shared" si="67"/>
        <v>3423192.082023197</v>
      </c>
      <c r="R229" s="274">
        <f t="shared" si="67"/>
        <v>4099440.979416028</v>
      </c>
      <c r="S229" s="274">
        <f t="shared" si="67"/>
        <v>2687207.56694386</v>
      </c>
      <c r="T229" s="274">
        <f t="shared" si="67"/>
        <v>2279888.820404775</v>
      </c>
      <c r="U229" s="274">
        <f t="shared" si="67"/>
        <v>6100.046613036561</v>
      </c>
      <c r="V229" s="274">
        <f t="shared" si="67"/>
        <v>233969.04930686014</v>
      </c>
      <c r="W229" s="274">
        <f t="shared" si="67"/>
        <v>111.85154245806022</v>
      </c>
      <c r="X229" s="274">
        <f t="shared" si="67"/>
        <v>626953.3942396471</v>
      </c>
      <c r="Y229" s="274">
        <f t="shared" si="67"/>
        <v>2848.3505139428685</v>
      </c>
      <c r="Z229" s="274">
        <f t="shared" si="67"/>
        <v>111563.74345781062</v>
      </c>
      <c r="AA229" s="274">
        <f t="shared" si="67"/>
        <v>133.58170952079604</v>
      </c>
      <c r="AB229" s="274">
        <f t="shared" si="67"/>
        <v>10756.24611945047</v>
      </c>
      <c r="AC229" s="275"/>
      <c r="AD229" s="275"/>
      <c r="AE229" s="275"/>
      <c r="AF229" s="275"/>
      <c r="AG229" s="275"/>
      <c r="AH229" s="276"/>
      <c r="AI229" s="277"/>
      <c r="AJ229" s="277"/>
      <c r="AK229" s="277"/>
      <c r="AL229" s="277"/>
      <c r="AM229" s="277"/>
      <c r="AN229" s="277"/>
      <c r="AO229" s="279"/>
      <c r="AP229" s="279"/>
      <c r="AQ229" s="279"/>
      <c r="AR229" s="279"/>
      <c r="AS229" s="279"/>
      <c r="AT229" s="279"/>
    </row>
    <row r="230" spans="1:46" s="236" customFormat="1" ht="11.25">
      <c r="A230" s="298">
        <v>168</v>
      </c>
      <c r="B230" s="283" t="s">
        <v>256</v>
      </c>
      <c r="C230" s="272" t="s">
        <v>257</v>
      </c>
      <c r="D230" s="298" t="s">
        <v>705</v>
      </c>
      <c r="E230" s="298" t="s">
        <v>705</v>
      </c>
      <c r="F230" s="274">
        <f aca="true" t="shared" si="68" ref="F230:AB230">(F218-F229)</f>
        <v>821355707.03</v>
      </c>
      <c r="G230" s="274">
        <f t="shared" si="68"/>
        <v>425903934.4970653</v>
      </c>
      <c r="H230" s="274">
        <f t="shared" si="68"/>
        <v>100014847.82611422</v>
      </c>
      <c r="I230" s="274">
        <f t="shared" si="68"/>
        <v>119776049.844007</v>
      </c>
      <c r="J230" s="274">
        <f t="shared" si="68"/>
        <v>78516822.03835557</v>
      </c>
      <c r="K230" s="274">
        <f t="shared" si="68"/>
        <v>73638363.2178741</v>
      </c>
      <c r="L230" s="274">
        <f t="shared" si="68"/>
        <v>1541300.3312875668</v>
      </c>
      <c r="M230" s="274">
        <f t="shared" si="68"/>
        <v>18328137.73490582</v>
      </c>
      <c r="N230" s="274">
        <f t="shared" si="68"/>
        <v>3261057.119488315</v>
      </c>
      <c r="O230" s="274">
        <f t="shared" si="68"/>
        <v>375194.42090209556</v>
      </c>
      <c r="P230" s="274">
        <f t="shared" si="68"/>
        <v>425903934.4970653</v>
      </c>
      <c r="Q230" s="274">
        <f t="shared" si="68"/>
        <v>100014847.82611422</v>
      </c>
      <c r="R230" s="274">
        <f t="shared" si="68"/>
        <v>119776049.844007</v>
      </c>
      <c r="S230" s="274">
        <f t="shared" si="68"/>
        <v>78516822.03835557</v>
      </c>
      <c r="T230" s="274">
        <f t="shared" si="68"/>
        <v>66617491.26201003</v>
      </c>
      <c r="U230" s="274">
        <f t="shared" si="68"/>
        <v>178396.487161005</v>
      </c>
      <c r="V230" s="274">
        <f t="shared" si="68"/>
        <v>6842475.468703067</v>
      </c>
      <c r="W230" s="274">
        <f t="shared" si="68"/>
        <v>60487.690454511176</v>
      </c>
      <c r="X230" s="274">
        <f t="shared" si="68"/>
        <v>18328137.73490582</v>
      </c>
      <c r="Y230" s="274">
        <f t="shared" si="68"/>
        <v>1480812.6408330558</v>
      </c>
      <c r="Z230" s="274">
        <f t="shared" si="68"/>
        <v>3261057.119488315</v>
      </c>
      <c r="AA230" s="274">
        <f t="shared" si="68"/>
        <v>60940.66312122704</v>
      </c>
      <c r="AB230" s="274">
        <f t="shared" si="68"/>
        <v>314253.7577808685</v>
      </c>
      <c r="AC230" s="275"/>
      <c r="AD230" s="275"/>
      <c r="AE230" s="275"/>
      <c r="AF230" s="275"/>
      <c r="AG230" s="275"/>
      <c r="AH230" s="276"/>
      <c r="AI230" s="277"/>
      <c r="AJ230" s="277"/>
      <c r="AK230" s="277"/>
      <c r="AL230" s="277"/>
      <c r="AM230" s="277"/>
      <c r="AN230" s="277"/>
      <c r="AO230" s="279"/>
      <c r="AP230" s="279"/>
      <c r="AQ230" s="279"/>
      <c r="AR230" s="279"/>
      <c r="AS230" s="279"/>
      <c r="AT230" s="279"/>
    </row>
    <row r="231" spans="1:46" s="236" customFormat="1" ht="11.25">
      <c r="A231" s="298"/>
      <c r="B231" s="313"/>
      <c r="C231" s="310"/>
      <c r="D231" s="241"/>
      <c r="E231" s="298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5"/>
      <c r="AD231" s="275"/>
      <c r="AE231" s="275"/>
      <c r="AF231" s="275"/>
      <c r="AG231" s="275"/>
      <c r="AH231" s="276"/>
      <c r="AI231" s="277"/>
      <c r="AJ231" s="277"/>
      <c r="AK231" s="277"/>
      <c r="AL231" s="277"/>
      <c r="AM231" s="277"/>
      <c r="AN231" s="277"/>
      <c r="AO231" s="279"/>
      <c r="AP231" s="279"/>
      <c r="AQ231" s="279"/>
      <c r="AR231" s="279"/>
      <c r="AS231" s="279"/>
      <c r="AT231" s="279"/>
    </row>
    <row r="232" spans="1:46" s="236" customFormat="1" ht="11.25">
      <c r="A232" s="298">
        <v>169</v>
      </c>
      <c r="B232" s="309" t="s">
        <v>258</v>
      </c>
      <c r="C232" s="310" t="s">
        <v>259</v>
      </c>
      <c r="D232" s="298" t="s">
        <v>705</v>
      </c>
      <c r="E232" s="298" t="s">
        <v>705</v>
      </c>
      <c r="F232" s="274">
        <f aca="true" t="shared" si="69" ref="F232:AB232">(F189)</f>
        <v>82971442.75476202</v>
      </c>
      <c r="G232" s="274">
        <f t="shared" si="69"/>
        <v>43115704.3821545</v>
      </c>
      <c r="H232" s="274">
        <f t="shared" si="69"/>
        <v>10121969.680565704</v>
      </c>
      <c r="I232" s="274">
        <f t="shared" si="69"/>
        <v>12121541.710035935</v>
      </c>
      <c r="J232" s="274">
        <f t="shared" si="69"/>
        <v>7945728.397836213</v>
      </c>
      <c r="K232" s="274">
        <f t="shared" si="69"/>
        <v>7451154.876591345</v>
      </c>
      <c r="L232" s="274">
        <f t="shared" si="69"/>
        <v>5.1738006281619504E-17</v>
      </c>
      <c r="M232" s="274">
        <f t="shared" si="69"/>
        <v>1853664.9250399906</v>
      </c>
      <c r="N232" s="274">
        <f t="shared" si="69"/>
        <v>329873.80493020586</v>
      </c>
      <c r="O232" s="274">
        <f t="shared" si="69"/>
        <v>31804.977608142763</v>
      </c>
      <c r="P232" s="274">
        <f t="shared" si="69"/>
        <v>43115704.3821545</v>
      </c>
      <c r="Q232" s="274">
        <f t="shared" si="69"/>
        <v>10121969.680565704</v>
      </c>
      <c r="R232" s="274">
        <f t="shared" si="69"/>
        <v>12121541.710035935</v>
      </c>
      <c r="S232" s="274">
        <f t="shared" si="69"/>
        <v>7945728.397836213</v>
      </c>
      <c r="T232" s="274">
        <f t="shared" si="69"/>
        <v>6741329.995580235</v>
      </c>
      <c r="U232" s="274">
        <f t="shared" si="69"/>
        <v>18036.330661912045</v>
      </c>
      <c r="V232" s="274">
        <f t="shared" si="69"/>
        <v>691788.5503492008</v>
      </c>
      <c r="W232" s="274">
        <f t="shared" si="69"/>
        <v>1.4065478999311515E-18</v>
      </c>
      <c r="X232" s="274">
        <f t="shared" si="69"/>
        <v>1853664.9250399906</v>
      </c>
      <c r="Y232" s="274">
        <f t="shared" si="69"/>
        <v>5.033145838168835E-17</v>
      </c>
      <c r="Z232" s="274">
        <f t="shared" si="69"/>
        <v>329873.80493020586</v>
      </c>
      <c r="AA232" s="274">
        <f t="shared" si="69"/>
        <v>0</v>
      </c>
      <c r="AB232" s="274">
        <f t="shared" si="69"/>
        <v>31804.97760814277</v>
      </c>
      <c r="AC232" s="275"/>
      <c r="AD232" s="275"/>
      <c r="AE232" s="275"/>
      <c r="AF232" s="275"/>
      <c r="AG232" s="275"/>
      <c r="AH232" s="276"/>
      <c r="AI232" s="277"/>
      <c r="AJ232" s="277"/>
      <c r="AK232" s="277"/>
      <c r="AL232" s="277"/>
      <c r="AM232" s="277"/>
      <c r="AN232" s="277"/>
      <c r="AO232" s="279"/>
      <c r="AP232" s="279"/>
      <c r="AQ232" s="279"/>
      <c r="AR232" s="279"/>
      <c r="AS232" s="279"/>
      <c r="AT232" s="279"/>
    </row>
    <row r="233" spans="1:46" s="236" customFormat="1" ht="11.25">
      <c r="A233" s="298">
        <v>170</v>
      </c>
      <c r="B233" s="278" t="s">
        <v>260</v>
      </c>
      <c r="C233" s="310" t="s">
        <v>261</v>
      </c>
      <c r="D233" s="298" t="s">
        <v>705</v>
      </c>
      <c r="E233" s="298" t="s">
        <v>705</v>
      </c>
      <c r="F233" s="274">
        <f aca="true" t="shared" si="70" ref="F233:AB233">(F230+F232)</f>
        <v>904327149.784762</v>
      </c>
      <c r="G233" s="274">
        <f t="shared" si="70"/>
        <v>469019638.87921983</v>
      </c>
      <c r="H233" s="274">
        <f t="shared" si="70"/>
        <v>110136817.50667992</v>
      </c>
      <c r="I233" s="274">
        <f t="shared" si="70"/>
        <v>131897591.55404294</v>
      </c>
      <c r="J233" s="274">
        <f t="shared" si="70"/>
        <v>86462550.43619178</v>
      </c>
      <c r="K233" s="274">
        <f t="shared" si="70"/>
        <v>81089518.09446543</v>
      </c>
      <c r="L233" s="274">
        <f t="shared" si="70"/>
        <v>1541300.3312875668</v>
      </c>
      <c r="M233" s="274">
        <f t="shared" si="70"/>
        <v>20181802.659945812</v>
      </c>
      <c r="N233" s="274">
        <f t="shared" si="70"/>
        <v>3590930.924418521</v>
      </c>
      <c r="O233" s="274">
        <f t="shared" si="70"/>
        <v>406999.39851023833</v>
      </c>
      <c r="P233" s="274">
        <f t="shared" si="70"/>
        <v>469019638.87921983</v>
      </c>
      <c r="Q233" s="274">
        <f t="shared" si="70"/>
        <v>110136817.50667992</v>
      </c>
      <c r="R233" s="274">
        <f t="shared" si="70"/>
        <v>131897591.55404294</v>
      </c>
      <c r="S233" s="274">
        <f t="shared" si="70"/>
        <v>86462550.43619178</v>
      </c>
      <c r="T233" s="274">
        <f t="shared" si="70"/>
        <v>73358821.25759026</v>
      </c>
      <c r="U233" s="274">
        <f t="shared" si="70"/>
        <v>196432.81782291704</v>
      </c>
      <c r="V233" s="274">
        <f t="shared" si="70"/>
        <v>7534264.019052268</v>
      </c>
      <c r="W233" s="274">
        <f t="shared" si="70"/>
        <v>60487.690454511176</v>
      </c>
      <c r="X233" s="274">
        <f t="shared" si="70"/>
        <v>20181802.659945812</v>
      </c>
      <c r="Y233" s="274">
        <f t="shared" si="70"/>
        <v>1480812.6408330558</v>
      </c>
      <c r="Z233" s="274">
        <f t="shared" si="70"/>
        <v>3590930.924418521</v>
      </c>
      <c r="AA233" s="274">
        <f t="shared" si="70"/>
        <v>60940.66312122704</v>
      </c>
      <c r="AB233" s="274">
        <f t="shared" si="70"/>
        <v>346058.7353890113</v>
      </c>
      <c r="AC233" s="275"/>
      <c r="AD233" s="275"/>
      <c r="AE233" s="275"/>
      <c r="AF233" s="275"/>
      <c r="AG233" s="275"/>
      <c r="AH233" s="276"/>
      <c r="AI233" s="277"/>
      <c r="AJ233" s="277"/>
      <c r="AK233" s="277"/>
      <c r="AL233" s="277"/>
      <c r="AM233" s="277"/>
      <c r="AN233" s="277"/>
      <c r="AO233" s="279"/>
      <c r="AP233" s="279"/>
      <c r="AQ233" s="279"/>
      <c r="AR233" s="279"/>
      <c r="AS233" s="279"/>
      <c r="AT233" s="279"/>
    </row>
    <row r="234" spans="1:46" s="236" customFormat="1" ht="11.25">
      <c r="A234" s="298"/>
      <c r="B234" s="278"/>
      <c r="C234" s="298"/>
      <c r="D234" s="237"/>
      <c r="E234" s="298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5"/>
      <c r="AD234" s="275"/>
      <c r="AE234" s="275"/>
      <c r="AF234" s="275"/>
      <c r="AG234" s="275"/>
      <c r="AH234" s="276"/>
      <c r="AI234" s="277"/>
      <c r="AJ234" s="277"/>
      <c r="AK234" s="277"/>
      <c r="AL234" s="277"/>
      <c r="AM234" s="277"/>
      <c r="AN234" s="277"/>
      <c r="AO234" s="279"/>
      <c r="AP234" s="279"/>
      <c r="AQ234" s="279"/>
      <c r="AR234" s="279"/>
      <c r="AS234" s="279"/>
      <c r="AT234" s="279"/>
    </row>
    <row r="235" spans="1:46" s="236" customFormat="1" ht="11.25">
      <c r="A235" s="298"/>
      <c r="B235" s="280" t="s">
        <v>262</v>
      </c>
      <c r="C235" s="298"/>
      <c r="D235" s="237"/>
      <c r="E235" s="298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5"/>
      <c r="AD235" s="275"/>
      <c r="AE235" s="275"/>
      <c r="AF235" s="275"/>
      <c r="AG235" s="275"/>
      <c r="AH235" s="276"/>
      <c r="AI235" s="277"/>
      <c r="AJ235" s="277"/>
      <c r="AK235" s="277"/>
      <c r="AL235" s="277"/>
      <c r="AM235" s="277"/>
      <c r="AN235" s="277"/>
      <c r="AO235" s="279"/>
      <c r="AP235" s="279"/>
      <c r="AQ235" s="279"/>
      <c r="AR235" s="279"/>
      <c r="AS235" s="279"/>
      <c r="AT235" s="279"/>
    </row>
    <row r="236" spans="1:46" s="236" customFormat="1" ht="11.25">
      <c r="A236" s="298">
        <v>171</v>
      </c>
      <c r="B236" s="280" t="s">
        <v>263</v>
      </c>
      <c r="C236" s="298" t="s">
        <v>970</v>
      </c>
      <c r="D236" s="241" t="s">
        <v>705</v>
      </c>
      <c r="E236" s="298" t="s">
        <v>745</v>
      </c>
      <c r="F236" s="274">
        <v>98370</v>
      </c>
      <c r="G236" s="274">
        <v>51117.48933435431</v>
      </c>
      <c r="H236" s="274">
        <v>12000.492270819306</v>
      </c>
      <c r="I236" s="274">
        <v>14371.162154436553</v>
      </c>
      <c r="J236" s="274">
        <v>9420.36532744621</v>
      </c>
      <c r="K236" s="274">
        <v>8834.004578861235</v>
      </c>
      <c r="L236" s="274">
        <v>0</v>
      </c>
      <c r="M236" s="274">
        <v>2197.684078064539</v>
      </c>
      <c r="N236" s="274">
        <v>391.09463586038385</v>
      </c>
      <c r="O236" s="274">
        <v>37.707620157460006</v>
      </c>
      <c r="P236" s="274">
        <v>51117.48933435431</v>
      </c>
      <c r="Q236" s="274">
        <v>12000.492270819306</v>
      </c>
      <c r="R236" s="274">
        <v>14371.162154436553</v>
      </c>
      <c r="S236" s="274">
        <v>9420.36532744621</v>
      </c>
      <c r="T236" s="274">
        <v>7992.44426332658</v>
      </c>
      <c r="U236" s="274">
        <v>21.383668745599316</v>
      </c>
      <c r="V236" s="274">
        <v>820.1766467890563</v>
      </c>
      <c r="W236" s="274">
        <v>0</v>
      </c>
      <c r="X236" s="274">
        <v>2197.684078064539</v>
      </c>
      <c r="Y236" s="274">
        <v>0</v>
      </c>
      <c r="Z236" s="274">
        <v>391.09463586038385</v>
      </c>
      <c r="AA236" s="274">
        <v>0</v>
      </c>
      <c r="AB236" s="274">
        <v>37.707620157460006</v>
      </c>
      <c r="AC236" s="275"/>
      <c r="AD236" s="275"/>
      <c r="AE236" s="275"/>
      <c r="AF236" s="275"/>
      <c r="AG236" s="275"/>
      <c r="AH236" s="276"/>
      <c r="AI236" s="277"/>
      <c r="AJ236" s="277"/>
      <c r="AK236" s="277"/>
      <c r="AL236" s="277"/>
      <c r="AM236" s="277"/>
      <c r="AN236" s="277"/>
      <c r="AO236" s="279"/>
      <c r="AP236" s="279"/>
      <c r="AQ236" s="279"/>
      <c r="AR236" s="279"/>
      <c r="AS236" s="279"/>
      <c r="AT236" s="279"/>
    </row>
    <row r="237" spans="1:46" s="236" customFormat="1" ht="11.25">
      <c r="A237" s="298">
        <v>172</v>
      </c>
      <c r="B237" s="309" t="s">
        <v>264</v>
      </c>
      <c r="C237" s="310" t="s">
        <v>265</v>
      </c>
      <c r="D237" s="241" t="s">
        <v>705</v>
      </c>
      <c r="E237" s="298" t="s">
        <v>705</v>
      </c>
      <c r="F237" s="274">
        <f aca="true" t="shared" si="71" ref="F237:AB237">(F190)</f>
        <v>14090.94722492443</v>
      </c>
      <c r="G237" s="274">
        <f t="shared" si="71"/>
        <v>7322.291801169302</v>
      </c>
      <c r="H237" s="274">
        <f t="shared" si="71"/>
        <v>1719.0027778919223</v>
      </c>
      <c r="I237" s="274">
        <f t="shared" si="71"/>
        <v>2058.5878568567323</v>
      </c>
      <c r="J237" s="274">
        <f t="shared" si="71"/>
        <v>1349.4141574519927</v>
      </c>
      <c r="K237" s="274">
        <f t="shared" si="71"/>
        <v>1265.421290083099</v>
      </c>
      <c r="L237" s="274">
        <f t="shared" si="71"/>
        <v>0</v>
      </c>
      <c r="M237" s="274">
        <f t="shared" si="71"/>
        <v>314.8058387828009</v>
      </c>
      <c r="N237" s="274">
        <f t="shared" si="71"/>
        <v>56.02209895150663</v>
      </c>
      <c r="O237" s="274">
        <f t="shared" si="71"/>
        <v>5.401403737077011</v>
      </c>
      <c r="P237" s="274">
        <f t="shared" si="71"/>
        <v>7322.291801169302</v>
      </c>
      <c r="Q237" s="274">
        <f t="shared" si="71"/>
        <v>1719.0027778919223</v>
      </c>
      <c r="R237" s="274">
        <f t="shared" si="71"/>
        <v>2058.5878568567323</v>
      </c>
      <c r="S237" s="274">
        <f t="shared" si="71"/>
        <v>1349.4141574519927</v>
      </c>
      <c r="T237" s="274">
        <f t="shared" si="71"/>
        <v>1144.8725252890604</v>
      </c>
      <c r="U237" s="274">
        <f t="shared" si="71"/>
        <v>3.0630898421216424</v>
      </c>
      <c r="V237" s="274">
        <f t="shared" si="71"/>
        <v>117.48567495191708</v>
      </c>
      <c r="W237" s="274">
        <f t="shared" si="71"/>
        <v>0</v>
      </c>
      <c r="X237" s="274">
        <f t="shared" si="71"/>
        <v>314.8058387828009</v>
      </c>
      <c r="Y237" s="274">
        <f t="shared" si="71"/>
        <v>0</v>
      </c>
      <c r="Z237" s="274">
        <f t="shared" si="71"/>
        <v>56.02209895150663</v>
      </c>
      <c r="AA237" s="274">
        <f t="shared" si="71"/>
        <v>0</v>
      </c>
      <c r="AB237" s="274">
        <f t="shared" si="71"/>
        <v>5.401403737077012</v>
      </c>
      <c r="AC237" s="275"/>
      <c r="AD237" s="275"/>
      <c r="AE237" s="275"/>
      <c r="AF237" s="275"/>
      <c r="AG237" s="275"/>
      <c r="AH237" s="276"/>
      <c r="AI237" s="277"/>
      <c r="AJ237" s="277"/>
      <c r="AK237" s="277"/>
      <c r="AL237" s="277"/>
      <c r="AM237" s="277"/>
      <c r="AN237" s="277"/>
      <c r="AO237" s="279"/>
      <c r="AP237" s="279"/>
      <c r="AQ237" s="279"/>
      <c r="AR237" s="279"/>
      <c r="AS237" s="279"/>
      <c r="AT237" s="279"/>
    </row>
    <row r="238" spans="1:46" s="236" customFormat="1" ht="11.25">
      <c r="A238" s="298">
        <v>173</v>
      </c>
      <c r="B238" s="278" t="s">
        <v>266</v>
      </c>
      <c r="C238" s="310" t="s">
        <v>267</v>
      </c>
      <c r="D238" s="241" t="s">
        <v>705</v>
      </c>
      <c r="E238" s="298" t="s">
        <v>705</v>
      </c>
      <c r="F238" s="274">
        <f aca="true" t="shared" si="72" ref="F238:AB238">(F236+F237)</f>
        <v>112460.94722492443</v>
      </c>
      <c r="G238" s="274">
        <f t="shared" si="72"/>
        <v>58439.78113552361</v>
      </c>
      <c r="H238" s="274">
        <f t="shared" si="72"/>
        <v>13719.49504871123</v>
      </c>
      <c r="I238" s="274">
        <f t="shared" si="72"/>
        <v>16429.750011293287</v>
      </c>
      <c r="J238" s="274">
        <f t="shared" si="72"/>
        <v>10769.779484898203</v>
      </c>
      <c r="K238" s="274">
        <f t="shared" si="72"/>
        <v>10099.425868944334</v>
      </c>
      <c r="L238" s="274">
        <f t="shared" si="72"/>
        <v>0</v>
      </c>
      <c r="M238" s="274">
        <f t="shared" si="72"/>
        <v>2512.48991684734</v>
      </c>
      <c r="N238" s="274">
        <f t="shared" si="72"/>
        <v>447.11673481189047</v>
      </c>
      <c r="O238" s="274">
        <f t="shared" si="72"/>
        <v>43.10902389453702</v>
      </c>
      <c r="P238" s="274">
        <f t="shared" si="72"/>
        <v>58439.78113552361</v>
      </c>
      <c r="Q238" s="274">
        <f t="shared" si="72"/>
        <v>13719.49504871123</v>
      </c>
      <c r="R238" s="274">
        <f t="shared" si="72"/>
        <v>16429.750011293287</v>
      </c>
      <c r="S238" s="274">
        <f t="shared" si="72"/>
        <v>10769.779484898203</v>
      </c>
      <c r="T238" s="274">
        <f t="shared" si="72"/>
        <v>9137.31678861564</v>
      </c>
      <c r="U238" s="274">
        <f t="shared" si="72"/>
        <v>24.446758587720957</v>
      </c>
      <c r="V238" s="274">
        <f t="shared" si="72"/>
        <v>937.6623217409734</v>
      </c>
      <c r="W238" s="274">
        <f t="shared" si="72"/>
        <v>0</v>
      </c>
      <c r="X238" s="274">
        <f t="shared" si="72"/>
        <v>2512.48991684734</v>
      </c>
      <c r="Y238" s="274">
        <f t="shared" si="72"/>
        <v>0</v>
      </c>
      <c r="Z238" s="274">
        <f t="shared" si="72"/>
        <v>447.11673481189047</v>
      </c>
      <c r="AA238" s="274">
        <f t="shared" si="72"/>
        <v>0</v>
      </c>
      <c r="AB238" s="274">
        <f t="shared" si="72"/>
        <v>43.10902389453702</v>
      </c>
      <c r="AC238" s="275"/>
      <c r="AD238" s="275"/>
      <c r="AE238" s="275"/>
      <c r="AF238" s="275"/>
      <c r="AG238" s="275"/>
      <c r="AH238" s="276"/>
      <c r="AI238" s="277"/>
      <c r="AJ238" s="277"/>
      <c r="AK238" s="277"/>
      <c r="AL238" s="277"/>
      <c r="AM238" s="277"/>
      <c r="AN238" s="277"/>
      <c r="AO238" s="279"/>
      <c r="AP238" s="279"/>
      <c r="AQ238" s="279"/>
      <c r="AR238" s="279"/>
      <c r="AS238" s="279"/>
      <c r="AT238" s="279"/>
    </row>
    <row r="239" spans="1:46" s="236" customFormat="1" ht="11.25">
      <c r="A239" s="298"/>
      <c r="B239" s="278"/>
      <c r="C239" s="298"/>
      <c r="D239" s="237"/>
      <c r="E239" s="298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5"/>
      <c r="AD239" s="275"/>
      <c r="AE239" s="275"/>
      <c r="AF239" s="275"/>
      <c r="AG239" s="275"/>
      <c r="AH239" s="276"/>
      <c r="AI239" s="277"/>
      <c r="AJ239" s="277"/>
      <c r="AK239" s="277"/>
      <c r="AL239" s="277"/>
      <c r="AM239" s="277"/>
      <c r="AN239" s="277"/>
      <c r="AO239" s="279"/>
      <c r="AP239" s="279"/>
      <c r="AQ239" s="279"/>
      <c r="AR239" s="279"/>
      <c r="AS239" s="279"/>
      <c r="AT239" s="279"/>
    </row>
    <row r="240" spans="1:46" s="236" customFormat="1" ht="11.25">
      <c r="A240" s="298"/>
      <c r="B240" s="280" t="s">
        <v>886</v>
      </c>
      <c r="C240" s="298"/>
      <c r="D240" s="237"/>
      <c r="E240" s="298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5"/>
      <c r="AD240" s="275"/>
      <c r="AE240" s="275"/>
      <c r="AF240" s="275"/>
      <c r="AG240" s="275"/>
      <c r="AH240" s="276"/>
      <c r="AI240" s="277"/>
      <c r="AJ240" s="277"/>
      <c r="AK240" s="277"/>
      <c r="AL240" s="277"/>
      <c r="AM240" s="277"/>
      <c r="AN240" s="277"/>
      <c r="AO240" s="279"/>
      <c r="AP240" s="279"/>
      <c r="AQ240" s="279"/>
      <c r="AR240" s="279"/>
      <c r="AS240" s="279"/>
      <c r="AT240" s="279"/>
    </row>
    <row r="241" spans="1:46" s="236" customFormat="1" ht="11.25">
      <c r="A241" s="298">
        <v>174</v>
      </c>
      <c r="B241" s="302" t="s">
        <v>268</v>
      </c>
      <c r="C241" s="294" t="s">
        <v>269</v>
      </c>
      <c r="D241" s="241" t="s">
        <v>705</v>
      </c>
      <c r="E241" s="298" t="s">
        <v>705</v>
      </c>
      <c r="F241" s="274">
        <v>7670925</v>
      </c>
      <c r="G241" s="274">
        <v>3730268.3383620013</v>
      </c>
      <c r="H241" s="274">
        <v>875124.8239757097</v>
      </c>
      <c r="I241" s="274">
        <v>1047929.3372743649</v>
      </c>
      <c r="J241" s="274">
        <v>686857.7826304116</v>
      </c>
      <c r="K241" s="274">
        <v>643919.1238158889</v>
      </c>
      <c r="L241" s="274">
        <v>442334.28793040104</v>
      </c>
      <c r="M241" s="274">
        <v>184682.21662874156</v>
      </c>
      <c r="N241" s="274">
        <v>28486.493716154957</v>
      </c>
      <c r="O241" s="274">
        <v>31322.595666326917</v>
      </c>
      <c r="P241" s="274">
        <v>3730268.3383620013</v>
      </c>
      <c r="Q241" s="274">
        <v>875124.8239757097</v>
      </c>
      <c r="R241" s="274">
        <v>1047929.3372743649</v>
      </c>
      <c r="S241" s="274">
        <v>686857.7826304116</v>
      </c>
      <c r="T241" s="274">
        <v>582700.510153044</v>
      </c>
      <c r="U241" s="274">
        <v>1555.5524849783803</v>
      </c>
      <c r="V241" s="274">
        <v>59663.06117786653</v>
      </c>
      <c r="W241" s="274">
        <v>14464.14986090758</v>
      </c>
      <c r="X241" s="274">
        <v>184682.21662874156</v>
      </c>
      <c r="Y241" s="274">
        <v>427870.13806949346</v>
      </c>
      <c r="Z241" s="274">
        <v>28486.493716154957</v>
      </c>
      <c r="AA241" s="274">
        <v>28572.58578919834</v>
      </c>
      <c r="AB241" s="274">
        <v>2750.0098771285757</v>
      </c>
      <c r="AC241" s="275"/>
      <c r="AD241" s="275"/>
      <c r="AE241" s="275"/>
      <c r="AF241" s="275"/>
      <c r="AG241" s="275"/>
      <c r="AH241" s="276"/>
      <c r="AI241" s="277"/>
      <c r="AJ241" s="277"/>
      <c r="AK241" s="277"/>
      <c r="AL241" s="277"/>
      <c r="AM241" s="277"/>
      <c r="AN241" s="277"/>
      <c r="AO241" s="279"/>
      <c r="AP241" s="279"/>
      <c r="AQ241" s="279"/>
      <c r="AR241" s="279"/>
      <c r="AS241" s="279"/>
      <c r="AT241" s="279"/>
    </row>
    <row r="242" spans="1:46" s="236" customFormat="1" ht="11.25">
      <c r="A242" s="298">
        <v>175</v>
      </c>
      <c r="B242" s="309" t="s">
        <v>270</v>
      </c>
      <c r="C242" s="314" t="s">
        <v>1045</v>
      </c>
      <c r="D242" s="241" t="s">
        <v>705</v>
      </c>
      <c r="E242" s="298" t="s">
        <v>788</v>
      </c>
      <c r="F242" s="274">
        <v>6765446</v>
      </c>
      <c r="G242" s="274">
        <v>3307452.5795680317</v>
      </c>
      <c r="H242" s="274">
        <v>775931.8081051124</v>
      </c>
      <c r="I242" s="274">
        <v>929149.4003605816</v>
      </c>
      <c r="J242" s="274">
        <v>609004.3232532921</v>
      </c>
      <c r="K242" s="274">
        <v>570932.6444952847</v>
      </c>
      <c r="L242" s="274">
        <v>379446.71056312736</v>
      </c>
      <c r="M242" s="274">
        <v>141998.66303967347</v>
      </c>
      <c r="N242" s="274">
        <v>25257.627220919236</v>
      </c>
      <c r="O242" s="274">
        <v>26272.243393978384</v>
      </c>
      <c r="P242" s="274">
        <v>3307452.5795680317</v>
      </c>
      <c r="Q242" s="274">
        <v>775931.8081051124</v>
      </c>
      <c r="R242" s="274">
        <v>929149.4003605816</v>
      </c>
      <c r="S242" s="274">
        <v>609004.3232532921</v>
      </c>
      <c r="T242" s="274">
        <v>516652.9939954857</v>
      </c>
      <c r="U242" s="274">
        <v>1379.2348465082252</v>
      </c>
      <c r="V242" s="274">
        <v>52900.41565329072</v>
      </c>
      <c r="W242" s="274">
        <v>11324.656515784474</v>
      </c>
      <c r="X242" s="274">
        <v>141998.66303967347</v>
      </c>
      <c r="Y242" s="274">
        <v>368122.05404734286</v>
      </c>
      <c r="Z242" s="274">
        <v>25257.627220919236</v>
      </c>
      <c r="AA242" s="274">
        <v>23833.939648264368</v>
      </c>
      <c r="AB242" s="274">
        <v>2438.303745714018</v>
      </c>
      <c r="AC242" s="275"/>
      <c r="AD242" s="275"/>
      <c r="AE242" s="275"/>
      <c r="AF242" s="275"/>
      <c r="AG242" s="275"/>
      <c r="AH242" s="276"/>
      <c r="AI242" s="277"/>
      <c r="AJ242" s="277"/>
      <c r="AK242" s="277"/>
      <c r="AL242" s="277"/>
      <c r="AM242" s="277"/>
      <c r="AN242" s="277"/>
      <c r="AO242" s="279"/>
      <c r="AP242" s="279"/>
      <c r="AQ242" s="279"/>
      <c r="AR242" s="279"/>
      <c r="AS242" s="279"/>
      <c r="AT242" s="279"/>
    </row>
    <row r="243" spans="1:46" s="236" customFormat="1" ht="11.25">
      <c r="A243" s="298">
        <v>176</v>
      </c>
      <c r="B243" s="309" t="s">
        <v>271</v>
      </c>
      <c r="C243" s="298" t="s">
        <v>1069</v>
      </c>
      <c r="D243" s="241" t="s">
        <v>705</v>
      </c>
      <c r="E243" s="310" t="s">
        <v>745</v>
      </c>
      <c r="F243" s="274">
        <v>182</v>
      </c>
      <c r="G243" s="274">
        <v>94.57540976773899</v>
      </c>
      <c r="H243" s="274">
        <v>22.20280159895409</v>
      </c>
      <c r="I243" s="274">
        <v>26.588914426221944</v>
      </c>
      <c r="J243" s="274">
        <v>17.42916020733161</v>
      </c>
      <c r="K243" s="274">
        <v>16.34430043054534</v>
      </c>
      <c r="L243" s="274">
        <v>0</v>
      </c>
      <c r="M243" s="274">
        <v>4.0660618299049105</v>
      </c>
      <c r="N243" s="274">
        <v>0.7235867004837844</v>
      </c>
      <c r="O243" s="274">
        <v>0.06976503881933234</v>
      </c>
      <c r="P243" s="274">
        <v>94.57540976773899</v>
      </c>
      <c r="Q243" s="274">
        <v>22.20280159895409</v>
      </c>
      <c r="R243" s="274">
        <v>26.588914426221944</v>
      </c>
      <c r="S243" s="274">
        <v>17.42916020733161</v>
      </c>
      <c r="T243" s="274">
        <v>14.787281243523815</v>
      </c>
      <c r="U243" s="274">
        <v>0.03956315656906654</v>
      </c>
      <c r="V243" s="274">
        <v>1.5174560304524578</v>
      </c>
      <c r="W243" s="274">
        <v>0</v>
      </c>
      <c r="X243" s="274">
        <v>4.0660618299049105</v>
      </c>
      <c r="Y243" s="274">
        <v>0</v>
      </c>
      <c r="Z243" s="274">
        <v>0.7235867004837844</v>
      </c>
      <c r="AA243" s="274">
        <v>0</v>
      </c>
      <c r="AB243" s="274">
        <v>0.06976503881933234</v>
      </c>
      <c r="AC243" s="275"/>
      <c r="AD243" s="275"/>
      <c r="AE243" s="275"/>
      <c r="AF243" s="275"/>
      <c r="AG243" s="275"/>
      <c r="AH243" s="276"/>
      <c r="AI243" s="277"/>
      <c r="AJ243" s="277"/>
      <c r="AK243" s="277"/>
      <c r="AL243" s="277"/>
      <c r="AM243" s="277"/>
      <c r="AN243" s="277"/>
      <c r="AO243" s="279"/>
      <c r="AP243" s="279"/>
      <c r="AQ243" s="279"/>
      <c r="AR243" s="279"/>
      <c r="AS243" s="279"/>
      <c r="AT243" s="279"/>
    </row>
    <row r="244" spans="1:46" s="236" customFormat="1" ht="11.25">
      <c r="A244" s="298">
        <v>177</v>
      </c>
      <c r="B244" s="309" t="s">
        <v>272</v>
      </c>
      <c r="C244" s="298" t="s">
        <v>1075</v>
      </c>
      <c r="D244" s="241" t="s">
        <v>705</v>
      </c>
      <c r="E244" s="310" t="s">
        <v>1076</v>
      </c>
      <c r="F244" s="274">
        <v>25800</v>
      </c>
      <c r="G244" s="274">
        <v>12195.383991909526</v>
      </c>
      <c r="H244" s="274">
        <v>2859.908016287264</v>
      </c>
      <c r="I244" s="274">
        <v>3424.4924388006657</v>
      </c>
      <c r="J244" s="274">
        <v>2244.43628172218</v>
      </c>
      <c r="K244" s="274">
        <v>2103.7744187016337</v>
      </c>
      <c r="L244" s="274">
        <v>2208.128068277103</v>
      </c>
      <c r="M244" s="274">
        <v>523.1615566873389</v>
      </c>
      <c r="N244" s="274">
        <v>93.03007212626214</v>
      </c>
      <c r="O244" s="274">
        <v>147.685155488026</v>
      </c>
      <c r="P244" s="274">
        <v>12195.383991909526</v>
      </c>
      <c r="Q244" s="274">
        <v>2859.908016287264</v>
      </c>
      <c r="R244" s="274">
        <v>3424.4924388006657</v>
      </c>
      <c r="S244" s="274">
        <v>2244.43628172218</v>
      </c>
      <c r="T244" s="274">
        <v>1903.9983826917319</v>
      </c>
      <c r="U244" s="274">
        <v>5.076296905725058</v>
      </c>
      <c r="V244" s="274">
        <v>194.69973910417653</v>
      </c>
      <c r="W244" s="274">
        <v>65.9019862867955</v>
      </c>
      <c r="X244" s="274">
        <v>523.1615566873389</v>
      </c>
      <c r="Y244" s="274">
        <v>2142.2260819903076</v>
      </c>
      <c r="Z244" s="274">
        <v>93.03007212626214</v>
      </c>
      <c r="AA244" s="274">
        <v>138.6977134071095</v>
      </c>
      <c r="AB244" s="274">
        <v>8.987442080916525</v>
      </c>
      <c r="AC244" s="275"/>
      <c r="AD244" s="275"/>
      <c r="AE244" s="275"/>
      <c r="AF244" s="275"/>
      <c r="AG244" s="275"/>
      <c r="AH244" s="276"/>
      <c r="AI244" s="277"/>
      <c r="AJ244" s="277"/>
      <c r="AK244" s="277"/>
      <c r="AL244" s="277"/>
      <c r="AM244" s="277"/>
      <c r="AN244" s="277"/>
      <c r="AO244" s="279"/>
      <c r="AP244" s="279"/>
      <c r="AQ244" s="279"/>
      <c r="AR244" s="279"/>
      <c r="AS244" s="279"/>
      <c r="AT244" s="279"/>
    </row>
    <row r="245" spans="1:46" s="236" customFormat="1" ht="11.25">
      <c r="A245" s="298">
        <v>178</v>
      </c>
      <c r="B245" s="309" t="s">
        <v>237</v>
      </c>
      <c r="C245" s="310" t="s">
        <v>1084</v>
      </c>
      <c r="D245" s="241" t="s">
        <v>705</v>
      </c>
      <c r="E245" s="310" t="s">
        <v>745</v>
      </c>
      <c r="F245" s="274">
        <v>248124</v>
      </c>
      <c r="G245" s="274">
        <v>128936.42292972785</v>
      </c>
      <c r="H245" s="274">
        <v>30269.4941974664</v>
      </c>
      <c r="I245" s="274">
        <v>36249.16375325217</v>
      </c>
      <c r="J245" s="274">
        <v>23761.499710351363</v>
      </c>
      <c r="K245" s="274">
        <v>22282.490110047427</v>
      </c>
      <c r="L245" s="274">
        <v>0</v>
      </c>
      <c r="M245" s="274">
        <v>5543.338052106188</v>
      </c>
      <c r="N245" s="274">
        <v>986.4792663232886</v>
      </c>
      <c r="O245" s="274">
        <v>95.11198072531877</v>
      </c>
      <c r="P245" s="274">
        <v>128936.42292972785</v>
      </c>
      <c r="Q245" s="274">
        <v>30269.4941974664</v>
      </c>
      <c r="R245" s="274">
        <v>36249.16375325217</v>
      </c>
      <c r="S245" s="274">
        <v>23761.499710351363</v>
      </c>
      <c r="T245" s="274">
        <v>20159.776765209357</v>
      </c>
      <c r="U245" s="274">
        <v>53.93719044254432</v>
      </c>
      <c r="V245" s="274">
        <v>2068.7761543955253</v>
      </c>
      <c r="W245" s="274">
        <v>0</v>
      </c>
      <c r="X245" s="274">
        <v>5543.338052106188</v>
      </c>
      <c r="Y245" s="274">
        <v>0</v>
      </c>
      <c r="Z245" s="274">
        <v>986.4792663232886</v>
      </c>
      <c r="AA245" s="274">
        <v>0</v>
      </c>
      <c r="AB245" s="274">
        <v>95.11198072531877</v>
      </c>
      <c r="AC245" s="275"/>
      <c r="AD245" s="275"/>
      <c r="AE245" s="275"/>
      <c r="AF245" s="275"/>
      <c r="AG245" s="275"/>
      <c r="AH245" s="276"/>
      <c r="AI245" s="277"/>
      <c r="AJ245" s="277"/>
      <c r="AK245" s="277"/>
      <c r="AL245" s="277"/>
      <c r="AM245" s="277"/>
      <c r="AN245" s="277"/>
      <c r="AO245" s="279"/>
      <c r="AP245" s="279"/>
      <c r="AQ245" s="279"/>
      <c r="AR245" s="279"/>
      <c r="AS245" s="279"/>
      <c r="AT245" s="279"/>
    </row>
    <row r="246" spans="1:46" s="236" customFormat="1" ht="22.5">
      <c r="A246" s="298">
        <v>179</v>
      </c>
      <c r="B246" s="287" t="s">
        <v>273</v>
      </c>
      <c r="C246" s="310" t="s">
        <v>274</v>
      </c>
      <c r="D246" s="298" t="s">
        <v>705</v>
      </c>
      <c r="E246" s="298" t="s">
        <v>705</v>
      </c>
      <c r="F246" s="274">
        <f aca="true" t="shared" si="73" ref="F246:AB246">(F241+F242+F243+F244+F245)</f>
        <v>14710477</v>
      </c>
      <c r="G246" s="274">
        <f t="shared" si="73"/>
        <v>7178947.300261438</v>
      </c>
      <c r="H246" s="274">
        <f t="shared" si="73"/>
        <v>1684208.2370961749</v>
      </c>
      <c r="I246" s="274">
        <f t="shared" si="73"/>
        <v>2016778.9827414257</v>
      </c>
      <c r="J246" s="274">
        <f t="shared" si="73"/>
        <v>1321885.4710359846</v>
      </c>
      <c r="K246" s="274">
        <f t="shared" si="73"/>
        <v>1239254.3771403532</v>
      </c>
      <c r="L246" s="274">
        <f t="shared" si="73"/>
        <v>823989.1265618056</v>
      </c>
      <c r="M246" s="274">
        <f t="shared" si="73"/>
        <v>332751.4453390385</v>
      </c>
      <c r="N246" s="274">
        <f t="shared" si="73"/>
        <v>54824.35386222423</v>
      </c>
      <c r="O246" s="274">
        <f t="shared" si="73"/>
        <v>57837.70596155746</v>
      </c>
      <c r="P246" s="274">
        <f t="shared" si="73"/>
        <v>7178947.300261438</v>
      </c>
      <c r="Q246" s="274">
        <f t="shared" si="73"/>
        <v>1684208.2370961749</v>
      </c>
      <c r="R246" s="274">
        <f t="shared" si="73"/>
        <v>2016778.9827414257</v>
      </c>
      <c r="S246" s="274">
        <f t="shared" si="73"/>
        <v>1321885.4710359846</v>
      </c>
      <c r="T246" s="274">
        <f t="shared" si="73"/>
        <v>1121432.0665776746</v>
      </c>
      <c r="U246" s="274">
        <f t="shared" si="73"/>
        <v>2993.840381991444</v>
      </c>
      <c r="V246" s="274">
        <f t="shared" si="73"/>
        <v>114828.47018068742</v>
      </c>
      <c r="W246" s="274">
        <f t="shared" si="73"/>
        <v>25854.70836297885</v>
      </c>
      <c r="X246" s="274">
        <f t="shared" si="73"/>
        <v>332751.4453390385</v>
      </c>
      <c r="Y246" s="274">
        <f t="shared" si="73"/>
        <v>798134.4181988266</v>
      </c>
      <c r="Z246" s="274">
        <f t="shared" si="73"/>
        <v>54824.35386222423</v>
      </c>
      <c r="AA246" s="274">
        <f t="shared" si="73"/>
        <v>52545.223150869824</v>
      </c>
      <c r="AB246" s="274">
        <f t="shared" si="73"/>
        <v>5292.482810687648</v>
      </c>
      <c r="AC246" s="275"/>
      <c r="AD246" s="275"/>
      <c r="AE246" s="275"/>
      <c r="AF246" s="275"/>
      <c r="AG246" s="275"/>
      <c r="AH246" s="276"/>
      <c r="AI246" s="277"/>
      <c r="AJ246" s="277"/>
      <c r="AK246" s="277"/>
      <c r="AL246" s="277"/>
      <c r="AM246" s="277"/>
      <c r="AN246" s="277"/>
      <c r="AO246" s="279"/>
      <c r="AP246" s="279"/>
      <c r="AQ246" s="279"/>
      <c r="AR246" s="279"/>
      <c r="AS246" s="279"/>
      <c r="AT246" s="279"/>
    </row>
    <row r="247" spans="1:46" s="236" customFormat="1" ht="11.25">
      <c r="A247" s="298"/>
      <c r="B247" s="309" t="s">
        <v>275</v>
      </c>
      <c r="C247" s="310"/>
      <c r="D247" s="241"/>
      <c r="E247" s="298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5"/>
      <c r="AD247" s="275"/>
      <c r="AE247" s="275"/>
      <c r="AF247" s="275"/>
      <c r="AG247" s="275"/>
      <c r="AH247" s="276"/>
      <c r="AI247" s="277"/>
      <c r="AJ247" s="277"/>
      <c r="AK247" s="277"/>
      <c r="AL247" s="277"/>
      <c r="AM247" s="277"/>
      <c r="AN247" s="277"/>
      <c r="AO247" s="279"/>
      <c r="AP247" s="279"/>
      <c r="AQ247" s="279"/>
      <c r="AR247" s="279"/>
      <c r="AS247" s="279"/>
      <c r="AT247" s="279"/>
    </row>
    <row r="248" spans="1:46" s="236" customFormat="1" ht="11.25">
      <c r="A248" s="298">
        <v>180</v>
      </c>
      <c r="B248" s="309" t="s">
        <v>276</v>
      </c>
      <c r="C248" s="298" t="s">
        <v>1022</v>
      </c>
      <c r="D248" s="241" t="s">
        <v>705</v>
      </c>
      <c r="E248" s="310" t="s">
        <v>829</v>
      </c>
      <c r="F248" s="274">
        <v>-4734298</v>
      </c>
      <c r="G248" s="274">
        <v>-2969957.090916865</v>
      </c>
      <c r="H248" s="274">
        <v>-560681.085360771</v>
      </c>
      <c r="I248" s="274">
        <v>-496494.8367077713</v>
      </c>
      <c r="J248" s="274">
        <v>-237473.52171165304</v>
      </c>
      <c r="K248" s="274">
        <v>-257994.66557872522</v>
      </c>
      <c r="L248" s="274">
        <v>-87878.41592836782</v>
      </c>
      <c r="M248" s="274">
        <v>-30984.507266055705</v>
      </c>
      <c r="N248" s="274">
        <v>-75297.36596911594</v>
      </c>
      <c r="O248" s="274">
        <v>-17536.51056067447</v>
      </c>
      <c r="P248" s="274">
        <v>-2969957.090916865</v>
      </c>
      <c r="Q248" s="274">
        <v>-560681.085360771</v>
      </c>
      <c r="R248" s="274">
        <v>-496494.8367077713</v>
      </c>
      <c r="S248" s="274">
        <v>-237473.52171165304</v>
      </c>
      <c r="T248" s="274">
        <v>-202089.7667073979</v>
      </c>
      <c r="U248" s="274">
        <v>-760.2868531525166</v>
      </c>
      <c r="V248" s="274">
        <v>-55144.612018174776</v>
      </c>
      <c r="W248" s="274">
        <v>-7117.193081257952</v>
      </c>
      <c r="X248" s="274">
        <v>-30984.507266055705</v>
      </c>
      <c r="Y248" s="274">
        <v>-80761.22284710986</v>
      </c>
      <c r="Z248" s="274">
        <v>-75297.36596911594</v>
      </c>
      <c r="AA248" s="274">
        <v>-16710.690085275062</v>
      </c>
      <c r="AB248" s="274">
        <v>-825.8204753994094</v>
      </c>
      <c r="AC248" s="275"/>
      <c r="AD248" s="275"/>
      <c r="AE248" s="275"/>
      <c r="AF248" s="275"/>
      <c r="AG248" s="275"/>
      <c r="AH248" s="276"/>
      <c r="AI248" s="277"/>
      <c r="AJ248" s="277"/>
      <c r="AK248" s="277"/>
      <c r="AL248" s="277"/>
      <c r="AM248" s="277"/>
      <c r="AN248" s="277"/>
      <c r="AO248" s="279"/>
      <c r="AP248" s="279"/>
      <c r="AQ248" s="279"/>
      <c r="AR248" s="279"/>
      <c r="AS248" s="279"/>
      <c r="AT248" s="279"/>
    </row>
    <row r="249" spans="1:46" s="236" customFormat="1" ht="11.25">
      <c r="A249" s="298">
        <v>181</v>
      </c>
      <c r="B249" s="309" t="s">
        <v>277</v>
      </c>
      <c r="C249" s="310" t="s">
        <v>828</v>
      </c>
      <c r="D249" s="241" t="s">
        <v>705</v>
      </c>
      <c r="E249" s="310" t="s">
        <v>829</v>
      </c>
      <c r="F249" s="274">
        <v>12850</v>
      </c>
      <c r="G249" s="274">
        <v>8061.163158356681</v>
      </c>
      <c r="H249" s="274">
        <v>1521.8205416908504</v>
      </c>
      <c r="I249" s="274">
        <v>1347.6039429066066</v>
      </c>
      <c r="J249" s="274">
        <v>644.5590780290428</v>
      </c>
      <c r="K249" s="274">
        <v>700.2582965175872</v>
      </c>
      <c r="L249" s="274">
        <v>238.52272178040477</v>
      </c>
      <c r="M249" s="274">
        <v>84.09925154031619</v>
      </c>
      <c r="N249" s="274">
        <v>204.37478855431996</v>
      </c>
      <c r="O249" s="274">
        <v>47.598220624191164</v>
      </c>
      <c r="P249" s="274">
        <v>8061.163158356681</v>
      </c>
      <c r="Q249" s="274">
        <v>1521.8205416908504</v>
      </c>
      <c r="R249" s="274">
        <v>1347.6039429066066</v>
      </c>
      <c r="S249" s="274">
        <v>644.5590780290428</v>
      </c>
      <c r="T249" s="274">
        <v>548.5192318248796</v>
      </c>
      <c r="U249" s="274">
        <v>2.0635976153190696</v>
      </c>
      <c r="V249" s="274">
        <v>149.67546707738848</v>
      </c>
      <c r="W249" s="274">
        <v>19.31773857373674</v>
      </c>
      <c r="X249" s="274">
        <v>84.09925154031619</v>
      </c>
      <c r="Y249" s="274">
        <v>219.204983206668</v>
      </c>
      <c r="Z249" s="274">
        <v>204.37478855431996</v>
      </c>
      <c r="AA249" s="274">
        <v>45.35674932076192</v>
      </c>
      <c r="AB249" s="274">
        <v>2.241471303429233</v>
      </c>
      <c r="AC249" s="275"/>
      <c r="AD249" s="275"/>
      <c r="AE249" s="275"/>
      <c r="AF249" s="275"/>
      <c r="AG249" s="275"/>
      <c r="AH249" s="276"/>
      <c r="AI249" s="277"/>
      <c r="AJ249" s="277"/>
      <c r="AK249" s="277"/>
      <c r="AL249" s="277"/>
      <c r="AM249" s="277"/>
      <c r="AN249" s="277"/>
      <c r="AO249" s="279"/>
      <c r="AP249" s="279"/>
      <c r="AQ249" s="279"/>
      <c r="AR249" s="279"/>
      <c r="AS249" s="279"/>
      <c r="AT249" s="279"/>
    </row>
    <row r="250" spans="1:46" s="236" customFormat="1" ht="11.25">
      <c r="A250" s="298">
        <v>182</v>
      </c>
      <c r="B250" s="311" t="s">
        <v>278</v>
      </c>
      <c r="C250" s="310" t="s">
        <v>279</v>
      </c>
      <c r="D250" s="241" t="s">
        <v>705</v>
      </c>
      <c r="E250" s="241" t="s">
        <v>705</v>
      </c>
      <c r="F250" s="274">
        <f aca="true" t="shared" si="74" ref="F250:AB250">(F248-F249)</f>
        <v>-4747148</v>
      </c>
      <c r="G250" s="274">
        <f t="shared" si="74"/>
        <v>-2978018.2540752217</v>
      </c>
      <c r="H250" s="274">
        <f t="shared" si="74"/>
        <v>-562202.9059024618</v>
      </c>
      <c r="I250" s="274">
        <f t="shared" si="74"/>
        <v>-497842.4406506779</v>
      </c>
      <c r="J250" s="274">
        <f t="shared" si="74"/>
        <v>-238118.08078968208</v>
      </c>
      <c r="K250" s="274">
        <f t="shared" si="74"/>
        <v>-258694.92387524282</v>
      </c>
      <c r="L250" s="274">
        <f t="shared" si="74"/>
        <v>-88116.93865014822</v>
      </c>
      <c r="M250" s="274">
        <f t="shared" si="74"/>
        <v>-31068.60651759602</v>
      </c>
      <c r="N250" s="274">
        <f t="shared" si="74"/>
        <v>-75501.74075767027</v>
      </c>
      <c r="O250" s="274">
        <f t="shared" si="74"/>
        <v>-17584.10878129866</v>
      </c>
      <c r="P250" s="274">
        <f t="shared" si="74"/>
        <v>-2978018.2540752217</v>
      </c>
      <c r="Q250" s="274">
        <f t="shared" si="74"/>
        <v>-562202.9059024618</v>
      </c>
      <c r="R250" s="274">
        <f t="shared" si="74"/>
        <v>-497842.4406506779</v>
      </c>
      <c r="S250" s="274">
        <f t="shared" si="74"/>
        <v>-238118.08078968208</v>
      </c>
      <c r="T250" s="274">
        <f t="shared" si="74"/>
        <v>-202638.28593922278</v>
      </c>
      <c r="U250" s="274">
        <f t="shared" si="74"/>
        <v>-762.3504507678357</v>
      </c>
      <c r="V250" s="274">
        <f t="shared" si="74"/>
        <v>-55294.28748525216</v>
      </c>
      <c r="W250" s="274">
        <f t="shared" si="74"/>
        <v>-7136.510819831689</v>
      </c>
      <c r="X250" s="274">
        <f t="shared" si="74"/>
        <v>-31068.60651759602</v>
      </c>
      <c r="Y250" s="274">
        <f t="shared" si="74"/>
        <v>-80980.42783031653</v>
      </c>
      <c r="Z250" s="274">
        <f t="shared" si="74"/>
        <v>-75501.74075767027</v>
      </c>
      <c r="AA250" s="274">
        <f t="shared" si="74"/>
        <v>-16756.046834595825</v>
      </c>
      <c r="AB250" s="274">
        <f t="shared" si="74"/>
        <v>-828.0619467028386</v>
      </c>
      <c r="AC250" s="275"/>
      <c r="AD250" s="275"/>
      <c r="AE250" s="275"/>
      <c r="AF250" s="275"/>
      <c r="AG250" s="275"/>
      <c r="AH250" s="276"/>
      <c r="AI250" s="277"/>
      <c r="AJ250" s="277"/>
      <c r="AK250" s="277"/>
      <c r="AL250" s="277"/>
      <c r="AM250" s="277"/>
      <c r="AN250" s="277"/>
      <c r="AO250" s="279"/>
      <c r="AP250" s="279"/>
      <c r="AQ250" s="279"/>
      <c r="AR250" s="279"/>
      <c r="AS250" s="279"/>
      <c r="AT250" s="279"/>
    </row>
    <row r="251" spans="1:46" s="236" customFormat="1" ht="11.25">
      <c r="A251" s="298"/>
      <c r="B251" s="309"/>
      <c r="C251" s="310"/>
      <c r="D251" s="241"/>
      <c r="E251" s="310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5"/>
      <c r="AD251" s="275"/>
      <c r="AE251" s="275"/>
      <c r="AF251" s="275"/>
      <c r="AG251" s="275"/>
      <c r="AH251" s="276"/>
      <c r="AI251" s="277"/>
      <c r="AJ251" s="277"/>
      <c r="AK251" s="277"/>
      <c r="AL251" s="277"/>
      <c r="AM251" s="277"/>
      <c r="AN251" s="277"/>
      <c r="AO251" s="279"/>
      <c r="AP251" s="279"/>
      <c r="AQ251" s="279"/>
      <c r="AR251" s="279"/>
      <c r="AS251" s="279"/>
      <c r="AT251" s="279"/>
    </row>
    <row r="252" spans="1:46" s="236" customFormat="1" ht="11.25">
      <c r="A252" s="298">
        <v>183</v>
      </c>
      <c r="B252" s="311" t="s">
        <v>280</v>
      </c>
      <c r="C252" s="310" t="s">
        <v>281</v>
      </c>
      <c r="D252" s="241" t="s">
        <v>705</v>
      </c>
      <c r="E252" s="298" t="s">
        <v>705</v>
      </c>
      <c r="F252" s="274">
        <f aca="true" t="shared" si="75" ref="F252:AB252">(F250*F48)</f>
        <v>-834664.4891574787</v>
      </c>
      <c r="G252" s="274">
        <f t="shared" si="75"/>
        <v>-408046.0057973615</v>
      </c>
      <c r="H252" s="274">
        <f t="shared" si="75"/>
        <v>-95728.01648747062</v>
      </c>
      <c r="I252" s="274">
        <f t="shared" si="75"/>
        <v>-114630.72938619897</v>
      </c>
      <c r="J252" s="274">
        <f t="shared" si="75"/>
        <v>-75133.89100480665</v>
      </c>
      <c r="K252" s="274">
        <f t="shared" si="75"/>
        <v>-70436.9237535833</v>
      </c>
      <c r="L252" s="274">
        <f t="shared" si="75"/>
        <v>-46812.98096750137</v>
      </c>
      <c r="M252" s="274">
        <f t="shared" si="75"/>
        <v>-17518.614670349005</v>
      </c>
      <c r="N252" s="274">
        <f t="shared" si="75"/>
        <v>-3116.0760904275303</v>
      </c>
      <c r="O252" s="274">
        <f t="shared" si="75"/>
        <v>-3241.250999779749</v>
      </c>
      <c r="P252" s="274">
        <f t="shared" si="75"/>
        <v>-408046.0057973615</v>
      </c>
      <c r="Q252" s="274">
        <f t="shared" si="75"/>
        <v>-95728.01648747062</v>
      </c>
      <c r="R252" s="274">
        <f t="shared" si="75"/>
        <v>-114630.72938619897</v>
      </c>
      <c r="S252" s="274">
        <f t="shared" si="75"/>
        <v>-75133.89100480665</v>
      </c>
      <c r="T252" s="274">
        <f t="shared" si="75"/>
        <v>-63740.3516789468</v>
      </c>
      <c r="U252" s="274">
        <f t="shared" si="75"/>
        <v>-170.15853035985816</v>
      </c>
      <c r="V252" s="274">
        <f t="shared" si="75"/>
        <v>-6526.413544276635</v>
      </c>
      <c r="W252" s="274">
        <f t="shared" si="75"/>
        <v>-1397.141983785128</v>
      </c>
      <c r="X252" s="274">
        <f t="shared" si="75"/>
        <v>-17518.614670349005</v>
      </c>
      <c r="Y252" s="274">
        <f t="shared" si="75"/>
        <v>-45415.83898371623</v>
      </c>
      <c r="Z252" s="274">
        <f t="shared" si="75"/>
        <v>-3116.0760904275303</v>
      </c>
      <c r="AA252" s="274">
        <f t="shared" si="75"/>
        <v>-2940.433352232618</v>
      </c>
      <c r="AB252" s="274">
        <f t="shared" si="75"/>
        <v>-300.81764754713254</v>
      </c>
      <c r="AC252" s="275"/>
      <c r="AD252" s="275"/>
      <c r="AE252" s="275"/>
      <c r="AF252" s="275"/>
      <c r="AG252" s="275"/>
      <c r="AH252" s="276"/>
      <c r="AI252" s="277"/>
      <c r="AJ252" s="277"/>
      <c r="AK252" s="277"/>
      <c r="AL252" s="277"/>
      <c r="AM252" s="277"/>
      <c r="AN252" s="277"/>
      <c r="AO252" s="279"/>
      <c r="AP252" s="279"/>
      <c r="AQ252" s="279"/>
      <c r="AR252" s="279"/>
      <c r="AS252" s="279"/>
      <c r="AT252" s="279"/>
    </row>
    <row r="253" spans="1:46" s="236" customFormat="1" ht="11.25">
      <c r="A253" s="298"/>
      <c r="B253" s="311"/>
      <c r="C253" s="310"/>
      <c r="D253" s="241"/>
      <c r="E253" s="298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5"/>
      <c r="AD253" s="275"/>
      <c r="AE253" s="275"/>
      <c r="AF253" s="275"/>
      <c r="AG253" s="275"/>
      <c r="AH253" s="276"/>
      <c r="AI253" s="277"/>
      <c r="AJ253" s="277"/>
      <c r="AK253" s="277"/>
      <c r="AL253" s="277"/>
      <c r="AM253" s="277"/>
      <c r="AN253" s="277"/>
      <c r="AO253" s="279"/>
      <c r="AP253" s="279"/>
      <c r="AQ253" s="279"/>
      <c r="AR253" s="279"/>
      <c r="AS253" s="279"/>
      <c r="AT253" s="279"/>
    </row>
    <row r="254" spans="1:46" s="236" customFormat="1" ht="11.25">
      <c r="A254" s="298">
        <v>184</v>
      </c>
      <c r="B254" s="309" t="s">
        <v>282</v>
      </c>
      <c r="C254" s="310" t="s">
        <v>787</v>
      </c>
      <c r="D254" s="241" t="s">
        <v>705</v>
      </c>
      <c r="E254" s="298" t="s">
        <v>788</v>
      </c>
      <c r="F254" s="274">
        <v>281348</v>
      </c>
      <c r="G254" s="274">
        <v>137543.80248638548</v>
      </c>
      <c r="H254" s="274">
        <v>32267.918825567034</v>
      </c>
      <c r="I254" s="274">
        <v>38639.629300514534</v>
      </c>
      <c r="J254" s="274">
        <v>25326.068427516417</v>
      </c>
      <c r="K254" s="274">
        <v>23742.81867942769</v>
      </c>
      <c r="L254" s="274">
        <v>15779.680027527342</v>
      </c>
      <c r="M254" s="274">
        <v>5905.159814871932</v>
      </c>
      <c r="N254" s="274">
        <v>1050.364292812504</v>
      </c>
      <c r="O254" s="274">
        <v>1092.5581453771165</v>
      </c>
      <c r="P254" s="274">
        <v>137543.80248638548</v>
      </c>
      <c r="Q254" s="274">
        <v>32267.918825567034</v>
      </c>
      <c r="R254" s="274">
        <v>38639.629300514534</v>
      </c>
      <c r="S254" s="274">
        <v>25326.068427516417</v>
      </c>
      <c r="T254" s="274">
        <v>21485.543828838767</v>
      </c>
      <c r="U254" s="274">
        <v>57.35689348424275</v>
      </c>
      <c r="V254" s="274">
        <v>2199.917957104681</v>
      </c>
      <c r="W254" s="274">
        <v>470.94743811463877</v>
      </c>
      <c r="X254" s="274">
        <v>5905.159814871932</v>
      </c>
      <c r="Y254" s="274">
        <v>15308.732589412703</v>
      </c>
      <c r="Z254" s="274">
        <v>1050.364292812504</v>
      </c>
      <c r="AA254" s="274">
        <v>991.158787190066</v>
      </c>
      <c r="AB254" s="274">
        <v>101.39935818705042</v>
      </c>
      <c r="AC254" s="275"/>
      <c r="AD254" s="275"/>
      <c r="AE254" s="275"/>
      <c r="AF254" s="275"/>
      <c r="AG254" s="275"/>
      <c r="AH254" s="276"/>
      <c r="AI254" s="277"/>
      <c r="AJ254" s="277"/>
      <c r="AK254" s="277"/>
      <c r="AL254" s="277"/>
      <c r="AM254" s="277"/>
      <c r="AN254" s="277"/>
      <c r="AO254" s="279"/>
      <c r="AP254" s="279"/>
      <c r="AQ254" s="279"/>
      <c r="AR254" s="279"/>
      <c r="AS254" s="279"/>
      <c r="AT254" s="279"/>
    </row>
    <row r="255" spans="1:46" s="236" customFormat="1" ht="11.25">
      <c r="A255" s="298">
        <v>185</v>
      </c>
      <c r="B255" s="309" t="s">
        <v>283</v>
      </c>
      <c r="C255" s="298" t="s">
        <v>807</v>
      </c>
      <c r="D255" s="241" t="s">
        <v>705</v>
      </c>
      <c r="E255" s="298" t="s">
        <v>745</v>
      </c>
      <c r="F255" s="274">
        <v>5960318</v>
      </c>
      <c r="G255" s="274">
        <v>3097250.0944836843</v>
      </c>
      <c r="H255" s="274">
        <v>727119.5495641475</v>
      </c>
      <c r="I255" s="274">
        <v>870760.3585443426</v>
      </c>
      <c r="J255" s="274">
        <v>570787.5676299029</v>
      </c>
      <c r="K255" s="274">
        <v>535259.4947999293</v>
      </c>
      <c r="L255" s="274">
        <v>0</v>
      </c>
      <c r="M255" s="274">
        <v>133159.45886755592</v>
      </c>
      <c r="N255" s="274">
        <v>23696.740854143456</v>
      </c>
      <c r="O255" s="274">
        <v>2284.7352562943147</v>
      </c>
      <c r="P255" s="274">
        <v>3097250.0944836843</v>
      </c>
      <c r="Q255" s="274">
        <v>727119.5495641475</v>
      </c>
      <c r="R255" s="274">
        <v>870760.3585443426</v>
      </c>
      <c r="S255" s="274">
        <v>570787.5676299029</v>
      </c>
      <c r="T255" s="274">
        <v>484268.6734441614</v>
      </c>
      <c r="U255" s="274">
        <v>1295.65381448036</v>
      </c>
      <c r="V255" s="274">
        <v>49695.16754128754</v>
      </c>
      <c r="W255" s="274">
        <v>0</v>
      </c>
      <c r="X255" s="274">
        <v>133159.45886755592</v>
      </c>
      <c r="Y255" s="274">
        <v>0</v>
      </c>
      <c r="Z255" s="274">
        <v>23696.740854143456</v>
      </c>
      <c r="AA255" s="274">
        <v>0</v>
      </c>
      <c r="AB255" s="274">
        <v>2284.7352562943147</v>
      </c>
      <c r="AC255" s="275"/>
      <c r="AD255" s="275"/>
      <c r="AE255" s="275"/>
      <c r="AF255" s="275"/>
      <c r="AG255" s="275"/>
      <c r="AH255" s="276"/>
      <c r="AI255" s="277"/>
      <c r="AJ255" s="277"/>
      <c r="AK255" s="277"/>
      <c r="AL255" s="277"/>
      <c r="AM255" s="277"/>
      <c r="AN255" s="277"/>
      <c r="AO255" s="279"/>
      <c r="AP255" s="279"/>
      <c r="AQ255" s="279"/>
      <c r="AR255" s="279"/>
      <c r="AS255" s="279"/>
      <c r="AT255" s="279"/>
    </row>
    <row r="256" spans="1:46" s="236" customFormat="1" ht="11.25">
      <c r="A256" s="298">
        <v>186</v>
      </c>
      <c r="B256" s="309" t="s">
        <v>284</v>
      </c>
      <c r="C256" s="310" t="s">
        <v>809</v>
      </c>
      <c r="D256" s="241" t="s">
        <v>705</v>
      </c>
      <c r="E256" s="298" t="s">
        <v>745</v>
      </c>
      <c r="F256" s="274">
        <v>450785.28</v>
      </c>
      <c r="G256" s="274">
        <v>234248.36578717007</v>
      </c>
      <c r="H256" s="274">
        <v>54992.83590971959</v>
      </c>
      <c r="I256" s="274">
        <v>65856.54524461813</v>
      </c>
      <c r="J256" s="274">
        <v>43169.27947377383</v>
      </c>
      <c r="K256" s="274">
        <v>40482.25299993133</v>
      </c>
      <c r="L256" s="274">
        <v>0</v>
      </c>
      <c r="M256" s="274">
        <v>10070.993519181306</v>
      </c>
      <c r="N256" s="274">
        <v>1792.2100735266972</v>
      </c>
      <c r="O256" s="274">
        <v>172.79699207903076</v>
      </c>
      <c r="P256" s="274">
        <v>234248.36578717007</v>
      </c>
      <c r="Q256" s="274">
        <v>54992.83590971959</v>
      </c>
      <c r="R256" s="274">
        <v>65856.54524461813</v>
      </c>
      <c r="S256" s="274">
        <v>43169.27947377383</v>
      </c>
      <c r="T256" s="274">
        <v>36625.76217472874</v>
      </c>
      <c r="U256" s="274">
        <v>97.99169566851923</v>
      </c>
      <c r="V256" s="274">
        <v>3758.499129534064</v>
      </c>
      <c r="W256" s="274">
        <v>0</v>
      </c>
      <c r="X256" s="274">
        <v>10070.993519181306</v>
      </c>
      <c r="Y256" s="274">
        <v>0</v>
      </c>
      <c r="Z256" s="274">
        <v>1792.2100735266972</v>
      </c>
      <c r="AA256" s="274">
        <v>0</v>
      </c>
      <c r="AB256" s="274">
        <v>172.79699207903076</v>
      </c>
      <c r="AC256" s="275"/>
      <c r="AD256" s="275"/>
      <c r="AE256" s="275"/>
      <c r="AF256" s="275"/>
      <c r="AG256" s="275"/>
      <c r="AH256" s="276"/>
      <c r="AI256" s="277"/>
      <c r="AJ256" s="277"/>
      <c r="AK256" s="277"/>
      <c r="AL256" s="277"/>
      <c r="AM256" s="277"/>
      <c r="AN256" s="277"/>
      <c r="AO256" s="279"/>
      <c r="AP256" s="279"/>
      <c r="AQ256" s="279"/>
      <c r="AR256" s="279"/>
      <c r="AS256" s="279"/>
      <c r="AT256" s="279"/>
    </row>
    <row r="257" spans="1:46" s="236" customFormat="1" ht="11.25">
      <c r="A257" s="298">
        <v>188</v>
      </c>
      <c r="B257" s="287" t="s">
        <v>285</v>
      </c>
      <c r="C257" s="310" t="s">
        <v>286</v>
      </c>
      <c r="D257" s="237"/>
      <c r="E257" s="298" t="s">
        <v>705</v>
      </c>
      <c r="F257" s="274">
        <f aca="true" t="shared" si="76" ref="F257:AB257">(F254+F255+F256)</f>
        <v>6692451.28</v>
      </c>
      <c r="G257" s="274">
        <f t="shared" si="76"/>
        <v>3469042.26275724</v>
      </c>
      <c r="H257" s="274">
        <f t="shared" si="76"/>
        <v>814380.3042994341</v>
      </c>
      <c r="I257" s="274">
        <f t="shared" si="76"/>
        <v>975256.5330894752</v>
      </c>
      <c r="J257" s="274">
        <f t="shared" si="76"/>
        <v>639282.915531193</v>
      </c>
      <c r="K257" s="274">
        <f t="shared" si="76"/>
        <v>599484.5664792884</v>
      </c>
      <c r="L257" s="274">
        <f t="shared" si="76"/>
        <v>15779.680027527342</v>
      </c>
      <c r="M257" s="274">
        <f t="shared" si="76"/>
        <v>149135.61220160915</v>
      </c>
      <c r="N257" s="274">
        <f t="shared" si="76"/>
        <v>26539.31522048266</v>
      </c>
      <c r="O257" s="274">
        <f t="shared" si="76"/>
        <v>3550.0903937504618</v>
      </c>
      <c r="P257" s="274">
        <f t="shared" si="76"/>
        <v>3469042.26275724</v>
      </c>
      <c r="Q257" s="274">
        <f t="shared" si="76"/>
        <v>814380.3042994341</v>
      </c>
      <c r="R257" s="274">
        <f t="shared" si="76"/>
        <v>975256.5330894752</v>
      </c>
      <c r="S257" s="274">
        <f t="shared" si="76"/>
        <v>639282.915531193</v>
      </c>
      <c r="T257" s="274">
        <f t="shared" si="76"/>
        <v>542379.979447729</v>
      </c>
      <c r="U257" s="274">
        <f t="shared" si="76"/>
        <v>1451.0024036331222</v>
      </c>
      <c r="V257" s="274">
        <f t="shared" si="76"/>
        <v>55653.58462792629</v>
      </c>
      <c r="W257" s="274">
        <f t="shared" si="76"/>
        <v>470.94743811463877</v>
      </c>
      <c r="X257" s="274">
        <f t="shared" si="76"/>
        <v>149135.61220160915</v>
      </c>
      <c r="Y257" s="274">
        <f t="shared" si="76"/>
        <v>15308.732589412703</v>
      </c>
      <c r="Z257" s="274">
        <f t="shared" si="76"/>
        <v>26539.31522048266</v>
      </c>
      <c r="AA257" s="274">
        <f t="shared" si="76"/>
        <v>991.158787190066</v>
      </c>
      <c r="AB257" s="274">
        <f t="shared" si="76"/>
        <v>2558.9316065603957</v>
      </c>
      <c r="AC257" s="275"/>
      <c r="AD257" s="275"/>
      <c r="AE257" s="275"/>
      <c r="AF257" s="275"/>
      <c r="AG257" s="275"/>
      <c r="AH257" s="276"/>
      <c r="AI257" s="277"/>
      <c r="AJ257" s="277"/>
      <c r="AK257" s="277"/>
      <c r="AL257" s="277"/>
      <c r="AM257" s="277"/>
      <c r="AN257" s="277"/>
      <c r="AO257" s="279"/>
      <c r="AP257" s="279"/>
      <c r="AQ257" s="279"/>
      <c r="AR257" s="279"/>
      <c r="AS257" s="279"/>
      <c r="AT257" s="279"/>
    </row>
    <row r="258" spans="1:46" s="236" customFormat="1" ht="11.25">
      <c r="A258" s="298">
        <v>189</v>
      </c>
      <c r="B258" s="309" t="s">
        <v>287</v>
      </c>
      <c r="C258" s="310" t="s">
        <v>288</v>
      </c>
      <c r="D258" s="298" t="s">
        <v>705</v>
      </c>
      <c r="E258" s="298" t="s">
        <v>705</v>
      </c>
      <c r="F258" s="274">
        <f aca="true" t="shared" si="77" ref="F258:AB258">(F191)</f>
        <v>39255968.25435941</v>
      </c>
      <c r="G258" s="274">
        <f t="shared" si="77"/>
        <v>19316839.471788075</v>
      </c>
      <c r="H258" s="274">
        <f t="shared" si="77"/>
        <v>4532094.0216467995</v>
      </c>
      <c r="I258" s="274">
        <f t="shared" si="77"/>
        <v>5427055.8940706905</v>
      </c>
      <c r="J258" s="274">
        <f t="shared" si="77"/>
        <v>3557161.867102115</v>
      </c>
      <c r="K258" s="274">
        <f t="shared" si="77"/>
        <v>3334893.0266963136</v>
      </c>
      <c r="L258" s="274">
        <f t="shared" si="77"/>
        <v>1972767.5367186572</v>
      </c>
      <c r="M258" s="274">
        <f t="shared" si="77"/>
        <v>829455.6869257313</v>
      </c>
      <c r="N258" s="274">
        <f t="shared" si="77"/>
        <v>147544.96374940942</v>
      </c>
      <c r="O258" s="274">
        <f t="shared" si="77"/>
        <v>138155.785661624</v>
      </c>
      <c r="P258" s="274">
        <f t="shared" si="77"/>
        <v>19316839.471788075</v>
      </c>
      <c r="Q258" s="274">
        <f t="shared" si="77"/>
        <v>4532094.0216467995</v>
      </c>
      <c r="R258" s="274">
        <f t="shared" si="77"/>
        <v>5427055.8940706905</v>
      </c>
      <c r="S258" s="274">
        <f t="shared" si="77"/>
        <v>3557161.867102115</v>
      </c>
      <c r="T258" s="274">
        <f t="shared" si="77"/>
        <v>3017768.090105896</v>
      </c>
      <c r="U258" s="274">
        <f t="shared" si="77"/>
        <v>8058.071349366976</v>
      </c>
      <c r="V258" s="274">
        <f t="shared" si="77"/>
        <v>309066.8652410506</v>
      </c>
      <c r="W258" s="274">
        <f t="shared" si="77"/>
        <v>58877.608151282824</v>
      </c>
      <c r="X258" s="274">
        <f t="shared" si="77"/>
        <v>829455.6869257313</v>
      </c>
      <c r="Y258" s="274">
        <f t="shared" si="77"/>
        <v>1913889.928567374</v>
      </c>
      <c r="Z258" s="274">
        <f t="shared" si="77"/>
        <v>147544.96374940942</v>
      </c>
      <c r="AA258" s="274">
        <f t="shared" si="77"/>
        <v>123914.16528668333</v>
      </c>
      <c r="AB258" s="274">
        <f t="shared" si="77"/>
        <v>14241.620374940703</v>
      </c>
      <c r="AC258" s="275"/>
      <c r="AD258" s="275"/>
      <c r="AE258" s="275"/>
      <c r="AF258" s="275"/>
      <c r="AG258" s="275"/>
      <c r="AH258" s="276"/>
      <c r="AI258" s="277"/>
      <c r="AJ258" s="277"/>
      <c r="AK258" s="277"/>
      <c r="AL258" s="277"/>
      <c r="AM258" s="277"/>
      <c r="AN258" s="277"/>
      <c r="AO258" s="279"/>
      <c r="AP258" s="279"/>
      <c r="AQ258" s="279"/>
      <c r="AR258" s="279"/>
      <c r="AS258" s="279"/>
      <c r="AT258" s="279"/>
    </row>
    <row r="259" spans="1:46" s="236" customFormat="1" ht="11.25">
      <c r="A259" s="298">
        <v>190</v>
      </c>
      <c r="B259" s="280" t="s">
        <v>289</v>
      </c>
      <c r="C259" s="310" t="s">
        <v>290</v>
      </c>
      <c r="D259" s="298" t="s">
        <v>705</v>
      </c>
      <c r="E259" s="298" t="s">
        <v>705</v>
      </c>
      <c r="F259" s="274">
        <f aca="true" t="shared" si="78" ref="F259:AB259">(F246+F252-F257+F258)</f>
        <v>46439329.48520193</v>
      </c>
      <c r="G259" s="274">
        <f t="shared" si="78"/>
        <v>22618698.50349491</v>
      </c>
      <c r="H259" s="274">
        <f t="shared" si="78"/>
        <v>5306193.93795607</v>
      </c>
      <c r="I259" s="274">
        <f t="shared" si="78"/>
        <v>6353947.614336442</v>
      </c>
      <c r="J259" s="274">
        <f t="shared" si="78"/>
        <v>4164630.5316021</v>
      </c>
      <c r="K259" s="274">
        <f t="shared" si="78"/>
        <v>3904225.913603795</v>
      </c>
      <c r="L259" s="274">
        <f t="shared" si="78"/>
        <v>2734164.002285434</v>
      </c>
      <c r="M259" s="274">
        <f t="shared" si="78"/>
        <v>995552.9053928116</v>
      </c>
      <c r="N259" s="274">
        <f t="shared" si="78"/>
        <v>172713.92630072345</v>
      </c>
      <c r="O259" s="274">
        <f t="shared" si="78"/>
        <v>189202.15022965125</v>
      </c>
      <c r="P259" s="274">
        <f t="shared" si="78"/>
        <v>22618698.50349491</v>
      </c>
      <c r="Q259" s="274">
        <f t="shared" si="78"/>
        <v>5306193.93795607</v>
      </c>
      <c r="R259" s="274">
        <f t="shared" si="78"/>
        <v>6353947.614336442</v>
      </c>
      <c r="S259" s="274">
        <f t="shared" si="78"/>
        <v>4164630.5316021</v>
      </c>
      <c r="T259" s="274">
        <f t="shared" si="78"/>
        <v>3533079.8255568948</v>
      </c>
      <c r="U259" s="274">
        <f t="shared" si="78"/>
        <v>9430.75079736544</v>
      </c>
      <c r="V259" s="274">
        <f t="shared" si="78"/>
        <v>361715.33724953514</v>
      </c>
      <c r="W259" s="274">
        <f t="shared" si="78"/>
        <v>82864.2270923619</v>
      </c>
      <c r="X259" s="274">
        <f t="shared" si="78"/>
        <v>995552.9053928116</v>
      </c>
      <c r="Y259" s="274">
        <f t="shared" si="78"/>
        <v>2651299.7751930715</v>
      </c>
      <c r="Z259" s="274">
        <f t="shared" si="78"/>
        <v>172713.92630072345</v>
      </c>
      <c r="AA259" s="274">
        <f t="shared" si="78"/>
        <v>172527.79629813047</v>
      </c>
      <c r="AB259" s="274">
        <f t="shared" si="78"/>
        <v>16674.35393152082</v>
      </c>
      <c r="AC259" s="275"/>
      <c r="AD259" s="275"/>
      <c r="AE259" s="275"/>
      <c r="AF259" s="275"/>
      <c r="AG259" s="275"/>
      <c r="AH259" s="276"/>
      <c r="AI259" s="277"/>
      <c r="AJ259" s="277"/>
      <c r="AK259" s="277"/>
      <c r="AL259" s="277"/>
      <c r="AM259" s="277"/>
      <c r="AN259" s="277"/>
      <c r="AO259" s="279"/>
      <c r="AP259" s="279"/>
      <c r="AQ259" s="279"/>
      <c r="AR259" s="279"/>
      <c r="AS259" s="279"/>
      <c r="AT259" s="279"/>
    </row>
    <row r="260" spans="6:40" ht="11.25"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5"/>
      <c r="AD260" s="275"/>
      <c r="AE260" s="275"/>
      <c r="AF260" s="275"/>
      <c r="AG260" s="275"/>
      <c r="AH260" s="276"/>
      <c r="AI260" s="277"/>
      <c r="AJ260" s="277"/>
      <c r="AK260" s="277"/>
      <c r="AL260" s="277"/>
      <c r="AM260" s="277"/>
      <c r="AN260" s="277"/>
    </row>
    <row r="261" spans="1:46" s="236" customFormat="1" ht="11.25">
      <c r="A261" s="298"/>
      <c r="B261" s="280" t="s">
        <v>894</v>
      </c>
      <c r="C261" s="298"/>
      <c r="D261" s="237"/>
      <c r="E261" s="298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5"/>
      <c r="AD261" s="275"/>
      <c r="AE261" s="275"/>
      <c r="AF261" s="275"/>
      <c r="AG261" s="275"/>
      <c r="AH261" s="276"/>
      <c r="AI261" s="277"/>
      <c r="AJ261" s="277"/>
      <c r="AK261" s="277"/>
      <c r="AL261" s="277"/>
      <c r="AM261" s="277"/>
      <c r="AN261" s="277"/>
      <c r="AO261" s="279"/>
      <c r="AP261" s="279"/>
      <c r="AQ261" s="279"/>
      <c r="AR261" s="279"/>
      <c r="AS261" s="279"/>
      <c r="AT261" s="279"/>
    </row>
    <row r="262" spans="1:46" s="236" customFormat="1" ht="11.25">
      <c r="A262" s="298"/>
      <c r="B262" s="292" t="s">
        <v>108</v>
      </c>
      <c r="C262" s="298"/>
      <c r="D262" s="237"/>
      <c r="E262" s="298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5"/>
      <c r="AD262" s="275"/>
      <c r="AE262" s="275"/>
      <c r="AF262" s="275"/>
      <c r="AG262" s="275"/>
      <c r="AH262" s="276"/>
      <c r="AI262" s="277"/>
      <c r="AJ262" s="277"/>
      <c r="AK262" s="277"/>
      <c r="AL262" s="277"/>
      <c r="AM262" s="277"/>
      <c r="AN262" s="277"/>
      <c r="AO262" s="279"/>
      <c r="AP262" s="279"/>
      <c r="AQ262" s="279"/>
      <c r="AR262" s="279"/>
      <c r="AS262" s="279"/>
      <c r="AT262" s="279"/>
    </row>
    <row r="263" spans="1:46" s="236" customFormat="1" ht="11.25">
      <c r="A263" s="298">
        <v>191</v>
      </c>
      <c r="B263" s="299" t="s">
        <v>291</v>
      </c>
      <c r="C263" s="300" t="s">
        <v>899</v>
      </c>
      <c r="D263" s="241" t="s">
        <v>705</v>
      </c>
      <c r="E263" s="300" t="s">
        <v>900</v>
      </c>
      <c r="F263" s="274">
        <v>3479154</v>
      </c>
      <c r="G263" s="274">
        <v>1980066.9587229216</v>
      </c>
      <c r="H263" s="274">
        <v>400696.4133382719</v>
      </c>
      <c r="I263" s="274">
        <v>475938.5360034123</v>
      </c>
      <c r="J263" s="274">
        <v>286326.2639023727</v>
      </c>
      <c r="K263" s="274">
        <v>293700.8057344293</v>
      </c>
      <c r="L263" s="274">
        <v>11193.083980197742</v>
      </c>
      <c r="M263" s="274">
        <v>0</v>
      </c>
      <c r="N263" s="274">
        <v>17410.59904942815</v>
      </c>
      <c r="O263" s="274">
        <v>13821.339268966434</v>
      </c>
      <c r="P263" s="274">
        <v>1980066.9587229216</v>
      </c>
      <c r="Q263" s="274">
        <v>400696.4133382719</v>
      </c>
      <c r="R263" s="274">
        <v>475938.5360034123</v>
      </c>
      <c r="S263" s="274">
        <v>286326.2639023727</v>
      </c>
      <c r="T263" s="274">
        <v>228850.6940858663</v>
      </c>
      <c r="U263" s="274">
        <v>1130.843282566605</v>
      </c>
      <c r="V263" s="274">
        <v>63719.268365996395</v>
      </c>
      <c r="W263" s="274">
        <v>11193.083980197742</v>
      </c>
      <c r="X263" s="274">
        <v>0</v>
      </c>
      <c r="Y263" s="274">
        <v>0</v>
      </c>
      <c r="Z263" s="274">
        <v>17410.59904942815</v>
      </c>
      <c r="AA263" s="274">
        <v>12708.187527115828</v>
      </c>
      <c r="AB263" s="274">
        <v>1113.1517418506069</v>
      </c>
      <c r="AC263" s="275"/>
      <c r="AD263" s="275"/>
      <c r="AE263" s="275"/>
      <c r="AF263" s="275"/>
      <c r="AG263" s="275"/>
      <c r="AH263" s="276"/>
      <c r="AI263" s="277"/>
      <c r="AJ263" s="277"/>
      <c r="AK263" s="277"/>
      <c r="AL263" s="277"/>
      <c r="AM263" s="277"/>
      <c r="AN263" s="277"/>
      <c r="AO263" s="279"/>
      <c r="AP263" s="279"/>
      <c r="AQ263" s="279"/>
      <c r="AR263" s="279"/>
      <c r="AS263" s="279"/>
      <c r="AT263" s="279"/>
    </row>
    <row r="264" spans="1:46" s="236" customFormat="1" ht="11.25">
      <c r="A264" s="298">
        <v>192</v>
      </c>
      <c r="B264" s="299" t="s">
        <v>292</v>
      </c>
      <c r="C264" s="300" t="s">
        <v>902</v>
      </c>
      <c r="D264" s="241" t="s">
        <v>705</v>
      </c>
      <c r="E264" s="300" t="s">
        <v>903</v>
      </c>
      <c r="F264" s="274">
        <v>1208878</v>
      </c>
      <c r="G264" s="274">
        <v>576483.5417734161</v>
      </c>
      <c r="H264" s="274">
        <v>149475.29522426284</v>
      </c>
      <c r="I264" s="274">
        <v>169914.22256322938</v>
      </c>
      <c r="J264" s="274">
        <v>101001.38242736351</v>
      </c>
      <c r="K264" s="274">
        <v>94232.72690062039</v>
      </c>
      <c r="L264" s="274">
        <v>75422.55753729543</v>
      </c>
      <c r="M264" s="274">
        <v>26716.662748942264</v>
      </c>
      <c r="N264" s="274">
        <v>4239.959385929553</v>
      </c>
      <c r="O264" s="274">
        <v>11391.651438940613</v>
      </c>
      <c r="P264" s="274">
        <v>576483.5417734161</v>
      </c>
      <c r="Q264" s="274">
        <v>149475.29522426284</v>
      </c>
      <c r="R264" s="274">
        <v>169914.22256322938</v>
      </c>
      <c r="S264" s="274">
        <v>101001.38242736351</v>
      </c>
      <c r="T264" s="274">
        <v>81535.79741821256</v>
      </c>
      <c r="U264" s="274">
        <v>330.91169981399014</v>
      </c>
      <c r="V264" s="274">
        <v>12366.017782593837</v>
      </c>
      <c r="W264" s="274">
        <v>3503.39801389547</v>
      </c>
      <c r="X264" s="274">
        <v>26716.662748942264</v>
      </c>
      <c r="Y264" s="274">
        <v>71919.15952339997</v>
      </c>
      <c r="Z264" s="274">
        <v>4239.959385929553</v>
      </c>
      <c r="AA264" s="274">
        <v>11029.863936307516</v>
      </c>
      <c r="AB264" s="274">
        <v>361.78750263309564</v>
      </c>
      <c r="AC264" s="275"/>
      <c r="AD264" s="275"/>
      <c r="AE264" s="275"/>
      <c r="AF264" s="275"/>
      <c r="AG264" s="275"/>
      <c r="AH264" s="276"/>
      <c r="AI264" s="277"/>
      <c r="AJ264" s="277"/>
      <c r="AK264" s="277"/>
      <c r="AL264" s="277"/>
      <c r="AM264" s="277"/>
      <c r="AN264" s="277"/>
      <c r="AO264" s="279"/>
      <c r="AP264" s="279"/>
      <c r="AQ264" s="279"/>
      <c r="AR264" s="279"/>
      <c r="AS264" s="279"/>
      <c r="AT264" s="279"/>
    </row>
    <row r="265" spans="1:46" s="236" customFormat="1" ht="11.25">
      <c r="A265" s="298">
        <v>193</v>
      </c>
      <c r="B265" s="299" t="s">
        <v>293</v>
      </c>
      <c r="C265" s="300" t="s">
        <v>905</v>
      </c>
      <c r="D265" s="241" t="s">
        <v>705</v>
      </c>
      <c r="E265" s="300" t="s">
        <v>906</v>
      </c>
      <c r="F265" s="274">
        <v>3198538</v>
      </c>
      <c r="G265" s="274">
        <v>2152074.050466297</v>
      </c>
      <c r="H265" s="274">
        <v>403203.09482615266</v>
      </c>
      <c r="I265" s="274">
        <v>325627.43839766</v>
      </c>
      <c r="J265" s="274">
        <v>110951.90015125863</v>
      </c>
      <c r="K265" s="274">
        <v>188649.3092207675</v>
      </c>
      <c r="L265" s="274">
        <v>6648.335002854881</v>
      </c>
      <c r="M265" s="274">
        <v>0</v>
      </c>
      <c r="N265" s="274">
        <v>8820.658439932284</v>
      </c>
      <c r="O265" s="274">
        <v>2563.213495076581</v>
      </c>
      <c r="P265" s="274">
        <v>2152074.050466297</v>
      </c>
      <c r="Q265" s="274">
        <v>403203.09482615266</v>
      </c>
      <c r="R265" s="274">
        <v>325627.43839766</v>
      </c>
      <c r="S265" s="274">
        <v>110951.90015125863</v>
      </c>
      <c r="T265" s="274">
        <v>135920.80361017337</v>
      </c>
      <c r="U265" s="274">
        <v>672.8435424576024</v>
      </c>
      <c r="V265" s="274">
        <v>52055.6620681365</v>
      </c>
      <c r="W265" s="274">
        <v>6648.335002854881</v>
      </c>
      <c r="X265" s="274">
        <v>0</v>
      </c>
      <c r="Y265" s="274">
        <v>0</v>
      </c>
      <c r="Z265" s="274">
        <v>8820.658439932284</v>
      </c>
      <c r="AA265" s="274">
        <v>2242.8118081920084</v>
      </c>
      <c r="AB265" s="274">
        <v>320.40168688457254</v>
      </c>
      <c r="AC265" s="275"/>
      <c r="AD265" s="275"/>
      <c r="AE265" s="275"/>
      <c r="AF265" s="275"/>
      <c r="AG265" s="275"/>
      <c r="AH265" s="276"/>
      <c r="AI265" s="277"/>
      <c r="AJ265" s="277"/>
      <c r="AK265" s="277"/>
      <c r="AL265" s="277"/>
      <c r="AM265" s="277"/>
      <c r="AN265" s="277"/>
      <c r="AO265" s="279"/>
      <c r="AP265" s="279"/>
      <c r="AQ265" s="279"/>
      <c r="AR265" s="279"/>
      <c r="AS265" s="279"/>
      <c r="AT265" s="279"/>
    </row>
    <row r="266" spans="1:46" s="236" customFormat="1" ht="11.25">
      <c r="A266" s="298">
        <v>194</v>
      </c>
      <c r="B266" s="299" t="s">
        <v>294</v>
      </c>
      <c r="C266" s="300" t="s">
        <v>908</v>
      </c>
      <c r="D266" s="241" t="s">
        <v>705</v>
      </c>
      <c r="E266" s="300" t="s">
        <v>909</v>
      </c>
      <c r="F266" s="274">
        <v>2560251</v>
      </c>
      <c r="G266" s="274">
        <v>1706253.2565624942</v>
      </c>
      <c r="H266" s="274">
        <v>293388.4735021278</v>
      </c>
      <c r="I266" s="274">
        <v>280057.30048582266</v>
      </c>
      <c r="J266" s="274">
        <v>127814.37130195131</v>
      </c>
      <c r="K266" s="274">
        <v>127204.59069257072</v>
      </c>
      <c r="L266" s="274">
        <v>4100.463485528609</v>
      </c>
      <c r="M266" s="274">
        <v>0</v>
      </c>
      <c r="N266" s="274">
        <v>7432.478958215361</v>
      </c>
      <c r="O266" s="274">
        <v>14000.065011288874</v>
      </c>
      <c r="P266" s="274">
        <v>1706253.2565624942</v>
      </c>
      <c r="Q266" s="274">
        <v>293388.4735021278</v>
      </c>
      <c r="R266" s="274">
        <v>280057.30048582266</v>
      </c>
      <c r="S266" s="274">
        <v>127814.37130195131</v>
      </c>
      <c r="T266" s="274">
        <v>83860.38941762038</v>
      </c>
      <c r="U266" s="274">
        <v>413.7796992225379</v>
      </c>
      <c r="V266" s="274">
        <v>42930.42157572782</v>
      </c>
      <c r="W266" s="274">
        <v>4100.463485528609</v>
      </c>
      <c r="X266" s="274">
        <v>0</v>
      </c>
      <c r="Y266" s="274">
        <v>0</v>
      </c>
      <c r="Z266" s="274">
        <v>7432.478958215361</v>
      </c>
      <c r="AA266" s="274">
        <v>14000.065011288874</v>
      </c>
      <c r="AB266" s="274">
        <v>0</v>
      </c>
      <c r="AC266" s="275"/>
      <c r="AD266" s="275"/>
      <c r="AE266" s="275"/>
      <c r="AF266" s="275"/>
      <c r="AG266" s="275"/>
      <c r="AH266" s="276"/>
      <c r="AI266" s="277"/>
      <c r="AJ266" s="277"/>
      <c r="AK266" s="277"/>
      <c r="AL266" s="277"/>
      <c r="AM266" s="277"/>
      <c r="AN266" s="277"/>
      <c r="AO266" s="279"/>
      <c r="AP266" s="279"/>
      <c r="AQ266" s="279"/>
      <c r="AR266" s="279"/>
      <c r="AS266" s="279"/>
      <c r="AT266" s="279"/>
    </row>
    <row r="267" spans="1:46" s="236" customFormat="1" ht="11.25">
      <c r="A267" s="298">
        <v>195</v>
      </c>
      <c r="B267" s="299" t="s">
        <v>295</v>
      </c>
      <c r="C267" s="300" t="s">
        <v>929</v>
      </c>
      <c r="D267" s="241" t="s">
        <v>705</v>
      </c>
      <c r="E267" s="300" t="s">
        <v>930</v>
      </c>
      <c r="F267" s="274">
        <v>76736</v>
      </c>
      <c r="G267" s="274">
        <v>34838.86617856626</v>
      </c>
      <c r="H267" s="274">
        <v>9048.626848604663</v>
      </c>
      <c r="I267" s="274">
        <v>11094.51929230338</v>
      </c>
      <c r="J267" s="274">
        <v>8003.920222700992</v>
      </c>
      <c r="K267" s="274">
        <v>6140.3641234085335</v>
      </c>
      <c r="L267" s="274">
        <v>4406.147923534773</v>
      </c>
      <c r="M267" s="274">
        <v>2322.179876406117</v>
      </c>
      <c r="N267" s="274">
        <v>480.85359760290265</v>
      </c>
      <c r="O267" s="274">
        <v>400.5219368723777</v>
      </c>
      <c r="P267" s="274">
        <v>34838.86617856626</v>
      </c>
      <c r="Q267" s="274">
        <v>9048.626848604663</v>
      </c>
      <c r="R267" s="274">
        <v>11094.51929230338</v>
      </c>
      <c r="S267" s="274">
        <v>8003.920222700992</v>
      </c>
      <c r="T267" s="274">
        <v>5244.526937092827</v>
      </c>
      <c r="U267" s="274">
        <v>22.872739529142528</v>
      </c>
      <c r="V267" s="274">
        <v>872.9644467865642</v>
      </c>
      <c r="W267" s="274">
        <v>237.34573843697703</v>
      </c>
      <c r="X267" s="274">
        <v>2322.179876406117</v>
      </c>
      <c r="Y267" s="274">
        <v>4168.802185097796</v>
      </c>
      <c r="Z267" s="274">
        <v>480.85359760290265</v>
      </c>
      <c r="AA267" s="274">
        <v>392.9211638811454</v>
      </c>
      <c r="AB267" s="274">
        <v>7.600772991232274</v>
      </c>
      <c r="AC267" s="275"/>
      <c r="AD267" s="275"/>
      <c r="AE267" s="275"/>
      <c r="AF267" s="275"/>
      <c r="AG267" s="275"/>
      <c r="AH267" s="276"/>
      <c r="AI267" s="277"/>
      <c r="AJ267" s="277"/>
      <c r="AK267" s="277"/>
      <c r="AL267" s="277"/>
      <c r="AM267" s="277"/>
      <c r="AN267" s="277"/>
      <c r="AO267" s="279"/>
      <c r="AP267" s="279"/>
      <c r="AQ267" s="279"/>
      <c r="AR267" s="279"/>
      <c r="AS267" s="279"/>
      <c r="AT267" s="279"/>
    </row>
    <row r="268" spans="1:46" s="236" customFormat="1" ht="11.25">
      <c r="A268" s="298">
        <v>196</v>
      </c>
      <c r="B268" s="299" t="s">
        <v>296</v>
      </c>
      <c r="C268" s="300" t="s">
        <v>932</v>
      </c>
      <c r="D268" s="241" t="s">
        <v>705</v>
      </c>
      <c r="E268" s="300" t="s">
        <v>903</v>
      </c>
      <c r="F268" s="274">
        <v>4225346</v>
      </c>
      <c r="G268" s="274">
        <v>2014961.3338137816</v>
      </c>
      <c r="H268" s="274">
        <v>522455.40143393964</v>
      </c>
      <c r="I268" s="274">
        <v>593894.8187084644</v>
      </c>
      <c r="J268" s="274">
        <v>353026.3494198179</v>
      </c>
      <c r="K268" s="274">
        <v>329368.1212484872</v>
      </c>
      <c r="L268" s="274">
        <v>263621.6407279983</v>
      </c>
      <c r="M268" s="274">
        <v>93381.75074704993</v>
      </c>
      <c r="N268" s="274">
        <v>14819.771251937658</v>
      </c>
      <c r="O268" s="274">
        <v>39816.81264852364</v>
      </c>
      <c r="P268" s="274">
        <v>2014961.3338137816</v>
      </c>
      <c r="Q268" s="274">
        <v>522455.40143393964</v>
      </c>
      <c r="R268" s="274">
        <v>593894.8187084644</v>
      </c>
      <c r="S268" s="274">
        <v>353026.3494198179</v>
      </c>
      <c r="T268" s="274">
        <v>284989.0191382875</v>
      </c>
      <c r="U268" s="274">
        <v>1156.6232714651471</v>
      </c>
      <c r="V268" s="274">
        <v>43222.47883873455</v>
      </c>
      <c r="W268" s="274">
        <v>12245.29587305019</v>
      </c>
      <c r="X268" s="274">
        <v>93381.75074704993</v>
      </c>
      <c r="Y268" s="274">
        <v>251376.3448549481</v>
      </c>
      <c r="Z268" s="274">
        <v>14819.771251937658</v>
      </c>
      <c r="AA268" s="274">
        <v>38552.27033978716</v>
      </c>
      <c r="AB268" s="274">
        <v>1264.5423087364813</v>
      </c>
      <c r="AC268" s="275"/>
      <c r="AD268" s="275"/>
      <c r="AE268" s="275"/>
      <c r="AF268" s="275"/>
      <c r="AG268" s="275"/>
      <c r="AH268" s="276"/>
      <c r="AI268" s="277"/>
      <c r="AJ268" s="277"/>
      <c r="AK268" s="277"/>
      <c r="AL268" s="277"/>
      <c r="AM268" s="277"/>
      <c r="AN268" s="277"/>
      <c r="AO268" s="279"/>
      <c r="AP268" s="279"/>
      <c r="AQ268" s="279"/>
      <c r="AR268" s="279"/>
      <c r="AS268" s="279"/>
      <c r="AT268" s="279"/>
    </row>
    <row r="269" spans="1:46" s="236" customFormat="1" ht="11.25">
      <c r="A269" s="298">
        <v>197</v>
      </c>
      <c r="B269" s="299" t="s">
        <v>293</v>
      </c>
      <c r="C269" s="300" t="s">
        <v>933</v>
      </c>
      <c r="D269" s="241" t="s">
        <v>705</v>
      </c>
      <c r="E269" s="300" t="s">
        <v>906</v>
      </c>
      <c r="F269" s="274">
        <v>19179506</v>
      </c>
      <c r="G269" s="274">
        <v>12904557.38320528</v>
      </c>
      <c r="H269" s="274">
        <v>2417740.91051498</v>
      </c>
      <c r="I269" s="274">
        <v>1952571.2711596827</v>
      </c>
      <c r="J269" s="274">
        <v>665304.7844554186</v>
      </c>
      <c r="K269" s="274">
        <v>1131204.4934578128</v>
      </c>
      <c r="L269" s="274">
        <v>39865.64520329763</v>
      </c>
      <c r="M269" s="274">
        <v>0</v>
      </c>
      <c r="N269" s="274">
        <v>52891.62469623055</v>
      </c>
      <c r="O269" s="274">
        <v>15369.887307295474</v>
      </c>
      <c r="P269" s="274">
        <v>12904557.38320528</v>
      </c>
      <c r="Q269" s="274">
        <v>2417740.91051498</v>
      </c>
      <c r="R269" s="274">
        <v>1952571.2711596827</v>
      </c>
      <c r="S269" s="274">
        <v>665304.7844554186</v>
      </c>
      <c r="T269" s="274">
        <v>815026.6991876108</v>
      </c>
      <c r="U269" s="274">
        <v>4034.595418165062</v>
      </c>
      <c r="V269" s="274">
        <v>312143.1988520369</v>
      </c>
      <c r="W269" s="274">
        <v>39865.64520329763</v>
      </c>
      <c r="X269" s="274">
        <v>0</v>
      </c>
      <c r="Y269" s="274">
        <v>0</v>
      </c>
      <c r="Z269" s="274">
        <v>52891.62469623055</v>
      </c>
      <c r="AA269" s="274">
        <v>13448.65139388354</v>
      </c>
      <c r="AB269" s="274">
        <v>1921.2359134119338</v>
      </c>
      <c r="AC269" s="275"/>
      <c r="AD269" s="275"/>
      <c r="AE269" s="275"/>
      <c r="AF269" s="275"/>
      <c r="AG269" s="275"/>
      <c r="AH269" s="276"/>
      <c r="AI269" s="277"/>
      <c r="AJ269" s="277"/>
      <c r="AK269" s="277"/>
      <c r="AL269" s="277"/>
      <c r="AM269" s="277"/>
      <c r="AN269" s="277"/>
      <c r="AO269" s="279"/>
      <c r="AP269" s="279"/>
      <c r="AQ269" s="279"/>
      <c r="AR269" s="279"/>
      <c r="AS269" s="279"/>
      <c r="AT269" s="279"/>
    </row>
    <row r="270" spans="1:46" s="236" customFormat="1" ht="11.25">
      <c r="A270" s="298">
        <v>198</v>
      </c>
      <c r="B270" s="299" t="s">
        <v>294</v>
      </c>
      <c r="C270" s="300" t="s">
        <v>934</v>
      </c>
      <c r="D270" s="241" t="s">
        <v>705</v>
      </c>
      <c r="E270" s="300" t="s">
        <v>909</v>
      </c>
      <c r="F270" s="274">
        <v>8997721</v>
      </c>
      <c r="G270" s="274">
        <v>5996439.707626613</v>
      </c>
      <c r="H270" s="274">
        <v>1031081.573325443</v>
      </c>
      <c r="I270" s="274">
        <v>984230.629647092</v>
      </c>
      <c r="J270" s="274">
        <v>449189.572727582</v>
      </c>
      <c r="K270" s="274">
        <v>447046.56573552673</v>
      </c>
      <c r="L270" s="274">
        <v>14410.628650657283</v>
      </c>
      <c r="M270" s="274">
        <v>0</v>
      </c>
      <c r="N270" s="274">
        <v>26120.631142959217</v>
      </c>
      <c r="O270" s="274">
        <v>49201.69114412577</v>
      </c>
      <c r="P270" s="274">
        <v>5996439.707626613</v>
      </c>
      <c r="Q270" s="274">
        <v>1031081.573325443</v>
      </c>
      <c r="R270" s="274">
        <v>984230.629647092</v>
      </c>
      <c r="S270" s="274">
        <v>449189.572727582</v>
      </c>
      <c r="T270" s="274">
        <v>294718.1299533134</v>
      </c>
      <c r="U270" s="274">
        <v>1454.183316037495</v>
      </c>
      <c r="V270" s="274">
        <v>150874.2524661759</v>
      </c>
      <c r="W270" s="274">
        <v>14410.628650657283</v>
      </c>
      <c r="X270" s="274">
        <v>0</v>
      </c>
      <c r="Y270" s="274">
        <v>0</v>
      </c>
      <c r="Z270" s="274">
        <v>26120.631142959217</v>
      </c>
      <c r="AA270" s="274">
        <v>49201.69114412577</v>
      </c>
      <c r="AB270" s="274">
        <v>0</v>
      </c>
      <c r="AC270" s="275"/>
      <c r="AD270" s="275"/>
      <c r="AE270" s="275"/>
      <c r="AF270" s="275"/>
      <c r="AG270" s="275"/>
      <c r="AH270" s="276"/>
      <c r="AI270" s="277"/>
      <c r="AJ270" s="277"/>
      <c r="AK270" s="277"/>
      <c r="AL270" s="277"/>
      <c r="AM270" s="277"/>
      <c r="AN270" s="277"/>
      <c r="AO270" s="279"/>
      <c r="AP270" s="279"/>
      <c r="AQ270" s="279"/>
      <c r="AR270" s="279"/>
      <c r="AS270" s="279"/>
      <c r="AT270" s="279"/>
    </row>
    <row r="271" spans="1:46" s="236" customFormat="1" ht="21">
      <c r="A271" s="298">
        <v>199</v>
      </c>
      <c r="B271" s="315" t="s">
        <v>297</v>
      </c>
      <c r="C271" s="316" t="s">
        <v>298</v>
      </c>
      <c r="D271" s="241" t="s">
        <v>705</v>
      </c>
      <c r="E271" s="241" t="s">
        <v>705</v>
      </c>
      <c r="F271" s="274">
        <f aca="true" t="shared" si="79" ref="F271:AB271">(F263+F264+F265+F266+F267+F268+F269+F270)</f>
        <v>42926130</v>
      </c>
      <c r="G271" s="274">
        <f t="shared" si="79"/>
        <v>27365675.09834937</v>
      </c>
      <c r="H271" s="274">
        <f t="shared" si="79"/>
        <v>5227089.7890137825</v>
      </c>
      <c r="I271" s="274">
        <f t="shared" si="79"/>
        <v>4793328.736257667</v>
      </c>
      <c r="J271" s="274">
        <f t="shared" si="79"/>
        <v>2101618.544608466</v>
      </c>
      <c r="K271" s="274">
        <f t="shared" si="79"/>
        <v>2617546.9771136236</v>
      </c>
      <c r="L271" s="274">
        <f t="shared" si="79"/>
        <v>419668.50251136464</v>
      </c>
      <c r="M271" s="274">
        <f t="shared" si="79"/>
        <v>122420.5933723983</v>
      </c>
      <c r="N271" s="274">
        <f t="shared" si="79"/>
        <v>132216.5765222357</v>
      </c>
      <c r="O271" s="274">
        <f t="shared" si="79"/>
        <v>146565.18225108978</v>
      </c>
      <c r="P271" s="274">
        <f t="shared" si="79"/>
        <v>27365675.09834937</v>
      </c>
      <c r="Q271" s="274">
        <f t="shared" si="79"/>
        <v>5227089.7890137825</v>
      </c>
      <c r="R271" s="274">
        <f t="shared" si="79"/>
        <v>4793328.736257667</v>
      </c>
      <c r="S271" s="274">
        <f t="shared" si="79"/>
        <v>2101618.544608466</v>
      </c>
      <c r="T271" s="274">
        <f t="shared" si="79"/>
        <v>1930146.0597481772</v>
      </c>
      <c r="U271" s="274">
        <f t="shared" si="79"/>
        <v>9216.652969257582</v>
      </c>
      <c r="V271" s="274">
        <f t="shared" si="79"/>
        <v>678184.2643961885</v>
      </c>
      <c r="W271" s="274">
        <f t="shared" si="79"/>
        <v>92204.19594791878</v>
      </c>
      <c r="X271" s="274">
        <f t="shared" si="79"/>
        <v>122420.5933723983</v>
      </c>
      <c r="Y271" s="274">
        <f t="shared" si="79"/>
        <v>327464.3065634459</v>
      </c>
      <c r="Z271" s="274">
        <f t="shared" si="79"/>
        <v>132216.5765222357</v>
      </c>
      <c r="AA271" s="274">
        <f t="shared" si="79"/>
        <v>141576.46232458184</v>
      </c>
      <c r="AB271" s="274">
        <f t="shared" si="79"/>
        <v>4988.7199265079225</v>
      </c>
      <c r="AC271" s="275"/>
      <c r="AD271" s="275"/>
      <c r="AE271" s="275"/>
      <c r="AF271" s="275"/>
      <c r="AG271" s="275"/>
      <c r="AH271" s="276"/>
      <c r="AI271" s="277"/>
      <c r="AJ271" s="277"/>
      <c r="AK271" s="277"/>
      <c r="AL271" s="277"/>
      <c r="AM271" s="277"/>
      <c r="AN271" s="277"/>
      <c r="AO271" s="279"/>
      <c r="AP271" s="279"/>
      <c r="AQ271" s="279"/>
      <c r="AR271" s="279"/>
      <c r="AS271" s="279"/>
      <c r="AT271" s="279"/>
    </row>
    <row r="272" spans="1:46" s="236" customFormat="1" ht="11.25">
      <c r="A272" s="298"/>
      <c r="B272" s="280"/>
      <c r="C272" s="298"/>
      <c r="D272" s="237"/>
      <c r="E272" s="298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5"/>
      <c r="AD272" s="275"/>
      <c r="AE272" s="275"/>
      <c r="AF272" s="275"/>
      <c r="AG272" s="275"/>
      <c r="AH272" s="276"/>
      <c r="AI272" s="277"/>
      <c r="AJ272" s="277"/>
      <c r="AK272" s="277"/>
      <c r="AL272" s="277"/>
      <c r="AM272" s="277"/>
      <c r="AN272" s="277"/>
      <c r="AO272" s="279"/>
      <c r="AP272" s="279"/>
      <c r="AQ272" s="279"/>
      <c r="AR272" s="279"/>
      <c r="AS272" s="279"/>
      <c r="AT272" s="279"/>
    </row>
    <row r="273" spans="1:46" s="236" customFormat="1" ht="11.25">
      <c r="A273" s="298"/>
      <c r="B273" s="292" t="s">
        <v>111</v>
      </c>
      <c r="C273" s="298"/>
      <c r="D273" s="237"/>
      <c r="E273" s="298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5"/>
      <c r="AD273" s="275"/>
      <c r="AE273" s="275"/>
      <c r="AF273" s="275"/>
      <c r="AG273" s="275"/>
      <c r="AH273" s="276"/>
      <c r="AI273" s="277"/>
      <c r="AJ273" s="277"/>
      <c r="AK273" s="277"/>
      <c r="AL273" s="277"/>
      <c r="AM273" s="277"/>
      <c r="AN273" s="277"/>
      <c r="AO273" s="279"/>
      <c r="AP273" s="279"/>
      <c r="AQ273" s="279"/>
      <c r="AR273" s="279"/>
      <c r="AS273" s="279"/>
      <c r="AT273" s="279"/>
    </row>
    <row r="274" spans="1:46" s="236" customFormat="1" ht="11.25">
      <c r="A274" s="298">
        <v>200</v>
      </c>
      <c r="B274" s="299" t="s">
        <v>299</v>
      </c>
      <c r="C274" s="300" t="s">
        <v>911</v>
      </c>
      <c r="D274" s="241" t="s">
        <v>705</v>
      </c>
      <c r="E274" s="300" t="s">
        <v>800</v>
      </c>
      <c r="F274" s="274">
        <v>932212</v>
      </c>
      <c r="G274" s="274">
        <v>0</v>
      </c>
      <c r="H274" s="274">
        <v>0</v>
      </c>
      <c r="I274" s="274">
        <v>0</v>
      </c>
      <c r="J274" s="274">
        <v>0</v>
      </c>
      <c r="K274" s="274">
        <v>0</v>
      </c>
      <c r="L274" s="274">
        <v>0</v>
      </c>
      <c r="M274" s="274">
        <v>0</v>
      </c>
      <c r="N274" s="274">
        <v>932212</v>
      </c>
      <c r="O274" s="274">
        <v>0</v>
      </c>
      <c r="P274" s="274">
        <v>0</v>
      </c>
      <c r="Q274" s="274">
        <v>0</v>
      </c>
      <c r="R274" s="274">
        <v>0</v>
      </c>
      <c r="S274" s="274">
        <v>0</v>
      </c>
      <c r="T274" s="274">
        <v>0</v>
      </c>
      <c r="U274" s="274">
        <v>0</v>
      </c>
      <c r="V274" s="274">
        <v>0</v>
      </c>
      <c r="W274" s="274">
        <v>0</v>
      </c>
      <c r="X274" s="274">
        <v>0</v>
      </c>
      <c r="Y274" s="274">
        <v>0</v>
      </c>
      <c r="Z274" s="274">
        <v>932212</v>
      </c>
      <c r="AA274" s="274">
        <v>0</v>
      </c>
      <c r="AB274" s="274">
        <v>0</v>
      </c>
      <c r="AC274" s="275"/>
      <c r="AD274" s="275"/>
      <c r="AE274" s="275"/>
      <c r="AF274" s="275"/>
      <c r="AG274" s="275"/>
      <c r="AH274" s="276"/>
      <c r="AI274" s="277"/>
      <c r="AJ274" s="277"/>
      <c r="AK274" s="277"/>
      <c r="AL274" s="277"/>
      <c r="AM274" s="277"/>
      <c r="AN274" s="277"/>
      <c r="AO274" s="279"/>
      <c r="AP274" s="279"/>
      <c r="AQ274" s="279"/>
      <c r="AR274" s="279"/>
      <c r="AS274" s="279"/>
      <c r="AT274" s="279"/>
    </row>
    <row r="275" spans="1:46" s="236" customFormat="1" ht="11.25">
      <c r="A275" s="298">
        <v>201</v>
      </c>
      <c r="B275" s="299" t="s">
        <v>300</v>
      </c>
      <c r="C275" s="300" t="s">
        <v>936</v>
      </c>
      <c r="D275" s="241" t="s">
        <v>705</v>
      </c>
      <c r="E275" s="300" t="s">
        <v>937</v>
      </c>
      <c r="F275" s="274">
        <v>440054</v>
      </c>
      <c r="G275" s="274">
        <v>327245.8168217502</v>
      </c>
      <c r="H275" s="274">
        <v>64020.49427913408</v>
      </c>
      <c r="I275" s="274">
        <v>37691.96129125305</v>
      </c>
      <c r="J275" s="274">
        <v>9224.447662890187</v>
      </c>
      <c r="K275" s="274">
        <v>1808.485090828177</v>
      </c>
      <c r="L275" s="274">
        <v>0</v>
      </c>
      <c r="M275" s="274">
        <v>8.086116165728273</v>
      </c>
      <c r="N275" s="274">
        <v>0</v>
      </c>
      <c r="O275" s="274">
        <v>54.70873797859836</v>
      </c>
      <c r="P275" s="274">
        <v>327245.8168217502</v>
      </c>
      <c r="Q275" s="274">
        <v>64020.49427913408</v>
      </c>
      <c r="R275" s="274">
        <v>37691.96129125305</v>
      </c>
      <c r="S275" s="274">
        <v>9224.447662890187</v>
      </c>
      <c r="T275" s="274">
        <v>1694.4492965114541</v>
      </c>
      <c r="U275" s="274">
        <v>0</v>
      </c>
      <c r="V275" s="274">
        <v>114.03579431672276</v>
      </c>
      <c r="W275" s="274">
        <v>0</v>
      </c>
      <c r="X275" s="274">
        <v>8.086116165728273</v>
      </c>
      <c r="Y275" s="274">
        <v>0</v>
      </c>
      <c r="Z275" s="274">
        <v>0</v>
      </c>
      <c r="AA275" s="274">
        <v>3.032240848757763</v>
      </c>
      <c r="AB275" s="274">
        <v>51.67649712984059</v>
      </c>
      <c r="AC275" s="275"/>
      <c r="AD275" s="275"/>
      <c r="AE275" s="275"/>
      <c r="AF275" s="275"/>
      <c r="AG275" s="275"/>
      <c r="AH275" s="276"/>
      <c r="AI275" s="277"/>
      <c r="AJ275" s="277"/>
      <c r="AK275" s="277"/>
      <c r="AL275" s="277"/>
      <c r="AM275" s="277"/>
      <c r="AN275" s="277"/>
      <c r="AO275" s="279"/>
      <c r="AP275" s="279"/>
      <c r="AQ275" s="279"/>
      <c r="AR275" s="279"/>
      <c r="AS275" s="279"/>
      <c r="AT275" s="279"/>
    </row>
    <row r="276" spans="1:46" s="236" customFormat="1" ht="11.25">
      <c r="A276" s="298">
        <v>202</v>
      </c>
      <c r="B276" s="299" t="s">
        <v>299</v>
      </c>
      <c r="C276" s="300" t="s">
        <v>938</v>
      </c>
      <c r="D276" s="241" t="s">
        <v>705</v>
      </c>
      <c r="E276" s="300" t="s">
        <v>800</v>
      </c>
      <c r="F276" s="274">
        <v>1532595</v>
      </c>
      <c r="G276" s="274">
        <v>0</v>
      </c>
      <c r="H276" s="274">
        <v>0</v>
      </c>
      <c r="I276" s="274">
        <v>0</v>
      </c>
      <c r="J276" s="274">
        <v>0</v>
      </c>
      <c r="K276" s="274">
        <v>0</v>
      </c>
      <c r="L276" s="274">
        <v>0</v>
      </c>
      <c r="M276" s="274">
        <v>0</v>
      </c>
      <c r="N276" s="274">
        <v>1532595</v>
      </c>
      <c r="O276" s="274">
        <v>0</v>
      </c>
      <c r="P276" s="274">
        <v>0</v>
      </c>
      <c r="Q276" s="274">
        <v>0</v>
      </c>
      <c r="R276" s="274">
        <v>0</v>
      </c>
      <c r="S276" s="274">
        <v>0</v>
      </c>
      <c r="T276" s="274">
        <v>0</v>
      </c>
      <c r="U276" s="274">
        <v>0</v>
      </c>
      <c r="V276" s="274">
        <v>0</v>
      </c>
      <c r="W276" s="274">
        <v>0</v>
      </c>
      <c r="X276" s="274">
        <v>0</v>
      </c>
      <c r="Y276" s="274">
        <v>0</v>
      </c>
      <c r="Z276" s="274">
        <v>1532595</v>
      </c>
      <c r="AA276" s="274">
        <v>0</v>
      </c>
      <c r="AB276" s="274">
        <v>0</v>
      </c>
      <c r="AC276" s="275"/>
      <c r="AD276" s="275"/>
      <c r="AE276" s="275"/>
      <c r="AF276" s="275"/>
      <c r="AG276" s="275"/>
      <c r="AH276" s="276"/>
      <c r="AI276" s="277"/>
      <c r="AJ276" s="277"/>
      <c r="AK276" s="277"/>
      <c r="AL276" s="277"/>
      <c r="AM276" s="277"/>
      <c r="AN276" s="277"/>
      <c r="AO276" s="279"/>
      <c r="AP276" s="279"/>
      <c r="AQ276" s="279"/>
      <c r="AR276" s="279"/>
      <c r="AS276" s="279"/>
      <c r="AT276" s="279"/>
    </row>
    <row r="277" spans="1:46" s="236" customFormat="1" ht="11.25">
      <c r="A277" s="298">
        <v>203</v>
      </c>
      <c r="B277" s="299" t="s">
        <v>301</v>
      </c>
      <c r="C277" s="316" t="s">
        <v>302</v>
      </c>
      <c r="D277" s="241" t="s">
        <v>705</v>
      </c>
      <c r="E277" s="241" t="s">
        <v>705</v>
      </c>
      <c r="F277" s="274">
        <f aca="true" t="shared" si="80" ref="F277:AB277">(F274+F275+F276)</f>
        <v>2904861</v>
      </c>
      <c r="G277" s="274">
        <f t="shared" si="80"/>
        <v>327245.8168217502</v>
      </c>
      <c r="H277" s="274">
        <f t="shared" si="80"/>
        <v>64020.49427913408</v>
      </c>
      <c r="I277" s="274">
        <f t="shared" si="80"/>
        <v>37691.96129125305</v>
      </c>
      <c r="J277" s="274">
        <f t="shared" si="80"/>
        <v>9224.447662890187</v>
      </c>
      <c r="K277" s="274">
        <f t="shared" si="80"/>
        <v>1808.485090828177</v>
      </c>
      <c r="L277" s="274">
        <f t="shared" si="80"/>
        <v>0</v>
      </c>
      <c r="M277" s="274">
        <f t="shared" si="80"/>
        <v>8.086116165728273</v>
      </c>
      <c r="N277" s="274">
        <f t="shared" si="80"/>
        <v>2464807</v>
      </c>
      <c r="O277" s="274">
        <f t="shared" si="80"/>
        <v>54.70873797859836</v>
      </c>
      <c r="P277" s="274">
        <f t="shared" si="80"/>
        <v>327245.8168217502</v>
      </c>
      <c r="Q277" s="274">
        <f t="shared" si="80"/>
        <v>64020.49427913408</v>
      </c>
      <c r="R277" s="274">
        <f t="shared" si="80"/>
        <v>37691.96129125305</v>
      </c>
      <c r="S277" s="274">
        <f t="shared" si="80"/>
        <v>9224.447662890187</v>
      </c>
      <c r="T277" s="274">
        <f t="shared" si="80"/>
        <v>1694.4492965114541</v>
      </c>
      <c r="U277" s="274">
        <f t="shared" si="80"/>
        <v>0</v>
      </c>
      <c r="V277" s="274">
        <f t="shared" si="80"/>
        <v>114.03579431672276</v>
      </c>
      <c r="W277" s="274">
        <f t="shared" si="80"/>
        <v>0</v>
      </c>
      <c r="X277" s="274">
        <f t="shared" si="80"/>
        <v>8.086116165728273</v>
      </c>
      <c r="Y277" s="274">
        <f t="shared" si="80"/>
        <v>0</v>
      </c>
      <c r="Z277" s="274">
        <f t="shared" si="80"/>
        <v>2464807</v>
      </c>
      <c r="AA277" s="274">
        <f t="shared" si="80"/>
        <v>3.032240848757763</v>
      </c>
      <c r="AB277" s="274">
        <f t="shared" si="80"/>
        <v>51.67649712984059</v>
      </c>
      <c r="AC277" s="275"/>
      <c r="AD277" s="275"/>
      <c r="AE277" s="275"/>
      <c r="AF277" s="275"/>
      <c r="AG277" s="275"/>
      <c r="AH277" s="276"/>
      <c r="AI277" s="277"/>
      <c r="AJ277" s="277"/>
      <c r="AK277" s="277"/>
      <c r="AL277" s="277"/>
      <c r="AM277" s="277"/>
      <c r="AN277" s="277"/>
      <c r="AO277" s="279"/>
      <c r="AP277" s="279"/>
      <c r="AQ277" s="279"/>
      <c r="AR277" s="279"/>
      <c r="AS277" s="279"/>
      <c r="AT277" s="279"/>
    </row>
    <row r="278" spans="1:46" s="236" customFormat="1" ht="11.25">
      <c r="A278" s="298"/>
      <c r="B278" s="280"/>
      <c r="C278" s="298"/>
      <c r="D278" s="237"/>
      <c r="E278" s="298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5"/>
      <c r="AD278" s="275"/>
      <c r="AE278" s="275"/>
      <c r="AF278" s="275"/>
      <c r="AG278" s="275"/>
      <c r="AH278" s="276"/>
      <c r="AI278" s="277"/>
      <c r="AJ278" s="277"/>
      <c r="AK278" s="277"/>
      <c r="AL278" s="277"/>
      <c r="AM278" s="277"/>
      <c r="AN278" s="277"/>
      <c r="AO278" s="279"/>
      <c r="AP278" s="279"/>
      <c r="AQ278" s="279"/>
      <c r="AR278" s="279"/>
      <c r="AS278" s="279"/>
      <c r="AT278" s="279"/>
    </row>
    <row r="279" spans="1:46" s="236" customFormat="1" ht="11.25">
      <c r="A279" s="298"/>
      <c r="B279" s="282" t="s">
        <v>115</v>
      </c>
      <c r="C279" s="298"/>
      <c r="D279" s="237"/>
      <c r="E279" s="298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5"/>
      <c r="AD279" s="275"/>
      <c r="AE279" s="275"/>
      <c r="AF279" s="275"/>
      <c r="AG279" s="275"/>
      <c r="AH279" s="276"/>
      <c r="AI279" s="277"/>
      <c r="AJ279" s="277"/>
      <c r="AK279" s="277"/>
      <c r="AL279" s="277"/>
      <c r="AM279" s="277"/>
      <c r="AN279" s="277"/>
      <c r="AO279" s="279"/>
      <c r="AP279" s="279"/>
      <c r="AQ279" s="279"/>
      <c r="AR279" s="279"/>
      <c r="AS279" s="279"/>
      <c r="AT279" s="279"/>
    </row>
    <row r="280" spans="1:46" s="236" customFormat="1" ht="11.25">
      <c r="A280" s="298">
        <v>204</v>
      </c>
      <c r="B280" s="299" t="s">
        <v>303</v>
      </c>
      <c r="C280" s="300" t="s">
        <v>913</v>
      </c>
      <c r="D280" s="241" t="s">
        <v>705</v>
      </c>
      <c r="E280" s="300" t="s">
        <v>914</v>
      </c>
      <c r="F280" s="274">
        <v>1927753</v>
      </c>
      <c r="G280" s="274">
        <v>1149890.6163094083</v>
      </c>
      <c r="H280" s="274">
        <v>401526.77956200624</v>
      </c>
      <c r="I280" s="274">
        <v>145248.21329865165</v>
      </c>
      <c r="J280" s="274">
        <v>14430.063297704908</v>
      </c>
      <c r="K280" s="274">
        <v>204226.34673814502</v>
      </c>
      <c r="L280" s="274">
        <v>3797.719350348552</v>
      </c>
      <c r="M280" s="274">
        <v>6275.745068740427</v>
      </c>
      <c r="N280" s="274">
        <v>0</v>
      </c>
      <c r="O280" s="274">
        <v>2357.516374994921</v>
      </c>
      <c r="P280" s="274">
        <v>1149890.6163094083</v>
      </c>
      <c r="Q280" s="274">
        <v>401526.77956200624</v>
      </c>
      <c r="R280" s="274">
        <v>145248.21329865165</v>
      </c>
      <c r="S280" s="274">
        <v>14430.063297704908</v>
      </c>
      <c r="T280" s="274">
        <v>151626.64721715156</v>
      </c>
      <c r="U280" s="274">
        <v>275.82215739657954</v>
      </c>
      <c r="V280" s="274">
        <v>52323.87736359686</v>
      </c>
      <c r="W280" s="274">
        <v>551.6443147931591</v>
      </c>
      <c r="X280" s="274">
        <v>6275.745068740427</v>
      </c>
      <c r="Y280" s="274">
        <v>3246.075035555393</v>
      </c>
      <c r="Z280" s="274">
        <v>0</v>
      </c>
      <c r="AA280" s="274">
        <v>261.94626388832455</v>
      </c>
      <c r="AB280" s="274">
        <v>2095.5701111065964</v>
      </c>
      <c r="AC280" s="275"/>
      <c r="AD280" s="275"/>
      <c r="AE280" s="275"/>
      <c r="AF280" s="275"/>
      <c r="AG280" s="275"/>
      <c r="AH280" s="276"/>
      <c r="AI280" s="277"/>
      <c r="AJ280" s="277"/>
      <c r="AK280" s="277"/>
      <c r="AL280" s="277"/>
      <c r="AM280" s="277"/>
      <c r="AN280" s="277"/>
      <c r="AO280" s="279"/>
      <c r="AP280" s="279"/>
      <c r="AQ280" s="279"/>
      <c r="AR280" s="279"/>
      <c r="AS280" s="279"/>
      <c r="AT280" s="279"/>
    </row>
    <row r="281" spans="1:46" s="236" customFormat="1" ht="11.25">
      <c r="A281" s="298">
        <v>205</v>
      </c>
      <c r="B281" s="301" t="s">
        <v>304</v>
      </c>
      <c r="C281" s="300" t="s">
        <v>916</v>
      </c>
      <c r="D281" s="241" t="s">
        <v>705</v>
      </c>
      <c r="E281" s="300" t="s">
        <v>914</v>
      </c>
      <c r="F281" s="274">
        <v>2234705</v>
      </c>
      <c r="G281" s="274">
        <v>1332985.2474459726</v>
      </c>
      <c r="H281" s="274">
        <v>465461.0325706214</v>
      </c>
      <c r="I281" s="274">
        <v>168375.7766163836</v>
      </c>
      <c r="J281" s="274">
        <v>16727.731510052192</v>
      </c>
      <c r="K281" s="274">
        <v>236744.87249531777</v>
      </c>
      <c r="L281" s="274">
        <v>4402.422105332302</v>
      </c>
      <c r="M281" s="274">
        <v>7275.018575429308</v>
      </c>
      <c r="N281" s="274">
        <v>0</v>
      </c>
      <c r="O281" s="274">
        <v>2732.898680890666</v>
      </c>
      <c r="P281" s="274">
        <v>1332985.2474459726</v>
      </c>
      <c r="Q281" s="274">
        <v>465461.0325706214</v>
      </c>
      <c r="R281" s="274">
        <v>168375.7766163836</v>
      </c>
      <c r="S281" s="274">
        <v>16727.731510052192</v>
      </c>
      <c r="T281" s="274">
        <v>175769.83496817522</v>
      </c>
      <c r="U281" s="274">
        <v>319.74073143443337</v>
      </c>
      <c r="V281" s="274">
        <v>60655.29679570812</v>
      </c>
      <c r="W281" s="274">
        <v>639.4814628688667</v>
      </c>
      <c r="X281" s="274">
        <v>7275.018575429308</v>
      </c>
      <c r="Y281" s="274">
        <v>3762.940642463435</v>
      </c>
      <c r="Z281" s="274">
        <v>0</v>
      </c>
      <c r="AA281" s="274">
        <v>303.6554089878518</v>
      </c>
      <c r="AB281" s="274">
        <v>2429.2432719028143</v>
      </c>
      <c r="AC281" s="275"/>
      <c r="AD281" s="275"/>
      <c r="AE281" s="275"/>
      <c r="AF281" s="275"/>
      <c r="AG281" s="275"/>
      <c r="AH281" s="276"/>
      <c r="AI281" s="277"/>
      <c r="AJ281" s="277"/>
      <c r="AK281" s="277"/>
      <c r="AL281" s="277"/>
      <c r="AM281" s="277"/>
      <c r="AN281" s="277"/>
      <c r="AO281" s="279"/>
      <c r="AP281" s="279"/>
      <c r="AQ281" s="279"/>
      <c r="AR281" s="279"/>
      <c r="AS281" s="279"/>
      <c r="AT281" s="279"/>
    </row>
    <row r="282" spans="1:46" s="236" customFormat="1" ht="11.25">
      <c r="A282" s="298">
        <v>206</v>
      </c>
      <c r="B282" s="299" t="s">
        <v>305</v>
      </c>
      <c r="C282" s="300" t="s">
        <v>940</v>
      </c>
      <c r="D282" s="241" t="s">
        <v>705</v>
      </c>
      <c r="E282" s="300" t="s">
        <v>914</v>
      </c>
      <c r="F282" s="274">
        <v>321276</v>
      </c>
      <c r="G282" s="274">
        <v>191638.79275271337</v>
      </c>
      <c r="H282" s="274">
        <v>66917.76261303347</v>
      </c>
      <c r="I282" s="274">
        <v>24206.817458324593</v>
      </c>
      <c r="J282" s="274">
        <v>2404.8895351393267</v>
      </c>
      <c r="K282" s="274">
        <v>34036.01175806458</v>
      </c>
      <c r="L282" s="274">
        <v>632.9213763394903</v>
      </c>
      <c r="M282" s="274">
        <v>1045.904881333163</v>
      </c>
      <c r="N282" s="274">
        <v>0</v>
      </c>
      <c r="O282" s="274">
        <v>392.89962505200003</v>
      </c>
      <c r="P282" s="274">
        <v>191638.79275271337</v>
      </c>
      <c r="Q282" s="274">
        <v>66917.76261303347</v>
      </c>
      <c r="R282" s="274">
        <v>24206.817458324593</v>
      </c>
      <c r="S282" s="274">
        <v>2404.8895351393267</v>
      </c>
      <c r="T282" s="274">
        <v>25269.836286774076</v>
      </c>
      <c r="U282" s="274">
        <v>45.968046445651225</v>
      </c>
      <c r="V282" s="274">
        <v>8720.207424844855</v>
      </c>
      <c r="W282" s="274">
        <v>91.93609289130245</v>
      </c>
      <c r="X282" s="274">
        <v>1045.904881333163</v>
      </c>
      <c r="Y282" s="274">
        <v>540.9852834481878</v>
      </c>
      <c r="Z282" s="274">
        <v>0</v>
      </c>
      <c r="AA282" s="274">
        <v>43.65551389466667</v>
      </c>
      <c r="AB282" s="274">
        <v>349.24411115733335</v>
      </c>
      <c r="AC282" s="275"/>
      <c r="AD282" s="275"/>
      <c r="AE282" s="275"/>
      <c r="AF282" s="275"/>
      <c r="AG282" s="275"/>
      <c r="AH282" s="276"/>
      <c r="AI282" s="277"/>
      <c r="AJ282" s="277"/>
      <c r="AK282" s="277"/>
      <c r="AL282" s="277"/>
      <c r="AM282" s="277"/>
      <c r="AN282" s="277"/>
      <c r="AO282" s="279"/>
      <c r="AP282" s="279"/>
      <c r="AQ282" s="279"/>
      <c r="AR282" s="279"/>
      <c r="AS282" s="279"/>
      <c r="AT282" s="279"/>
    </row>
    <row r="283" spans="1:46" s="236" customFormat="1" ht="11.25">
      <c r="A283" s="298">
        <v>207</v>
      </c>
      <c r="B283" s="299" t="s">
        <v>306</v>
      </c>
      <c r="C283" s="316" t="s">
        <v>307</v>
      </c>
      <c r="D283" s="241" t="s">
        <v>705</v>
      </c>
      <c r="E283" s="241" t="s">
        <v>705</v>
      </c>
      <c r="F283" s="274">
        <f aca="true" t="shared" si="81" ref="F283:AB283">(F280+F281+F282)</f>
        <v>4483734</v>
      </c>
      <c r="G283" s="274">
        <f t="shared" si="81"/>
        <v>2674514.656508094</v>
      </c>
      <c r="H283" s="274">
        <f t="shared" si="81"/>
        <v>933905.5747456611</v>
      </c>
      <c r="I283" s="274">
        <f t="shared" si="81"/>
        <v>337830.80737335986</v>
      </c>
      <c r="J283" s="274">
        <f t="shared" si="81"/>
        <v>33562.68434289643</v>
      </c>
      <c r="K283" s="274">
        <f t="shared" si="81"/>
        <v>475007.2309915274</v>
      </c>
      <c r="L283" s="274">
        <f t="shared" si="81"/>
        <v>8833.062832020345</v>
      </c>
      <c r="M283" s="274">
        <f t="shared" si="81"/>
        <v>14596.668525502899</v>
      </c>
      <c r="N283" s="274">
        <f t="shared" si="81"/>
        <v>0</v>
      </c>
      <c r="O283" s="274">
        <f t="shared" si="81"/>
        <v>5483.314680937588</v>
      </c>
      <c r="P283" s="274">
        <f t="shared" si="81"/>
        <v>2674514.656508094</v>
      </c>
      <c r="Q283" s="274">
        <f t="shared" si="81"/>
        <v>933905.5747456611</v>
      </c>
      <c r="R283" s="274">
        <f t="shared" si="81"/>
        <v>337830.80737335986</v>
      </c>
      <c r="S283" s="274">
        <f t="shared" si="81"/>
        <v>33562.68434289643</v>
      </c>
      <c r="T283" s="274">
        <f t="shared" si="81"/>
        <v>352666.31847210083</v>
      </c>
      <c r="U283" s="274">
        <f t="shared" si="81"/>
        <v>641.5309352766642</v>
      </c>
      <c r="V283" s="274">
        <f t="shared" si="81"/>
        <v>121699.38158414984</v>
      </c>
      <c r="W283" s="274">
        <f t="shared" si="81"/>
        <v>1283.0618705533284</v>
      </c>
      <c r="X283" s="274">
        <f t="shared" si="81"/>
        <v>14596.668525502899</v>
      </c>
      <c r="Y283" s="274">
        <f t="shared" si="81"/>
        <v>7550.000961467016</v>
      </c>
      <c r="Z283" s="274">
        <f t="shared" si="81"/>
        <v>0</v>
      </c>
      <c r="AA283" s="274">
        <f t="shared" si="81"/>
        <v>609.257186770843</v>
      </c>
      <c r="AB283" s="274">
        <f t="shared" si="81"/>
        <v>4874.057494166744</v>
      </c>
      <c r="AC283" s="275"/>
      <c r="AD283" s="275"/>
      <c r="AE283" s="275"/>
      <c r="AF283" s="275"/>
      <c r="AG283" s="275"/>
      <c r="AH283" s="276"/>
      <c r="AI283" s="277"/>
      <c r="AJ283" s="277"/>
      <c r="AK283" s="277"/>
      <c r="AL283" s="277"/>
      <c r="AM283" s="277"/>
      <c r="AN283" s="277"/>
      <c r="AO283" s="279"/>
      <c r="AP283" s="279"/>
      <c r="AQ283" s="279"/>
      <c r="AR283" s="279"/>
      <c r="AS283" s="279"/>
      <c r="AT283" s="279"/>
    </row>
    <row r="284" spans="1:46" s="236" customFormat="1" ht="11.25">
      <c r="A284" s="298">
        <v>208</v>
      </c>
      <c r="B284" s="282" t="s">
        <v>308</v>
      </c>
      <c r="C284" s="286" t="s">
        <v>309</v>
      </c>
      <c r="D284" s="241" t="s">
        <v>705</v>
      </c>
      <c r="E284" s="271" t="s">
        <v>705</v>
      </c>
      <c r="F284" s="274">
        <f aca="true" t="shared" si="82" ref="F284:AB284">(F271+F277+F283)</f>
        <v>50314725</v>
      </c>
      <c r="G284" s="274">
        <f t="shared" si="82"/>
        <v>30367435.571679216</v>
      </c>
      <c r="H284" s="274">
        <f t="shared" si="82"/>
        <v>6225015.858038578</v>
      </c>
      <c r="I284" s="274">
        <f t="shared" si="82"/>
        <v>5168851.504922279</v>
      </c>
      <c r="J284" s="274">
        <f t="shared" si="82"/>
        <v>2144405.6766142524</v>
      </c>
      <c r="K284" s="274">
        <f t="shared" si="82"/>
        <v>3094362.693195979</v>
      </c>
      <c r="L284" s="274">
        <f t="shared" si="82"/>
        <v>428501.565343385</v>
      </c>
      <c r="M284" s="274">
        <f t="shared" si="82"/>
        <v>137025.34801406693</v>
      </c>
      <c r="N284" s="274">
        <f t="shared" si="82"/>
        <v>2597023.5765222358</v>
      </c>
      <c r="O284" s="274">
        <f t="shared" si="82"/>
        <v>152103.20567000596</v>
      </c>
      <c r="P284" s="274">
        <f t="shared" si="82"/>
        <v>30367435.571679216</v>
      </c>
      <c r="Q284" s="274">
        <f t="shared" si="82"/>
        <v>6225015.858038578</v>
      </c>
      <c r="R284" s="274">
        <f t="shared" si="82"/>
        <v>5168851.504922279</v>
      </c>
      <c r="S284" s="274">
        <f t="shared" si="82"/>
        <v>2144405.6766142524</v>
      </c>
      <c r="T284" s="274">
        <f t="shared" si="82"/>
        <v>2284506.8275167895</v>
      </c>
      <c r="U284" s="274">
        <f t="shared" si="82"/>
        <v>9858.183904534246</v>
      </c>
      <c r="V284" s="274">
        <f t="shared" si="82"/>
        <v>799997.6817746551</v>
      </c>
      <c r="W284" s="274">
        <f t="shared" si="82"/>
        <v>93487.2578184721</v>
      </c>
      <c r="X284" s="274">
        <f t="shared" si="82"/>
        <v>137025.34801406693</v>
      </c>
      <c r="Y284" s="274">
        <f t="shared" si="82"/>
        <v>335014.30752491293</v>
      </c>
      <c r="Z284" s="274">
        <f t="shared" si="82"/>
        <v>2597023.5765222358</v>
      </c>
      <c r="AA284" s="274">
        <f t="shared" si="82"/>
        <v>142188.75175220144</v>
      </c>
      <c r="AB284" s="274">
        <f t="shared" si="82"/>
        <v>9914.453917804507</v>
      </c>
      <c r="AC284" s="275"/>
      <c r="AD284" s="275"/>
      <c r="AE284" s="275"/>
      <c r="AF284" s="275"/>
      <c r="AG284" s="275"/>
      <c r="AH284" s="276"/>
      <c r="AI284" s="277"/>
      <c r="AJ284" s="277"/>
      <c r="AK284" s="277"/>
      <c r="AL284" s="277"/>
      <c r="AM284" s="277"/>
      <c r="AN284" s="277"/>
      <c r="AO284" s="279"/>
      <c r="AP284" s="279"/>
      <c r="AQ284" s="279"/>
      <c r="AR284" s="279"/>
      <c r="AS284" s="279"/>
      <c r="AT284" s="279"/>
    </row>
    <row r="285" spans="1:46" s="236" customFormat="1" ht="11.25">
      <c r="A285" s="271"/>
      <c r="B285" s="282"/>
      <c r="C285" s="285"/>
      <c r="D285" s="237"/>
      <c r="E285" s="271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5"/>
      <c r="AD285" s="275"/>
      <c r="AE285" s="275"/>
      <c r="AF285" s="275"/>
      <c r="AG285" s="275"/>
      <c r="AH285" s="276"/>
      <c r="AI285" s="277"/>
      <c r="AJ285" s="277"/>
      <c r="AK285" s="277"/>
      <c r="AL285" s="277"/>
      <c r="AM285" s="277"/>
      <c r="AN285" s="277"/>
      <c r="AO285" s="279"/>
      <c r="AP285" s="279"/>
      <c r="AQ285" s="279"/>
      <c r="AR285" s="279"/>
      <c r="AS285" s="279"/>
      <c r="AT285" s="279"/>
    </row>
    <row r="286" spans="1:46" s="236" customFormat="1" ht="11.25">
      <c r="A286" s="298">
        <v>209</v>
      </c>
      <c r="B286" s="282" t="s">
        <v>310</v>
      </c>
      <c r="C286" s="272" t="s">
        <v>311</v>
      </c>
      <c r="D286" s="271" t="s">
        <v>705</v>
      </c>
      <c r="E286" s="271" t="s">
        <v>705</v>
      </c>
      <c r="F286" s="291">
        <f aca="true" t="shared" si="83" ref="F286:AB286">(F271/F284)</f>
        <v>0.853152432016671</v>
      </c>
      <c r="G286" s="291">
        <f t="shared" si="83"/>
        <v>0.9011519933500971</v>
      </c>
      <c r="H286" s="291">
        <f t="shared" si="83"/>
        <v>0.8396909997046611</v>
      </c>
      <c r="I286" s="291">
        <f t="shared" si="83"/>
        <v>0.9273488959187542</v>
      </c>
      <c r="J286" s="291">
        <f t="shared" si="83"/>
        <v>0.9800470906823274</v>
      </c>
      <c r="K286" s="291">
        <f t="shared" si="83"/>
        <v>0.8459082650101751</v>
      </c>
      <c r="L286" s="291">
        <f t="shared" si="83"/>
        <v>0.9793861597099608</v>
      </c>
      <c r="M286" s="291">
        <f t="shared" si="83"/>
        <v>0.8934156719662605</v>
      </c>
      <c r="N286" s="291">
        <f t="shared" si="83"/>
        <v>0.050910811021319835</v>
      </c>
      <c r="O286" s="291">
        <f t="shared" si="83"/>
        <v>0.96359035699135</v>
      </c>
      <c r="P286" s="274">
        <f t="shared" si="83"/>
        <v>0.9011519933500971</v>
      </c>
      <c r="Q286" s="274">
        <f t="shared" si="83"/>
        <v>0.8396909997046611</v>
      </c>
      <c r="R286" s="274">
        <f t="shared" si="83"/>
        <v>0.9273488959187542</v>
      </c>
      <c r="S286" s="274">
        <f t="shared" si="83"/>
        <v>0.9800470906823274</v>
      </c>
      <c r="T286" s="274">
        <f t="shared" si="83"/>
        <v>0.8448852227096231</v>
      </c>
      <c r="U286" s="274">
        <f t="shared" si="83"/>
        <v>0.9349240243954474</v>
      </c>
      <c r="V286" s="274">
        <f t="shared" si="83"/>
        <v>0.8477327870397764</v>
      </c>
      <c r="W286" s="274">
        <f t="shared" si="83"/>
        <v>0.986275542779908</v>
      </c>
      <c r="X286" s="274">
        <f t="shared" si="83"/>
        <v>0.8934156719662605</v>
      </c>
      <c r="Y286" s="274">
        <f t="shared" si="83"/>
        <v>0.9774636462029145</v>
      </c>
      <c r="Z286" s="274">
        <f t="shared" si="83"/>
        <v>0.050910811021319835</v>
      </c>
      <c r="AA286" s="274">
        <f t="shared" si="83"/>
        <v>0.9956938265504527</v>
      </c>
      <c r="AB286" s="274">
        <f t="shared" si="83"/>
        <v>0.5031764702188098</v>
      </c>
      <c r="AC286" s="275"/>
      <c r="AD286" s="275"/>
      <c r="AE286" s="275"/>
      <c r="AF286" s="275"/>
      <c r="AG286" s="275"/>
      <c r="AH286" s="276"/>
      <c r="AI286" s="277"/>
      <c r="AJ286" s="277"/>
      <c r="AK286" s="277"/>
      <c r="AL286" s="277"/>
      <c r="AM286" s="277"/>
      <c r="AN286" s="277"/>
      <c r="AO286" s="279"/>
      <c r="AP286" s="279"/>
      <c r="AQ286" s="279"/>
      <c r="AR286" s="279"/>
      <c r="AS286" s="279"/>
      <c r="AT286" s="279"/>
    </row>
    <row r="287" spans="1:46" s="236" customFormat="1" ht="11.25">
      <c r="A287" s="298">
        <v>210</v>
      </c>
      <c r="B287" s="282" t="s">
        <v>312</v>
      </c>
      <c r="C287" s="272" t="s">
        <v>313</v>
      </c>
      <c r="D287" s="271" t="s">
        <v>705</v>
      </c>
      <c r="E287" s="271" t="s">
        <v>705</v>
      </c>
      <c r="F287" s="291">
        <f aca="true" t="shared" si="84" ref="F287:AB287">(F277/F284)</f>
        <v>0.05773381450460079</v>
      </c>
      <c r="G287" s="291">
        <f t="shared" si="84"/>
        <v>0.010776208483239225</v>
      </c>
      <c r="H287" s="291">
        <f t="shared" si="84"/>
        <v>0.010284390552429228</v>
      </c>
      <c r="I287" s="291">
        <f t="shared" si="84"/>
        <v>0.007292134675441755</v>
      </c>
      <c r="J287" s="291">
        <f t="shared" si="84"/>
        <v>0.004301633671038603</v>
      </c>
      <c r="K287" s="291">
        <f t="shared" si="84"/>
        <v>0.0005844450926210924</v>
      </c>
      <c r="L287" s="291">
        <f t="shared" si="84"/>
        <v>0</v>
      </c>
      <c r="M287" s="291">
        <f t="shared" si="84"/>
        <v>5.9011827248912785E-05</v>
      </c>
      <c r="N287" s="291">
        <f t="shared" si="84"/>
        <v>0.9490891889786801</v>
      </c>
      <c r="O287" s="291">
        <f t="shared" si="84"/>
        <v>0.0003596816894003613</v>
      </c>
      <c r="P287" s="274">
        <f t="shared" si="84"/>
        <v>0.010776208483239225</v>
      </c>
      <c r="Q287" s="274">
        <f t="shared" si="84"/>
        <v>0.010284390552429228</v>
      </c>
      <c r="R287" s="274">
        <f t="shared" si="84"/>
        <v>0.007292134675441755</v>
      </c>
      <c r="S287" s="274">
        <f t="shared" si="84"/>
        <v>0.004301633671038603</v>
      </c>
      <c r="T287" s="274">
        <f t="shared" si="84"/>
        <v>0.0007417133869340564</v>
      </c>
      <c r="U287" s="274">
        <f t="shared" si="84"/>
        <v>0</v>
      </c>
      <c r="V287" s="274">
        <f t="shared" si="84"/>
        <v>0.0001425451559606451</v>
      </c>
      <c r="W287" s="274">
        <f t="shared" si="84"/>
        <v>0</v>
      </c>
      <c r="X287" s="274">
        <f t="shared" si="84"/>
        <v>5.9011827248912785E-05</v>
      </c>
      <c r="Y287" s="274">
        <f t="shared" si="84"/>
        <v>0</v>
      </c>
      <c r="Z287" s="274">
        <f t="shared" si="84"/>
        <v>0.9490891889786801</v>
      </c>
      <c r="AA287" s="274">
        <f t="shared" si="84"/>
        <v>2.1325462185941276E-05</v>
      </c>
      <c r="AB287" s="274">
        <f t="shared" si="84"/>
        <v>0.005212238370187919</v>
      </c>
      <c r="AC287" s="275"/>
      <c r="AD287" s="275"/>
      <c r="AE287" s="275"/>
      <c r="AF287" s="275"/>
      <c r="AG287" s="275"/>
      <c r="AH287" s="276"/>
      <c r="AI287" s="277"/>
      <c r="AJ287" s="277"/>
      <c r="AK287" s="277"/>
      <c r="AL287" s="277"/>
      <c r="AM287" s="277"/>
      <c r="AN287" s="277"/>
      <c r="AO287" s="279"/>
      <c r="AP287" s="279"/>
      <c r="AQ287" s="279"/>
      <c r="AR287" s="279"/>
      <c r="AS287" s="279"/>
      <c r="AT287" s="279"/>
    </row>
    <row r="288" spans="1:46" s="236" customFormat="1" ht="11.25">
      <c r="A288" s="298">
        <v>211</v>
      </c>
      <c r="B288" s="282" t="s">
        <v>314</v>
      </c>
      <c r="C288" s="272" t="s">
        <v>315</v>
      </c>
      <c r="D288" s="271" t="s">
        <v>705</v>
      </c>
      <c r="E288" s="271" t="s">
        <v>705</v>
      </c>
      <c r="F288" s="291">
        <f aca="true" t="shared" si="85" ref="F288:AB288">(F283/F284)</f>
        <v>0.08911375347872814</v>
      </c>
      <c r="G288" s="291">
        <f t="shared" si="85"/>
        <v>0.08807179816666365</v>
      </c>
      <c r="H288" s="291">
        <f t="shared" si="85"/>
        <v>0.15002460974290957</v>
      </c>
      <c r="I288" s="291">
        <f t="shared" si="85"/>
        <v>0.06535896940580413</v>
      </c>
      <c r="J288" s="291">
        <f t="shared" si="85"/>
        <v>0.015651275646634034</v>
      </c>
      <c r="K288" s="291">
        <f t="shared" si="85"/>
        <v>0.15350728989720377</v>
      </c>
      <c r="L288" s="291">
        <f t="shared" si="85"/>
        <v>0.020613840290039227</v>
      </c>
      <c r="M288" s="291">
        <f t="shared" si="85"/>
        <v>0.10652531620649061</v>
      </c>
      <c r="N288" s="291">
        <f t="shared" si="85"/>
        <v>0</v>
      </c>
      <c r="O288" s="291">
        <f t="shared" si="85"/>
        <v>0.03604996131924964</v>
      </c>
      <c r="P288" s="274">
        <f t="shared" si="85"/>
        <v>0.08807179816666365</v>
      </c>
      <c r="Q288" s="274">
        <f t="shared" si="85"/>
        <v>0.15002460974290957</v>
      </c>
      <c r="R288" s="274">
        <f t="shared" si="85"/>
        <v>0.06535896940580413</v>
      </c>
      <c r="S288" s="274">
        <f t="shared" si="85"/>
        <v>0.015651275646634034</v>
      </c>
      <c r="T288" s="274">
        <f t="shared" si="85"/>
        <v>0.15437306390344285</v>
      </c>
      <c r="U288" s="274">
        <f t="shared" si="85"/>
        <v>0.06507597560455265</v>
      </c>
      <c r="V288" s="274">
        <f t="shared" si="85"/>
        <v>0.1521246678042629</v>
      </c>
      <c r="W288" s="274">
        <f t="shared" si="85"/>
        <v>0.013724457220091964</v>
      </c>
      <c r="X288" s="274">
        <f t="shared" si="85"/>
        <v>0.10652531620649061</v>
      </c>
      <c r="Y288" s="274">
        <f t="shared" si="85"/>
        <v>0.022536353797085427</v>
      </c>
      <c r="Z288" s="274">
        <f t="shared" si="85"/>
        <v>0</v>
      </c>
      <c r="AA288" s="274">
        <f t="shared" si="85"/>
        <v>0.00428484798736135</v>
      </c>
      <c r="AB288" s="274">
        <f t="shared" si="85"/>
        <v>0.4916112914110022</v>
      </c>
      <c r="AC288" s="275"/>
      <c r="AD288" s="275"/>
      <c r="AE288" s="275"/>
      <c r="AF288" s="275"/>
      <c r="AG288" s="275"/>
      <c r="AH288" s="276"/>
      <c r="AI288" s="277"/>
      <c r="AJ288" s="277"/>
      <c r="AK288" s="277"/>
      <c r="AL288" s="277"/>
      <c r="AM288" s="277"/>
      <c r="AN288" s="277"/>
      <c r="AO288" s="279"/>
      <c r="AP288" s="279"/>
      <c r="AQ288" s="279"/>
      <c r="AR288" s="279"/>
      <c r="AS288" s="279"/>
      <c r="AT288" s="279"/>
    </row>
    <row r="289" spans="1:46" s="236" customFormat="1" ht="11.25">
      <c r="A289" s="298"/>
      <c r="B289" s="280"/>
      <c r="C289" s="298"/>
      <c r="D289" s="237"/>
      <c r="E289" s="298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5"/>
      <c r="AD289" s="275"/>
      <c r="AE289" s="275"/>
      <c r="AF289" s="275"/>
      <c r="AG289" s="275"/>
      <c r="AH289" s="276"/>
      <c r="AI289" s="277"/>
      <c r="AJ289" s="277"/>
      <c r="AK289" s="277"/>
      <c r="AL289" s="277"/>
      <c r="AM289" s="277"/>
      <c r="AN289" s="277"/>
      <c r="AO289" s="279"/>
      <c r="AP289" s="279"/>
      <c r="AQ289" s="279"/>
      <c r="AR289" s="279"/>
      <c r="AS289" s="279"/>
      <c r="AT289" s="279"/>
    </row>
    <row r="290" spans="1:46" s="236" customFormat="1" ht="11.25">
      <c r="A290" s="298"/>
      <c r="B290" s="280" t="s">
        <v>316</v>
      </c>
      <c r="C290" s="298"/>
      <c r="D290" s="237"/>
      <c r="E290" s="298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5"/>
      <c r="AD290" s="275"/>
      <c r="AE290" s="275"/>
      <c r="AF290" s="275"/>
      <c r="AG290" s="275"/>
      <c r="AH290" s="276"/>
      <c r="AI290" s="277"/>
      <c r="AJ290" s="277"/>
      <c r="AK290" s="277"/>
      <c r="AL290" s="277"/>
      <c r="AM290" s="277"/>
      <c r="AN290" s="277"/>
      <c r="AO290" s="279"/>
      <c r="AP290" s="279"/>
      <c r="AQ290" s="279"/>
      <c r="AR290" s="279"/>
      <c r="AS290" s="279"/>
      <c r="AT290" s="279"/>
    </row>
    <row r="291" spans="1:46" s="236" customFormat="1" ht="11.25">
      <c r="A291" s="298">
        <v>212</v>
      </c>
      <c r="B291" s="299" t="s">
        <v>317</v>
      </c>
      <c r="C291" s="300" t="s">
        <v>896</v>
      </c>
      <c r="D291" s="241" t="s">
        <v>705</v>
      </c>
      <c r="E291" s="300" t="s">
        <v>897</v>
      </c>
      <c r="F291" s="274">
        <v>817092</v>
      </c>
      <c r="G291" s="274">
        <v>470525.50123355276</v>
      </c>
      <c r="H291" s="274">
        <v>110341.14537759587</v>
      </c>
      <c r="I291" s="274">
        <v>81625.70508937103</v>
      </c>
      <c r="J291" s="274">
        <v>34272.01256180336</v>
      </c>
      <c r="K291" s="274">
        <v>59694.41850774933</v>
      </c>
      <c r="L291" s="274">
        <v>5504.507224737192</v>
      </c>
      <c r="M291" s="274">
        <v>2099.684727904455</v>
      </c>
      <c r="N291" s="274">
        <v>50585.23211680709</v>
      </c>
      <c r="O291" s="274">
        <v>2443.7931604788064</v>
      </c>
      <c r="P291" s="274">
        <v>470525.50123355276</v>
      </c>
      <c r="Q291" s="274">
        <v>110341.14537759587</v>
      </c>
      <c r="R291" s="274">
        <v>81625.70508937103</v>
      </c>
      <c r="S291" s="274">
        <v>34272.01256180336</v>
      </c>
      <c r="T291" s="274">
        <v>44719.09159359167</v>
      </c>
      <c r="U291" s="274">
        <v>163.93610745629704</v>
      </c>
      <c r="V291" s="274">
        <v>14811.39080670136</v>
      </c>
      <c r="W291" s="274">
        <v>1388.915568744636</v>
      </c>
      <c r="X291" s="274">
        <v>2099.684727904455</v>
      </c>
      <c r="Y291" s="274">
        <v>4115.591655992556</v>
      </c>
      <c r="Z291" s="274">
        <v>50585.23211680709</v>
      </c>
      <c r="AA291" s="274">
        <v>2114.2381657705214</v>
      </c>
      <c r="AB291" s="274">
        <v>329.55499470828494</v>
      </c>
      <c r="AC291" s="275"/>
      <c r="AD291" s="275"/>
      <c r="AE291" s="275"/>
      <c r="AF291" s="275"/>
      <c r="AG291" s="275"/>
      <c r="AH291" s="276"/>
      <c r="AI291" s="277"/>
      <c r="AJ291" s="277"/>
      <c r="AK291" s="277"/>
      <c r="AL291" s="277"/>
      <c r="AM291" s="277"/>
      <c r="AN291" s="277"/>
      <c r="AO291" s="279"/>
      <c r="AP291" s="279"/>
      <c r="AQ291" s="279"/>
      <c r="AR291" s="279"/>
      <c r="AS291" s="279"/>
      <c r="AT291" s="279"/>
    </row>
    <row r="292" spans="1:46" s="236" customFormat="1" ht="11.25">
      <c r="A292" s="298">
        <v>213</v>
      </c>
      <c r="B292" s="299" t="s">
        <v>318</v>
      </c>
      <c r="C292" s="300" t="s">
        <v>918</v>
      </c>
      <c r="D292" s="241" t="s">
        <v>705</v>
      </c>
      <c r="E292" s="300" t="s">
        <v>919</v>
      </c>
      <c r="F292" s="274">
        <v>128572</v>
      </c>
      <c r="G292" s="274">
        <v>125911.0414279125</v>
      </c>
      <c r="H292" s="274">
        <v>2354.1960106612396</v>
      </c>
      <c r="I292" s="274">
        <v>243.56025477136328</v>
      </c>
      <c r="J292" s="274">
        <v>11.60167531587561</v>
      </c>
      <c r="K292" s="274">
        <v>51.60063133904168</v>
      </c>
      <c r="L292" s="274">
        <v>0</v>
      </c>
      <c r="M292" s="274">
        <v>0</v>
      </c>
      <c r="N292" s="274">
        <v>0</v>
      </c>
      <c r="O292" s="274">
        <v>0</v>
      </c>
      <c r="P292" s="274">
        <v>125911.0414279125</v>
      </c>
      <c r="Q292" s="274">
        <v>2354.1960106612396</v>
      </c>
      <c r="R292" s="274">
        <v>243.56025477136328</v>
      </c>
      <c r="S292" s="274">
        <v>11.60167531587561</v>
      </c>
      <c r="T292" s="274">
        <v>51.60063133904168</v>
      </c>
      <c r="U292" s="274">
        <v>0</v>
      </c>
      <c r="V292" s="274">
        <v>0</v>
      </c>
      <c r="W292" s="274">
        <v>0</v>
      </c>
      <c r="X292" s="274">
        <v>0</v>
      </c>
      <c r="Y292" s="274">
        <v>0</v>
      </c>
      <c r="Z292" s="274">
        <v>0</v>
      </c>
      <c r="AA292" s="274">
        <v>0</v>
      </c>
      <c r="AB292" s="274">
        <v>0</v>
      </c>
      <c r="AC292" s="275"/>
      <c r="AD292" s="275"/>
      <c r="AE292" s="275"/>
      <c r="AF292" s="275"/>
      <c r="AG292" s="275"/>
      <c r="AH292" s="276"/>
      <c r="AI292" s="277"/>
      <c r="AJ292" s="277"/>
      <c r="AK292" s="277"/>
      <c r="AL292" s="277"/>
      <c r="AM292" s="277"/>
      <c r="AN292" s="277"/>
      <c r="AO292" s="279"/>
      <c r="AP292" s="279"/>
      <c r="AQ292" s="279"/>
      <c r="AR292" s="279"/>
      <c r="AS292" s="279"/>
      <c r="AT292" s="279"/>
    </row>
    <row r="293" spans="1:46" s="236" customFormat="1" ht="11.25">
      <c r="A293" s="298">
        <v>214</v>
      </c>
      <c r="B293" s="299" t="s">
        <v>319</v>
      </c>
      <c r="C293" s="300" t="s">
        <v>921</v>
      </c>
      <c r="D293" s="241" t="s">
        <v>705</v>
      </c>
      <c r="E293" s="300" t="s">
        <v>897</v>
      </c>
      <c r="F293" s="274">
        <v>3485359</v>
      </c>
      <c r="G293" s="274">
        <v>2007057.0883742275</v>
      </c>
      <c r="H293" s="274">
        <v>470667.32278875844</v>
      </c>
      <c r="I293" s="274">
        <v>348179.7470353217</v>
      </c>
      <c r="J293" s="274">
        <v>146189.4957121039</v>
      </c>
      <c r="K293" s="274">
        <v>254630.41958035412</v>
      </c>
      <c r="L293" s="274">
        <v>23479.83311096278</v>
      </c>
      <c r="M293" s="274">
        <v>8956.341591356108</v>
      </c>
      <c r="N293" s="274">
        <v>215774.59334493868</v>
      </c>
      <c r="O293" s="274">
        <v>10424.15846197644</v>
      </c>
      <c r="P293" s="274">
        <v>2007057.0883742275</v>
      </c>
      <c r="Q293" s="274">
        <v>470667.32278875844</v>
      </c>
      <c r="R293" s="274">
        <v>348179.7470353217</v>
      </c>
      <c r="S293" s="274">
        <v>146189.4957121039</v>
      </c>
      <c r="T293" s="274">
        <v>190752.18990951948</v>
      </c>
      <c r="U293" s="274">
        <v>699.2801147823893</v>
      </c>
      <c r="V293" s="274">
        <v>63178.94955605225</v>
      </c>
      <c r="W293" s="274">
        <v>5924.509575132588</v>
      </c>
      <c r="X293" s="274">
        <v>8956.341591356108</v>
      </c>
      <c r="Y293" s="274">
        <v>17555.32353583019</v>
      </c>
      <c r="Z293" s="274">
        <v>215774.59334493868</v>
      </c>
      <c r="AA293" s="274">
        <v>9018.420225888614</v>
      </c>
      <c r="AB293" s="274">
        <v>1405.7382360878253</v>
      </c>
      <c r="AC293" s="275"/>
      <c r="AD293" s="275"/>
      <c r="AE293" s="275"/>
      <c r="AF293" s="275"/>
      <c r="AG293" s="275"/>
      <c r="AH293" s="276"/>
      <c r="AI293" s="277"/>
      <c r="AJ293" s="277"/>
      <c r="AK293" s="277"/>
      <c r="AL293" s="277"/>
      <c r="AM293" s="277"/>
      <c r="AN293" s="277"/>
      <c r="AO293" s="279"/>
      <c r="AP293" s="279"/>
      <c r="AQ293" s="279"/>
      <c r="AR293" s="279"/>
      <c r="AS293" s="279"/>
      <c r="AT293" s="279"/>
    </row>
    <row r="294" spans="1:46" s="236" customFormat="1" ht="11.25">
      <c r="A294" s="298">
        <v>215</v>
      </c>
      <c r="B294" s="299" t="s">
        <v>320</v>
      </c>
      <c r="C294" s="300" t="s">
        <v>923</v>
      </c>
      <c r="D294" s="241" t="s">
        <v>705</v>
      </c>
      <c r="E294" s="300" t="s">
        <v>900</v>
      </c>
      <c r="F294" s="274">
        <v>124313</v>
      </c>
      <c r="G294" s="274">
        <v>70749.4016763048</v>
      </c>
      <c r="H294" s="274">
        <v>14317.208502791367</v>
      </c>
      <c r="I294" s="274">
        <v>17005.670696437177</v>
      </c>
      <c r="J294" s="274">
        <v>10230.67011247437</v>
      </c>
      <c r="K294" s="274">
        <v>10494.168485575548</v>
      </c>
      <c r="L294" s="274">
        <v>399.937987461987</v>
      </c>
      <c r="M294" s="274">
        <v>0</v>
      </c>
      <c r="N294" s="274">
        <v>622.0948539879412</v>
      </c>
      <c r="O294" s="274">
        <v>493.84768496681215</v>
      </c>
      <c r="P294" s="274">
        <v>70749.4016763048</v>
      </c>
      <c r="Q294" s="274">
        <v>14317.208502791367</v>
      </c>
      <c r="R294" s="274">
        <v>17005.670696437177</v>
      </c>
      <c r="S294" s="274">
        <v>10230.67011247437</v>
      </c>
      <c r="T294" s="274">
        <v>8177.021291353099</v>
      </c>
      <c r="U294" s="274">
        <v>40.40594954569483</v>
      </c>
      <c r="V294" s="274">
        <v>2276.741244676755</v>
      </c>
      <c r="W294" s="274">
        <v>399.937987461987</v>
      </c>
      <c r="X294" s="274">
        <v>0</v>
      </c>
      <c r="Y294" s="274">
        <v>0</v>
      </c>
      <c r="Z294" s="274">
        <v>622.0948539879412</v>
      </c>
      <c r="AA294" s="274">
        <v>454.0738685491789</v>
      </c>
      <c r="AB294" s="274">
        <v>39.77381641763328</v>
      </c>
      <c r="AC294" s="275"/>
      <c r="AD294" s="275"/>
      <c r="AE294" s="275"/>
      <c r="AF294" s="275"/>
      <c r="AG294" s="275"/>
      <c r="AH294" s="276"/>
      <c r="AI294" s="277"/>
      <c r="AJ294" s="277"/>
      <c r="AK294" s="277"/>
      <c r="AL294" s="277"/>
      <c r="AM294" s="277"/>
      <c r="AN294" s="277"/>
      <c r="AO294" s="279"/>
      <c r="AP294" s="279"/>
      <c r="AQ294" s="279"/>
      <c r="AR294" s="279"/>
      <c r="AS294" s="279"/>
      <c r="AT294" s="279"/>
    </row>
    <row r="295" spans="1:46" s="236" customFormat="1" ht="11.25">
      <c r="A295" s="298">
        <v>216</v>
      </c>
      <c r="B295" s="299" t="s">
        <v>317</v>
      </c>
      <c r="C295" s="316" t="s">
        <v>927</v>
      </c>
      <c r="D295" s="241" t="s">
        <v>705</v>
      </c>
      <c r="E295" s="316" t="s">
        <v>928</v>
      </c>
      <c r="F295" s="274">
        <v>9364</v>
      </c>
      <c r="G295" s="274">
        <v>5781.518662179465</v>
      </c>
      <c r="H295" s="274">
        <v>1107.1125365290363</v>
      </c>
      <c r="I295" s="274">
        <v>970.4289605161508</v>
      </c>
      <c r="J295" s="274">
        <v>400.4720906636556</v>
      </c>
      <c r="K295" s="274">
        <v>525.0041524409808</v>
      </c>
      <c r="L295" s="274">
        <v>86.96291857896888</v>
      </c>
      <c r="M295" s="274">
        <v>26.055706468331987</v>
      </c>
      <c r="N295" s="274">
        <v>438.1060845467888</v>
      </c>
      <c r="O295" s="274">
        <v>28.338888076621675</v>
      </c>
      <c r="P295" s="274">
        <v>5781.518662179465</v>
      </c>
      <c r="Q295" s="274">
        <v>1107.1125365290363</v>
      </c>
      <c r="R295" s="274">
        <v>970.4289605161508</v>
      </c>
      <c r="S295" s="274">
        <v>400.4720906636556</v>
      </c>
      <c r="T295" s="274">
        <v>384.25793458633615</v>
      </c>
      <c r="U295" s="274">
        <v>1.808062186592721</v>
      </c>
      <c r="V295" s="274">
        <v>138.93815566805188</v>
      </c>
      <c r="W295" s="274">
        <v>18.002103974345147</v>
      </c>
      <c r="X295" s="274">
        <v>26.055706468331987</v>
      </c>
      <c r="Y295" s="274">
        <v>68.96081460462374</v>
      </c>
      <c r="Z295" s="274">
        <v>438.1060845467888</v>
      </c>
      <c r="AA295" s="274">
        <v>27.370987837993056</v>
      </c>
      <c r="AB295" s="274">
        <v>0.9679002386286175</v>
      </c>
      <c r="AC295" s="275"/>
      <c r="AD295" s="275"/>
      <c r="AE295" s="275"/>
      <c r="AF295" s="275"/>
      <c r="AG295" s="275"/>
      <c r="AH295" s="276"/>
      <c r="AI295" s="277"/>
      <c r="AJ295" s="277"/>
      <c r="AK295" s="277"/>
      <c r="AL295" s="277"/>
      <c r="AM295" s="277"/>
      <c r="AN295" s="277"/>
      <c r="AO295" s="279"/>
      <c r="AP295" s="279"/>
      <c r="AQ295" s="279"/>
      <c r="AR295" s="279"/>
      <c r="AS295" s="279"/>
      <c r="AT295" s="279"/>
    </row>
    <row r="296" spans="1:46" s="236" customFormat="1" ht="11.25">
      <c r="A296" s="298">
        <v>217</v>
      </c>
      <c r="B296" s="299" t="s">
        <v>321</v>
      </c>
      <c r="C296" s="316" t="s">
        <v>942</v>
      </c>
      <c r="D296" s="241" t="s">
        <v>705</v>
      </c>
      <c r="E296" s="300" t="s">
        <v>919</v>
      </c>
      <c r="F296" s="274">
        <v>55364</v>
      </c>
      <c r="G296" s="274">
        <v>54218.17267845991</v>
      </c>
      <c r="H296" s="274">
        <v>1013.7332228965006</v>
      </c>
      <c r="I296" s="274">
        <v>104.87874455683784</v>
      </c>
      <c r="J296" s="274">
        <v>4.9957623136307845</v>
      </c>
      <c r="K296" s="274">
        <v>22.219591773128702</v>
      </c>
      <c r="L296" s="274">
        <v>0</v>
      </c>
      <c r="M296" s="274">
        <v>0</v>
      </c>
      <c r="N296" s="274">
        <v>0</v>
      </c>
      <c r="O296" s="274">
        <v>0</v>
      </c>
      <c r="P296" s="274">
        <v>54218.17267845991</v>
      </c>
      <c r="Q296" s="274">
        <v>1013.7332228965006</v>
      </c>
      <c r="R296" s="274">
        <v>104.87874455683784</v>
      </c>
      <c r="S296" s="274">
        <v>4.9957623136307845</v>
      </c>
      <c r="T296" s="274">
        <v>22.219591773128702</v>
      </c>
      <c r="U296" s="274">
        <v>0</v>
      </c>
      <c r="V296" s="274">
        <v>0</v>
      </c>
      <c r="W296" s="274">
        <v>0</v>
      </c>
      <c r="X296" s="274">
        <v>0</v>
      </c>
      <c r="Y296" s="274">
        <v>0</v>
      </c>
      <c r="Z296" s="274">
        <v>0</v>
      </c>
      <c r="AA296" s="274">
        <v>0</v>
      </c>
      <c r="AB296" s="274">
        <v>0</v>
      </c>
      <c r="AC296" s="275"/>
      <c r="AD296" s="275"/>
      <c r="AE296" s="275"/>
      <c r="AF296" s="275"/>
      <c r="AG296" s="275"/>
      <c r="AH296" s="276"/>
      <c r="AI296" s="277"/>
      <c r="AJ296" s="277"/>
      <c r="AK296" s="277"/>
      <c r="AL296" s="277"/>
      <c r="AM296" s="277"/>
      <c r="AN296" s="277"/>
      <c r="AO296" s="279"/>
      <c r="AP296" s="279"/>
      <c r="AQ296" s="279"/>
      <c r="AR296" s="279"/>
      <c r="AS296" s="279"/>
      <c r="AT296" s="279"/>
    </row>
    <row r="297" spans="1:46" s="236" customFormat="1" ht="11.25">
      <c r="A297" s="298">
        <v>218</v>
      </c>
      <c r="B297" s="309" t="s">
        <v>322</v>
      </c>
      <c r="C297" s="317" t="s">
        <v>1047</v>
      </c>
      <c r="D297" s="241" t="s">
        <v>705</v>
      </c>
      <c r="E297" s="298" t="s">
        <v>816</v>
      </c>
      <c r="F297" s="274">
        <v>66476977</v>
      </c>
      <c r="G297" s="274">
        <v>43666378.54599308</v>
      </c>
      <c r="H297" s="274">
        <v>7925871.229560838</v>
      </c>
      <c r="I297" s="274">
        <v>6511147.215128743</v>
      </c>
      <c r="J297" s="274">
        <v>2769263.1050500297</v>
      </c>
      <c r="K297" s="274">
        <v>3198690.2205393817</v>
      </c>
      <c r="L297" s="274">
        <v>701795.2247642856</v>
      </c>
      <c r="M297" s="274">
        <v>230227.80642611723</v>
      </c>
      <c r="N297" s="274">
        <v>1229904.2671691126</v>
      </c>
      <c r="O297" s="274">
        <v>243699.38536839528</v>
      </c>
      <c r="P297" s="274">
        <v>43666378.54599308</v>
      </c>
      <c r="Q297" s="274">
        <v>7925871.229560838</v>
      </c>
      <c r="R297" s="274">
        <v>6511147.215128743</v>
      </c>
      <c r="S297" s="274">
        <v>2769263.1050500297</v>
      </c>
      <c r="T297" s="274">
        <v>2360013.7241676245</v>
      </c>
      <c r="U297" s="274">
        <v>10061.928328502929</v>
      </c>
      <c r="V297" s="274">
        <v>828614.5680432541</v>
      </c>
      <c r="W297" s="274">
        <v>97517.5713970545</v>
      </c>
      <c r="X297" s="274">
        <v>230227.80642611723</v>
      </c>
      <c r="Y297" s="274">
        <v>604277.6533672311</v>
      </c>
      <c r="Z297" s="274">
        <v>1229904.2671691126</v>
      </c>
      <c r="AA297" s="274">
        <v>234740.9815690634</v>
      </c>
      <c r="AB297" s="274">
        <v>8958.403799331882</v>
      </c>
      <c r="AC297" s="275"/>
      <c r="AD297" s="275"/>
      <c r="AE297" s="275"/>
      <c r="AF297" s="275"/>
      <c r="AG297" s="275"/>
      <c r="AH297" s="276"/>
      <c r="AI297" s="277"/>
      <c r="AJ297" s="277"/>
      <c r="AK297" s="277"/>
      <c r="AL297" s="277"/>
      <c r="AM297" s="277"/>
      <c r="AN297" s="277"/>
      <c r="AO297" s="279"/>
      <c r="AP297" s="279"/>
      <c r="AQ297" s="279"/>
      <c r="AR297" s="279"/>
      <c r="AS297" s="279"/>
      <c r="AT297" s="279"/>
    </row>
    <row r="298" spans="1:46" s="236" customFormat="1" ht="11.25">
      <c r="A298" s="298">
        <v>219</v>
      </c>
      <c r="B298" s="309" t="s">
        <v>323</v>
      </c>
      <c r="C298" s="317" t="s">
        <v>1053</v>
      </c>
      <c r="D298" s="241" t="s">
        <v>705</v>
      </c>
      <c r="E298" s="298" t="s">
        <v>816</v>
      </c>
      <c r="F298" s="274">
        <v>3535721</v>
      </c>
      <c r="G298" s="274">
        <v>2322490.260335052</v>
      </c>
      <c r="H298" s="274">
        <v>421554.5082571081</v>
      </c>
      <c r="I298" s="274">
        <v>346309.3687702167</v>
      </c>
      <c r="J298" s="274">
        <v>147289.21435537896</v>
      </c>
      <c r="K298" s="274">
        <v>170129.21910176097</v>
      </c>
      <c r="L298" s="274">
        <v>37326.48844574874</v>
      </c>
      <c r="M298" s="274">
        <v>12245.161057259835</v>
      </c>
      <c r="N298" s="274">
        <v>65415.10371958464</v>
      </c>
      <c r="O298" s="274">
        <v>12961.675957890324</v>
      </c>
      <c r="P298" s="274">
        <v>2322490.260335052</v>
      </c>
      <c r="Q298" s="274">
        <v>421554.5082571081</v>
      </c>
      <c r="R298" s="274">
        <v>346309.3687702167</v>
      </c>
      <c r="S298" s="274">
        <v>147289.21435537896</v>
      </c>
      <c r="T298" s="274">
        <v>125522.40582220937</v>
      </c>
      <c r="U298" s="274">
        <v>535.1652992822268</v>
      </c>
      <c r="V298" s="274">
        <v>44071.647980269365</v>
      </c>
      <c r="W298" s="274">
        <v>5186.681774918329</v>
      </c>
      <c r="X298" s="274">
        <v>12245.161057259835</v>
      </c>
      <c r="Y298" s="274">
        <v>32139.806670830414</v>
      </c>
      <c r="Z298" s="274">
        <v>65415.10371958464</v>
      </c>
      <c r="AA298" s="274">
        <v>12485.203984145528</v>
      </c>
      <c r="AB298" s="274">
        <v>476.4719737447979</v>
      </c>
      <c r="AC298" s="275"/>
      <c r="AD298" s="275"/>
      <c r="AE298" s="275"/>
      <c r="AF298" s="275"/>
      <c r="AG298" s="275"/>
      <c r="AH298" s="276"/>
      <c r="AI298" s="277"/>
      <c r="AJ298" s="277"/>
      <c r="AK298" s="277"/>
      <c r="AL298" s="277"/>
      <c r="AM298" s="277"/>
      <c r="AN298" s="277"/>
      <c r="AO298" s="279"/>
      <c r="AP298" s="279"/>
      <c r="AQ298" s="279"/>
      <c r="AR298" s="279"/>
      <c r="AS298" s="279"/>
      <c r="AT298" s="279"/>
    </row>
    <row r="299" spans="1:46" s="236" customFormat="1" ht="11.25">
      <c r="A299" s="298">
        <v>220</v>
      </c>
      <c r="B299" s="309" t="s">
        <v>324</v>
      </c>
      <c r="C299" s="298" t="s">
        <v>1078</v>
      </c>
      <c r="D299" s="241" t="s">
        <v>705</v>
      </c>
      <c r="E299" s="298" t="s">
        <v>816</v>
      </c>
      <c r="F299" s="274">
        <v>11200</v>
      </c>
      <c r="G299" s="274">
        <v>7356.884470169614</v>
      </c>
      <c r="H299" s="274">
        <v>1335.3458863070955</v>
      </c>
      <c r="I299" s="274">
        <v>1096.9940587015851</v>
      </c>
      <c r="J299" s="274">
        <v>466.5637364430746</v>
      </c>
      <c r="K299" s="274">
        <v>538.9133514606277</v>
      </c>
      <c r="L299" s="274">
        <v>118.23802573573703</v>
      </c>
      <c r="M299" s="274">
        <v>38.788638538309485</v>
      </c>
      <c r="N299" s="274">
        <v>207.2135108113304</v>
      </c>
      <c r="O299" s="274">
        <v>41.05832183262527</v>
      </c>
      <c r="P299" s="274">
        <v>7356.884470169614</v>
      </c>
      <c r="Q299" s="274">
        <v>1335.3458863070955</v>
      </c>
      <c r="R299" s="274">
        <v>1096.9940587015851</v>
      </c>
      <c r="S299" s="274">
        <v>466.5637364430746</v>
      </c>
      <c r="T299" s="274">
        <v>397.61365368159557</v>
      </c>
      <c r="U299" s="274">
        <v>1.6952274661832591</v>
      </c>
      <c r="V299" s="274">
        <v>139.604470312849</v>
      </c>
      <c r="W299" s="274">
        <v>16.42970015990665</v>
      </c>
      <c r="X299" s="274">
        <v>38.788638538309485</v>
      </c>
      <c r="Y299" s="274">
        <v>101.80832557583038</v>
      </c>
      <c r="Z299" s="274">
        <v>207.2135108113304</v>
      </c>
      <c r="AA299" s="274">
        <v>39.54901549710226</v>
      </c>
      <c r="AB299" s="274">
        <v>1.509306335523005</v>
      </c>
      <c r="AC299" s="275"/>
      <c r="AD299" s="275"/>
      <c r="AE299" s="275"/>
      <c r="AF299" s="275"/>
      <c r="AG299" s="275"/>
      <c r="AH299" s="276"/>
      <c r="AI299" s="277"/>
      <c r="AJ299" s="277"/>
      <c r="AK299" s="277"/>
      <c r="AL299" s="277"/>
      <c r="AM299" s="277"/>
      <c r="AN299" s="277"/>
      <c r="AO299" s="279"/>
      <c r="AP299" s="279"/>
      <c r="AQ299" s="279"/>
      <c r="AR299" s="279"/>
      <c r="AS299" s="279"/>
      <c r="AT299" s="279"/>
    </row>
    <row r="300" spans="1:46" s="236" customFormat="1" ht="33.75">
      <c r="A300" s="298">
        <v>221</v>
      </c>
      <c r="B300" s="309" t="s">
        <v>325</v>
      </c>
      <c r="C300" s="310" t="s">
        <v>326</v>
      </c>
      <c r="D300" s="298" t="s">
        <v>705</v>
      </c>
      <c r="E300" s="298" t="s">
        <v>705</v>
      </c>
      <c r="F300" s="274">
        <f aca="true" t="shared" si="86" ref="F300:AB300">(F291+F292+F293+F294+F295+F296+F297+F298+F299)</f>
        <v>74643962</v>
      </c>
      <c r="G300" s="274">
        <f t="shared" si="86"/>
        <v>48730468.41485094</v>
      </c>
      <c r="H300" s="274">
        <f t="shared" si="86"/>
        <v>8948561.802143484</v>
      </c>
      <c r="I300" s="274">
        <f t="shared" si="86"/>
        <v>7306683.568738636</v>
      </c>
      <c r="J300" s="274">
        <f t="shared" si="86"/>
        <v>3108128.131056526</v>
      </c>
      <c r="K300" s="274">
        <f t="shared" si="86"/>
        <v>3694776.1839418355</v>
      </c>
      <c r="L300" s="274">
        <f t="shared" si="86"/>
        <v>768711.1924775109</v>
      </c>
      <c r="M300" s="274">
        <f t="shared" si="86"/>
        <v>253593.83814764424</v>
      </c>
      <c r="N300" s="274">
        <f t="shared" si="86"/>
        <v>1562946.610799789</v>
      </c>
      <c r="O300" s="274">
        <f t="shared" si="86"/>
        <v>270092.2578436169</v>
      </c>
      <c r="P300" s="274">
        <f t="shared" si="86"/>
        <v>48730468.41485094</v>
      </c>
      <c r="Q300" s="274">
        <f t="shared" si="86"/>
        <v>8948561.802143484</v>
      </c>
      <c r="R300" s="274">
        <f t="shared" si="86"/>
        <v>7306683.568738636</v>
      </c>
      <c r="S300" s="274">
        <f t="shared" si="86"/>
        <v>3108128.131056526</v>
      </c>
      <c r="T300" s="274">
        <f t="shared" si="86"/>
        <v>2730040.1245956784</v>
      </c>
      <c r="U300" s="274">
        <f t="shared" si="86"/>
        <v>11504.219089222313</v>
      </c>
      <c r="V300" s="274">
        <f t="shared" si="86"/>
        <v>953231.8402569348</v>
      </c>
      <c r="W300" s="274">
        <f t="shared" si="86"/>
        <v>110452.04810744629</v>
      </c>
      <c r="X300" s="274">
        <f t="shared" si="86"/>
        <v>253593.83814764424</v>
      </c>
      <c r="Y300" s="274">
        <f t="shared" si="86"/>
        <v>658259.1443700647</v>
      </c>
      <c r="Z300" s="274">
        <f t="shared" si="86"/>
        <v>1562946.610799789</v>
      </c>
      <c r="AA300" s="274">
        <f t="shared" si="86"/>
        <v>258879.83781675235</v>
      </c>
      <c r="AB300" s="274">
        <f t="shared" si="86"/>
        <v>11212.420026864575</v>
      </c>
      <c r="AC300" s="275"/>
      <c r="AD300" s="275"/>
      <c r="AE300" s="275"/>
      <c r="AF300" s="275"/>
      <c r="AG300" s="275"/>
      <c r="AH300" s="276"/>
      <c r="AI300" s="277"/>
      <c r="AJ300" s="277"/>
      <c r="AK300" s="277"/>
      <c r="AL300" s="277"/>
      <c r="AM300" s="277"/>
      <c r="AN300" s="277"/>
      <c r="AO300" s="279"/>
      <c r="AP300" s="279"/>
      <c r="AQ300" s="279"/>
      <c r="AR300" s="279"/>
      <c r="AS300" s="279"/>
      <c r="AT300" s="279"/>
    </row>
    <row r="301" spans="1:46" s="236" customFormat="1" ht="11.25">
      <c r="A301" s="298"/>
      <c r="B301" s="311"/>
      <c r="C301" s="310"/>
      <c r="D301" s="241"/>
      <c r="E301" s="298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  <c r="AA301" s="274"/>
      <c r="AB301" s="274"/>
      <c r="AC301" s="275"/>
      <c r="AD301" s="275"/>
      <c r="AE301" s="275"/>
      <c r="AF301" s="275"/>
      <c r="AG301" s="275"/>
      <c r="AH301" s="276"/>
      <c r="AI301" s="277"/>
      <c r="AJ301" s="277"/>
      <c r="AK301" s="277"/>
      <c r="AL301" s="277"/>
      <c r="AM301" s="277"/>
      <c r="AN301" s="277"/>
      <c r="AO301" s="279"/>
      <c r="AP301" s="279"/>
      <c r="AQ301" s="279"/>
      <c r="AR301" s="279"/>
      <c r="AS301" s="279"/>
      <c r="AT301" s="279"/>
    </row>
    <row r="302" spans="1:46" s="236" customFormat="1" ht="11.25">
      <c r="A302" s="298">
        <v>222</v>
      </c>
      <c r="B302" s="309" t="s">
        <v>327</v>
      </c>
      <c r="C302" s="310" t="s">
        <v>328</v>
      </c>
      <c r="D302" s="298" t="s">
        <v>705</v>
      </c>
      <c r="E302" s="298" t="s">
        <v>705</v>
      </c>
      <c r="F302" s="274">
        <f aca="true" t="shared" si="87" ref="F302:AB302">(F250*F49)</f>
        <v>-3912483.510842521</v>
      </c>
      <c r="G302" s="274">
        <f t="shared" si="87"/>
        <v>-2569972.2482778598</v>
      </c>
      <c r="H302" s="274">
        <f t="shared" si="87"/>
        <v>-466474.88941499125</v>
      </c>
      <c r="I302" s="274">
        <f t="shared" si="87"/>
        <v>-383211.7112644789</v>
      </c>
      <c r="J302" s="274">
        <f t="shared" si="87"/>
        <v>-162984.18978487546</v>
      </c>
      <c r="K302" s="274">
        <f t="shared" si="87"/>
        <v>-188258.0001216595</v>
      </c>
      <c r="L302" s="274">
        <f t="shared" si="87"/>
        <v>-41303.95768264685</v>
      </c>
      <c r="M302" s="274">
        <f t="shared" si="87"/>
        <v>-13549.991847247016</v>
      </c>
      <c r="N302" s="274">
        <f t="shared" si="87"/>
        <v>-72385.66466724273</v>
      </c>
      <c r="O302" s="274">
        <f t="shared" si="87"/>
        <v>-14342.85778151891</v>
      </c>
      <c r="P302" s="274">
        <f t="shared" si="87"/>
        <v>-2569972.2482778598</v>
      </c>
      <c r="Q302" s="274">
        <f t="shared" si="87"/>
        <v>-466474.88941499125</v>
      </c>
      <c r="R302" s="274">
        <f t="shared" si="87"/>
        <v>-383211.7112644789</v>
      </c>
      <c r="S302" s="274">
        <f t="shared" si="87"/>
        <v>-162984.18978487546</v>
      </c>
      <c r="T302" s="274">
        <f t="shared" si="87"/>
        <v>-138897.93426027597</v>
      </c>
      <c r="U302" s="274">
        <f t="shared" si="87"/>
        <v>-592.1919204079775</v>
      </c>
      <c r="V302" s="274">
        <f t="shared" si="87"/>
        <v>-48767.873940975536</v>
      </c>
      <c r="W302" s="274">
        <f t="shared" si="87"/>
        <v>-5739.368836046562</v>
      </c>
      <c r="X302" s="274">
        <f t="shared" si="87"/>
        <v>-13549.991847247016</v>
      </c>
      <c r="Y302" s="274">
        <f t="shared" si="87"/>
        <v>-35564.588846600294</v>
      </c>
      <c r="Z302" s="274">
        <f t="shared" si="87"/>
        <v>-72385.66466724273</v>
      </c>
      <c r="AA302" s="274">
        <f t="shared" si="87"/>
        <v>-13815.61348236321</v>
      </c>
      <c r="AB302" s="274">
        <f t="shared" si="87"/>
        <v>-527.244299155706</v>
      </c>
      <c r="AC302" s="275"/>
      <c r="AD302" s="275"/>
      <c r="AE302" s="275"/>
      <c r="AF302" s="275"/>
      <c r="AG302" s="275"/>
      <c r="AH302" s="276"/>
      <c r="AI302" s="277"/>
      <c r="AJ302" s="277"/>
      <c r="AK302" s="277"/>
      <c r="AL302" s="277"/>
      <c r="AM302" s="277"/>
      <c r="AN302" s="277"/>
      <c r="AO302" s="279"/>
      <c r="AP302" s="279"/>
      <c r="AQ302" s="279"/>
      <c r="AR302" s="279"/>
      <c r="AS302" s="279"/>
      <c r="AT302" s="279"/>
    </row>
    <row r="303" spans="1:46" s="236" customFormat="1" ht="11.25">
      <c r="A303" s="298"/>
      <c r="B303" s="309"/>
      <c r="C303" s="310"/>
      <c r="D303" s="237"/>
      <c r="E303" s="298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5"/>
      <c r="AD303" s="275"/>
      <c r="AE303" s="275"/>
      <c r="AF303" s="275"/>
      <c r="AG303" s="275"/>
      <c r="AH303" s="276"/>
      <c r="AI303" s="277"/>
      <c r="AJ303" s="277"/>
      <c r="AK303" s="277"/>
      <c r="AL303" s="277"/>
      <c r="AM303" s="277"/>
      <c r="AN303" s="277"/>
      <c r="AO303" s="279"/>
      <c r="AP303" s="279"/>
      <c r="AQ303" s="279"/>
      <c r="AR303" s="279"/>
      <c r="AS303" s="279"/>
      <c r="AT303" s="279"/>
    </row>
    <row r="304" spans="1:46" s="236" customFormat="1" ht="11.25">
      <c r="A304" s="298">
        <v>223</v>
      </c>
      <c r="B304" s="309" t="s">
        <v>329</v>
      </c>
      <c r="C304" s="310" t="s">
        <v>753</v>
      </c>
      <c r="D304" s="237" t="s">
        <v>705</v>
      </c>
      <c r="E304" s="310" t="s">
        <v>754</v>
      </c>
      <c r="F304" s="274">
        <v>573951</v>
      </c>
      <c r="G304" s="274">
        <v>510334.23265741725</v>
      </c>
      <c r="H304" s="274">
        <v>59291.47720689129</v>
      </c>
      <c r="I304" s="274">
        <v>2850.191187681049</v>
      </c>
      <c r="J304" s="274">
        <v>12.500838542460741</v>
      </c>
      <c r="K304" s="274">
        <v>112.50754688214666</v>
      </c>
      <c r="L304" s="274">
        <v>0</v>
      </c>
      <c r="M304" s="274">
        <v>0</v>
      </c>
      <c r="N304" s="274">
        <v>1350.09056258576</v>
      </c>
      <c r="O304" s="274">
        <v>0</v>
      </c>
      <c r="P304" s="274">
        <v>510334.23265741725</v>
      </c>
      <c r="Q304" s="274">
        <v>59291.47720689129</v>
      </c>
      <c r="R304" s="274">
        <v>2850.191187681049</v>
      </c>
      <c r="S304" s="274">
        <v>12.500838542460741</v>
      </c>
      <c r="T304" s="274">
        <v>112.50754688214666</v>
      </c>
      <c r="U304" s="274">
        <v>0</v>
      </c>
      <c r="V304" s="274">
        <v>0</v>
      </c>
      <c r="W304" s="274">
        <v>0</v>
      </c>
      <c r="X304" s="274">
        <v>0</v>
      </c>
      <c r="Y304" s="274">
        <v>0</v>
      </c>
      <c r="Z304" s="274">
        <v>1350.09056258576</v>
      </c>
      <c r="AA304" s="274">
        <v>0</v>
      </c>
      <c r="AB304" s="274">
        <v>0</v>
      </c>
      <c r="AC304" s="275"/>
      <c r="AD304" s="275"/>
      <c r="AE304" s="275"/>
      <c r="AF304" s="275"/>
      <c r="AG304" s="275"/>
      <c r="AH304" s="276"/>
      <c r="AI304" s="277"/>
      <c r="AJ304" s="277"/>
      <c r="AK304" s="277"/>
      <c r="AL304" s="277"/>
      <c r="AM304" s="277"/>
      <c r="AN304" s="277"/>
      <c r="AO304" s="279"/>
      <c r="AP304" s="279"/>
      <c r="AQ304" s="279"/>
      <c r="AR304" s="279"/>
      <c r="AS304" s="279"/>
      <c r="AT304" s="279"/>
    </row>
    <row r="305" spans="1:46" s="236" customFormat="1" ht="11.25">
      <c r="A305" s="298">
        <v>224</v>
      </c>
      <c r="B305" s="309" t="s">
        <v>330</v>
      </c>
      <c r="C305" s="310" t="s">
        <v>758</v>
      </c>
      <c r="D305" s="237" t="s">
        <v>705</v>
      </c>
      <c r="E305" s="310" t="s">
        <v>759</v>
      </c>
      <c r="F305" s="274">
        <v>1747175</v>
      </c>
      <c r="G305" s="274">
        <v>761589.1025641026</v>
      </c>
      <c r="H305" s="274">
        <v>985585.8974358974</v>
      </c>
      <c r="I305" s="274">
        <v>0</v>
      </c>
      <c r="J305" s="274">
        <v>0</v>
      </c>
      <c r="K305" s="274">
        <v>0</v>
      </c>
      <c r="L305" s="274">
        <v>0</v>
      </c>
      <c r="M305" s="274">
        <v>0</v>
      </c>
      <c r="N305" s="274">
        <v>0</v>
      </c>
      <c r="O305" s="274">
        <v>0</v>
      </c>
      <c r="P305" s="274">
        <v>761589.1025641026</v>
      </c>
      <c r="Q305" s="274">
        <v>985585.8974358974</v>
      </c>
      <c r="R305" s="274">
        <v>0</v>
      </c>
      <c r="S305" s="274">
        <v>0</v>
      </c>
      <c r="T305" s="274">
        <v>0</v>
      </c>
      <c r="U305" s="274">
        <v>0</v>
      </c>
      <c r="V305" s="274">
        <v>0</v>
      </c>
      <c r="W305" s="274">
        <v>0</v>
      </c>
      <c r="X305" s="274">
        <v>0</v>
      </c>
      <c r="Y305" s="274">
        <v>0</v>
      </c>
      <c r="Z305" s="274">
        <v>0</v>
      </c>
      <c r="AA305" s="274">
        <v>0</v>
      </c>
      <c r="AB305" s="274">
        <v>0</v>
      </c>
      <c r="AC305" s="275"/>
      <c r="AD305" s="275"/>
      <c r="AE305" s="275"/>
      <c r="AF305" s="275"/>
      <c r="AG305" s="275"/>
      <c r="AH305" s="276"/>
      <c r="AI305" s="277"/>
      <c r="AJ305" s="277"/>
      <c r="AK305" s="277"/>
      <c r="AL305" s="277"/>
      <c r="AM305" s="277"/>
      <c r="AN305" s="277"/>
      <c r="AO305" s="279"/>
      <c r="AP305" s="279"/>
      <c r="AQ305" s="279"/>
      <c r="AR305" s="279"/>
      <c r="AS305" s="279"/>
      <c r="AT305" s="279"/>
    </row>
    <row r="306" spans="1:46" s="236" customFormat="1" ht="11.25">
      <c r="A306" s="298">
        <v>225</v>
      </c>
      <c r="B306" s="309" t="s">
        <v>331</v>
      </c>
      <c r="C306" s="310" t="s">
        <v>761</v>
      </c>
      <c r="D306" s="237" t="s">
        <v>705</v>
      </c>
      <c r="E306" s="310" t="s">
        <v>762</v>
      </c>
      <c r="F306" s="274">
        <v>406</v>
      </c>
      <c r="G306" s="274">
        <v>164.81188118811883</v>
      </c>
      <c r="H306" s="274">
        <v>200.990099009901</v>
      </c>
      <c r="I306" s="274">
        <v>40.1980198019802</v>
      </c>
      <c r="J306" s="274">
        <v>0</v>
      </c>
      <c r="K306" s="274">
        <v>0</v>
      </c>
      <c r="L306" s="274">
        <v>0</v>
      </c>
      <c r="M306" s="274">
        <v>0</v>
      </c>
      <c r="N306" s="274">
        <v>0</v>
      </c>
      <c r="O306" s="274">
        <v>0</v>
      </c>
      <c r="P306" s="274">
        <v>164.81188118811883</v>
      </c>
      <c r="Q306" s="274">
        <v>200.990099009901</v>
      </c>
      <c r="R306" s="274">
        <v>40.1980198019802</v>
      </c>
      <c r="S306" s="274">
        <v>0</v>
      </c>
      <c r="T306" s="274">
        <v>0</v>
      </c>
      <c r="U306" s="274">
        <v>0</v>
      </c>
      <c r="V306" s="274">
        <v>0</v>
      </c>
      <c r="W306" s="274">
        <v>0</v>
      </c>
      <c r="X306" s="274">
        <v>0</v>
      </c>
      <c r="Y306" s="274">
        <v>0</v>
      </c>
      <c r="Z306" s="274">
        <v>0</v>
      </c>
      <c r="AA306" s="274">
        <v>0</v>
      </c>
      <c r="AB306" s="274">
        <v>0</v>
      </c>
      <c r="AC306" s="275"/>
      <c r="AD306" s="275"/>
      <c r="AE306" s="275"/>
      <c r="AF306" s="275"/>
      <c r="AG306" s="275"/>
      <c r="AH306" s="276"/>
      <c r="AI306" s="277"/>
      <c r="AJ306" s="277"/>
      <c r="AK306" s="277"/>
      <c r="AL306" s="277"/>
      <c r="AM306" s="277"/>
      <c r="AN306" s="277"/>
      <c r="AO306" s="279"/>
      <c r="AP306" s="279"/>
      <c r="AQ306" s="279"/>
      <c r="AR306" s="279"/>
      <c r="AS306" s="279"/>
      <c r="AT306" s="279"/>
    </row>
    <row r="307" spans="1:46" s="236" customFormat="1" ht="11.25">
      <c r="A307" s="298">
        <v>226</v>
      </c>
      <c r="B307" s="309" t="s">
        <v>332</v>
      </c>
      <c r="C307" s="310" t="s">
        <v>764</v>
      </c>
      <c r="D307" s="237" t="s">
        <v>705</v>
      </c>
      <c r="E307" s="310" t="s">
        <v>765</v>
      </c>
      <c r="F307" s="274">
        <v>1267649</v>
      </c>
      <c r="G307" s="274">
        <v>1243084.1840055133</v>
      </c>
      <c r="H307" s="274">
        <v>23674.041634853817</v>
      </c>
      <c r="I307" s="274">
        <v>787.9927027520084</v>
      </c>
      <c r="J307" s="274">
        <v>34.26055229356558</v>
      </c>
      <c r="K307" s="274">
        <v>0</v>
      </c>
      <c r="L307" s="274">
        <v>0</v>
      </c>
      <c r="M307" s="274">
        <v>0</v>
      </c>
      <c r="N307" s="274">
        <v>68.52110458713116</v>
      </c>
      <c r="O307" s="274">
        <v>0</v>
      </c>
      <c r="P307" s="274">
        <v>1243084.1840055133</v>
      </c>
      <c r="Q307" s="274">
        <v>23674.041634853817</v>
      </c>
      <c r="R307" s="274">
        <v>787.9927027520084</v>
      </c>
      <c r="S307" s="274">
        <v>34.26055229356558</v>
      </c>
      <c r="T307" s="274">
        <v>0</v>
      </c>
      <c r="U307" s="274">
        <v>0</v>
      </c>
      <c r="V307" s="274">
        <v>0</v>
      </c>
      <c r="W307" s="274">
        <v>0</v>
      </c>
      <c r="X307" s="274">
        <v>0</v>
      </c>
      <c r="Y307" s="274">
        <v>0</v>
      </c>
      <c r="Z307" s="274">
        <v>68.52110458713116</v>
      </c>
      <c r="AA307" s="274">
        <v>0</v>
      </c>
      <c r="AB307" s="274">
        <v>0</v>
      </c>
      <c r="AC307" s="275"/>
      <c r="AD307" s="275"/>
      <c r="AE307" s="275"/>
      <c r="AF307" s="275"/>
      <c r="AG307" s="275"/>
      <c r="AH307" s="276"/>
      <c r="AI307" s="277"/>
      <c r="AJ307" s="277"/>
      <c r="AK307" s="277"/>
      <c r="AL307" s="277"/>
      <c r="AM307" s="277"/>
      <c r="AN307" s="277"/>
      <c r="AO307" s="279"/>
      <c r="AP307" s="279"/>
      <c r="AQ307" s="279"/>
      <c r="AR307" s="279"/>
      <c r="AS307" s="279"/>
      <c r="AT307" s="279"/>
    </row>
    <row r="308" spans="1:46" s="236" customFormat="1" ht="11.25">
      <c r="A308" s="298">
        <v>227</v>
      </c>
      <c r="B308" s="309" t="s">
        <v>333</v>
      </c>
      <c r="C308" s="310" t="s">
        <v>767</v>
      </c>
      <c r="D308" s="237" t="s">
        <v>705</v>
      </c>
      <c r="E308" s="310" t="s">
        <v>768</v>
      </c>
      <c r="F308" s="274">
        <v>-27061</v>
      </c>
      <c r="G308" s="274">
        <v>-17167.7311827957</v>
      </c>
      <c r="H308" s="274">
        <v>-9311.31182795699</v>
      </c>
      <c r="I308" s="274">
        <v>-581.9569892473119</v>
      </c>
      <c r="J308" s="274">
        <v>0</v>
      </c>
      <c r="K308" s="274">
        <v>0</v>
      </c>
      <c r="L308" s="274">
        <v>0</v>
      </c>
      <c r="M308" s="274">
        <v>0</v>
      </c>
      <c r="N308" s="274">
        <v>0</v>
      </c>
      <c r="O308" s="274">
        <v>0</v>
      </c>
      <c r="P308" s="274">
        <v>-17167.7311827957</v>
      </c>
      <c r="Q308" s="274">
        <v>-9311.31182795699</v>
      </c>
      <c r="R308" s="274">
        <v>-581.9569892473119</v>
      </c>
      <c r="S308" s="274">
        <v>0</v>
      </c>
      <c r="T308" s="274">
        <v>0</v>
      </c>
      <c r="U308" s="274">
        <v>0</v>
      </c>
      <c r="V308" s="274">
        <v>0</v>
      </c>
      <c r="W308" s="274">
        <v>0</v>
      </c>
      <c r="X308" s="274">
        <v>0</v>
      </c>
      <c r="Y308" s="274">
        <v>0</v>
      </c>
      <c r="Z308" s="274">
        <v>0</v>
      </c>
      <c r="AA308" s="274">
        <v>0</v>
      </c>
      <c r="AB308" s="274">
        <v>0</v>
      </c>
      <c r="AC308" s="275"/>
      <c r="AD308" s="275"/>
      <c r="AE308" s="275"/>
      <c r="AF308" s="275"/>
      <c r="AG308" s="275"/>
      <c r="AH308" s="276"/>
      <c r="AI308" s="277"/>
      <c r="AJ308" s="277"/>
      <c r="AK308" s="277"/>
      <c r="AL308" s="277"/>
      <c r="AM308" s="277"/>
      <c r="AN308" s="277"/>
      <c r="AO308" s="279"/>
      <c r="AP308" s="279"/>
      <c r="AQ308" s="279"/>
      <c r="AR308" s="279"/>
      <c r="AS308" s="279"/>
      <c r="AT308" s="279"/>
    </row>
    <row r="309" spans="1:46" s="236" customFormat="1" ht="11.25">
      <c r="A309" s="298">
        <v>228</v>
      </c>
      <c r="B309" s="309" t="s">
        <v>334</v>
      </c>
      <c r="C309" s="310" t="s">
        <v>770</v>
      </c>
      <c r="D309" s="237" t="s">
        <v>705</v>
      </c>
      <c r="E309" s="310" t="s">
        <v>771</v>
      </c>
      <c r="F309" s="274">
        <v>180586</v>
      </c>
      <c r="G309" s="274">
        <v>177044.05940366414</v>
      </c>
      <c r="H309" s="274">
        <v>3133.6160244507423</v>
      </c>
      <c r="I309" s="274">
        <v>324.19743887701054</v>
      </c>
      <c r="J309" s="274">
        <v>15.442722490253095</v>
      </c>
      <c r="K309" s="274">
        <v>68.68441051787329</v>
      </c>
      <c r="L309" s="274">
        <v>0</v>
      </c>
      <c r="M309" s="274">
        <v>0</v>
      </c>
      <c r="N309" s="274">
        <v>0</v>
      </c>
      <c r="O309" s="274">
        <v>0</v>
      </c>
      <c r="P309" s="274">
        <v>177044.05940366414</v>
      </c>
      <c r="Q309" s="274">
        <v>3133.6160244507423</v>
      </c>
      <c r="R309" s="274">
        <v>324.19743887701054</v>
      </c>
      <c r="S309" s="274">
        <v>15.442722490253095</v>
      </c>
      <c r="T309" s="274">
        <v>68.68441051787329</v>
      </c>
      <c r="U309" s="274">
        <v>0</v>
      </c>
      <c r="V309" s="274">
        <v>0</v>
      </c>
      <c r="W309" s="274">
        <v>0</v>
      </c>
      <c r="X309" s="274">
        <v>0</v>
      </c>
      <c r="Y309" s="274">
        <v>0</v>
      </c>
      <c r="Z309" s="274">
        <v>0</v>
      </c>
      <c r="AA309" s="274">
        <v>0</v>
      </c>
      <c r="AB309" s="274">
        <v>0</v>
      </c>
      <c r="AC309" s="275"/>
      <c r="AD309" s="275"/>
      <c r="AE309" s="275"/>
      <c r="AF309" s="275"/>
      <c r="AG309" s="275"/>
      <c r="AH309" s="276"/>
      <c r="AI309" s="277"/>
      <c r="AJ309" s="277"/>
      <c r="AK309" s="277"/>
      <c r="AL309" s="277"/>
      <c r="AM309" s="277"/>
      <c r="AN309" s="277"/>
      <c r="AO309" s="279"/>
      <c r="AP309" s="279"/>
      <c r="AQ309" s="279"/>
      <c r="AR309" s="279"/>
      <c r="AS309" s="279"/>
      <c r="AT309" s="279"/>
    </row>
    <row r="310" spans="1:46" s="236" customFormat="1" ht="11.25">
      <c r="A310" s="298">
        <v>229</v>
      </c>
      <c r="B310" s="309" t="s">
        <v>335</v>
      </c>
      <c r="C310" s="310" t="s">
        <v>773</v>
      </c>
      <c r="D310" s="237" t="s">
        <v>705</v>
      </c>
      <c r="E310" s="310" t="s">
        <v>774</v>
      </c>
      <c r="F310" s="274">
        <v>1271694</v>
      </c>
      <c r="G310" s="274">
        <v>1024577.9450785774</v>
      </c>
      <c r="H310" s="274">
        <v>216752.47609594706</v>
      </c>
      <c r="I310" s="274">
        <v>7082.497601323408</v>
      </c>
      <c r="J310" s="274">
        <v>350.6186931348222</v>
      </c>
      <c r="K310" s="274">
        <v>490.8661703887511</v>
      </c>
      <c r="L310" s="274">
        <v>0</v>
      </c>
      <c r="M310" s="274">
        <v>0</v>
      </c>
      <c r="N310" s="274">
        <v>22439.59636062862</v>
      </c>
      <c r="O310" s="274">
        <v>0</v>
      </c>
      <c r="P310" s="274">
        <v>1024577.9450785774</v>
      </c>
      <c r="Q310" s="274">
        <v>216752.47609594706</v>
      </c>
      <c r="R310" s="274">
        <v>7082.497601323408</v>
      </c>
      <c r="S310" s="274">
        <v>350.6186931348222</v>
      </c>
      <c r="T310" s="274">
        <v>350.6186931348222</v>
      </c>
      <c r="U310" s="274">
        <v>0</v>
      </c>
      <c r="V310" s="274">
        <v>140.24747725392888</v>
      </c>
      <c r="W310" s="274">
        <v>0</v>
      </c>
      <c r="X310" s="274">
        <v>0</v>
      </c>
      <c r="Y310" s="274">
        <v>0</v>
      </c>
      <c r="Z310" s="274">
        <v>22439.59636062862</v>
      </c>
      <c r="AA310" s="274">
        <v>0</v>
      </c>
      <c r="AB310" s="274">
        <v>0</v>
      </c>
      <c r="AC310" s="275"/>
      <c r="AD310" s="275"/>
      <c r="AE310" s="275"/>
      <c r="AF310" s="275"/>
      <c r="AG310" s="275"/>
      <c r="AH310" s="276"/>
      <c r="AI310" s="277"/>
      <c r="AJ310" s="277"/>
      <c r="AK310" s="277"/>
      <c r="AL310" s="277"/>
      <c r="AM310" s="277"/>
      <c r="AN310" s="277"/>
      <c r="AO310" s="279"/>
      <c r="AP310" s="279"/>
      <c r="AQ310" s="279"/>
      <c r="AR310" s="279"/>
      <c r="AS310" s="279"/>
      <c r="AT310" s="279"/>
    </row>
    <row r="311" spans="1:46" s="236" customFormat="1" ht="11.25">
      <c r="A311" s="298">
        <v>230</v>
      </c>
      <c r="B311" s="309" t="s">
        <v>336</v>
      </c>
      <c r="C311" s="310" t="s">
        <v>779</v>
      </c>
      <c r="D311" s="237" t="s">
        <v>705</v>
      </c>
      <c r="E311" s="298" t="s">
        <v>780</v>
      </c>
      <c r="F311" s="274">
        <v>5652424</v>
      </c>
      <c r="G311" s="274">
        <v>5015994.560160707</v>
      </c>
      <c r="H311" s="274">
        <v>589759.088572598</v>
      </c>
      <c r="I311" s="274">
        <v>42775.25366477059</v>
      </c>
      <c r="J311" s="274">
        <v>3895.0976019244745</v>
      </c>
      <c r="K311" s="274">
        <v>0</v>
      </c>
      <c r="L311" s="274">
        <v>0</v>
      </c>
      <c r="M311" s="274">
        <v>0</v>
      </c>
      <c r="N311" s="274">
        <v>0</v>
      </c>
      <c r="O311" s="274">
        <v>0</v>
      </c>
      <c r="P311" s="274">
        <v>5015994.560160707</v>
      </c>
      <c r="Q311" s="274">
        <v>589759.088572598</v>
      </c>
      <c r="R311" s="274">
        <v>42775.25366477059</v>
      </c>
      <c r="S311" s="274">
        <v>3895.0976019244745</v>
      </c>
      <c r="T311" s="274">
        <v>0</v>
      </c>
      <c r="U311" s="274">
        <v>0</v>
      </c>
      <c r="V311" s="274">
        <v>0</v>
      </c>
      <c r="W311" s="274">
        <v>0</v>
      </c>
      <c r="X311" s="274">
        <v>0</v>
      </c>
      <c r="Y311" s="274">
        <v>0</v>
      </c>
      <c r="Z311" s="274">
        <v>0</v>
      </c>
      <c r="AA311" s="274">
        <v>0</v>
      </c>
      <c r="AB311" s="274">
        <v>0</v>
      </c>
      <c r="AC311" s="275"/>
      <c r="AD311" s="275"/>
      <c r="AE311" s="275"/>
      <c r="AF311" s="275"/>
      <c r="AG311" s="275"/>
      <c r="AH311" s="276"/>
      <c r="AI311" s="277"/>
      <c r="AJ311" s="277"/>
      <c r="AK311" s="277"/>
      <c r="AL311" s="277"/>
      <c r="AM311" s="277"/>
      <c r="AN311" s="277"/>
      <c r="AO311" s="279"/>
      <c r="AP311" s="279"/>
      <c r="AQ311" s="279"/>
      <c r="AR311" s="279"/>
      <c r="AS311" s="279"/>
      <c r="AT311" s="279"/>
    </row>
    <row r="312" spans="1:46" s="236" customFormat="1" ht="11.25">
      <c r="A312" s="298">
        <v>231</v>
      </c>
      <c r="B312" s="309" t="s">
        <v>337</v>
      </c>
      <c r="C312" s="310" t="s">
        <v>790</v>
      </c>
      <c r="D312" s="237" t="s">
        <v>705</v>
      </c>
      <c r="E312" s="298" t="s">
        <v>791</v>
      </c>
      <c r="F312" s="274">
        <v>5345615</v>
      </c>
      <c r="G312" s="274">
        <v>3574208.206175249</v>
      </c>
      <c r="H312" s="274">
        <v>633522.7596289576</v>
      </c>
      <c r="I312" s="274">
        <v>570885.5241401234</v>
      </c>
      <c r="J312" s="274">
        <v>239030.11587147284</v>
      </c>
      <c r="K312" s="274">
        <v>282578.8834710637</v>
      </c>
      <c r="L312" s="274">
        <v>9433.004940708897</v>
      </c>
      <c r="M312" s="274">
        <v>0</v>
      </c>
      <c r="N312" s="274">
        <v>15252.946030906103</v>
      </c>
      <c r="O312" s="274">
        <v>20703.559741517613</v>
      </c>
      <c r="P312" s="274">
        <v>3574208.206175249</v>
      </c>
      <c r="Q312" s="274">
        <v>633522.7596289576</v>
      </c>
      <c r="R312" s="274">
        <v>570885.5241401234</v>
      </c>
      <c r="S312" s="274">
        <v>239030.11587147284</v>
      </c>
      <c r="T312" s="274">
        <v>192891.56729933948</v>
      </c>
      <c r="U312" s="274">
        <v>953.0069150060434</v>
      </c>
      <c r="V312" s="274">
        <v>88734.30925671819</v>
      </c>
      <c r="W312" s="274">
        <v>9433.004940708897</v>
      </c>
      <c r="X312" s="274">
        <v>0</v>
      </c>
      <c r="Y312" s="274">
        <v>0</v>
      </c>
      <c r="Z312" s="274">
        <v>15252.946030906103</v>
      </c>
      <c r="AA312" s="274">
        <v>20520.52162180555</v>
      </c>
      <c r="AB312" s="274">
        <v>183.0381197120622</v>
      </c>
      <c r="AC312" s="275"/>
      <c r="AD312" s="275"/>
      <c r="AE312" s="275"/>
      <c r="AF312" s="275"/>
      <c r="AG312" s="275"/>
      <c r="AH312" s="276"/>
      <c r="AI312" s="277"/>
      <c r="AJ312" s="277"/>
      <c r="AK312" s="277"/>
      <c r="AL312" s="277"/>
      <c r="AM312" s="277"/>
      <c r="AN312" s="277"/>
      <c r="AO312" s="279"/>
      <c r="AP312" s="279"/>
      <c r="AQ312" s="279"/>
      <c r="AR312" s="279"/>
      <c r="AS312" s="279"/>
      <c r="AT312" s="279"/>
    </row>
    <row r="313" spans="1:46" s="236" customFormat="1" ht="11.25">
      <c r="A313" s="298">
        <v>232</v>
      </c>
      <c r="B313" s="309" t="s">
        <v>338</v>
      </c>
      <c r="C313" s="310" t="s">
        <v>793</v>
      </c>
      <c r="D313" s="237" t="s">
        <v>705</v>
      </c>
      <c r="E313" s="310" t="s">
        <v>794</v>
      </c>
      <c r="F313" s="274">
        <v>2321601</v>
      </c>
      <c r="G313" s="274">
        <v>0</v>
      </c>
      <c r="H313" s="274">
        <v>47.146865029439866</v>
      </c>
      <c r="I313" s="274">
        <v>0</v>
      </c>
      <c r="J313" s="274">
        <v>0</v>
      </c>
      <c r="K313" s="274">
        <v>436542.81205017475</v>
      </c>
      <c r="L313" s="274">
        <v>1325279.0644085456</v>
      </c>
      <c r="M313" s="274">
        <v>555932.924910813</v>
      </c>
      <c r="N313" s="274">
        <v>0</v>
      </c>
      <c r="O313" s="274">
        <v>3799.05176543721</v>
      </c>
      <c r="P313" s="274">
        <v>0</v>
      </c>
      <c r="Q313" s="274">
        <v>47.146865029439866</v>
      </c>
      <c r="R313" s="274">
        <v>0</v>
      </c>
      <c r="S313" s="274">
        <v>0</v>
      </c>
      <c r="T313" s="274">
        <v>415626.6514311254</v>
      </c>
      <c r="U313" s="274">
        <v>0</v>
      </c>
      <c r="V313" s="274">
        <v>20916.16061904936</v>
      </c>
      <c r="W313" s="274">
        <v>0</v>
      </c>
      <c r="X313" s="274">
        <v>555932.924910813</v>
      </c>
      <c r="Y313" s="274">
        <v>1325279.0644085456</v>
      </c>
      <c r="Z313" s="274">
        <v>0</v>
      </c>
      <c r="AA313" s="274">
        <v>0</v>
      </c>
      <c r="AB313" s="274">
        <v>3799.05176543721</v>
      </c>
      <c r="AC313" s="275"/>
      <c r="AD313" s="275"/>
      <c r="AE313" s="275"/>
      <c r="AF313" s="275"/>
      <c r="AG313" s="275"/>
      <c r="AH313" s="276"/>
      <c r="AI313" s="277"/>
      <c r="AJ313" s="277"/>
      <c r="AK313" s="277"/>
      <c r="AL313" s="277"/>
      <c r="AM313" s="277"/>
      <c r="AN313" s="277"/>
      <c r="AO313" s="279"/>
      <c r="AP313" s="279"/>
      <c r="AQ313" s="279"/>
      <c r="AR313" s="279"/>
      <c r="AS313" s="279"/>
      <c r="AT313" s="279"/>
    </row>
    <row r="314" spans="1:46" s="236" customFormat="1" ht="11.25">
      <c r="A314" s="298">
        <v>233</v>
      </c>
      <c r="B314" s="309" t="s">
        <v>339</v>
      </c>
      <c r="C314" s="310" t="s">
        <v>799</v>
      </c>
      <c r="D314" s="237" t="s">
        <v>705</v>
      </c>
      <c r="E314" s="310" t="s">
        <v>800</v>
      </c>
      <c r="F314" s="274">
        <v>35065</v>
      </c>
      <c r="G314" s="274">
        <v>0</v>
      </c>
      <c r="H314" s="274">
        <v>0</v>
      </c>
      <c r="I314" s="274">
        <v>0</v>
      </c>
      <c r="J314" s="274">
        <v>0</v>
      </c>
      <c r="K314" s="274">
        <v>0</v>
      </c>
      <c r="L314" s="274">
        <v>0</v>
      </c>
      <c r="M314" s="274">
        <v>0</v>
      </c>
      <c r="N314" s="274">
        <v>35065</v>
      </c>
      <c r="O314" s="274">
        <v>0</v>
      </c>
      <c r="P314" s="274">
        <v>0</v>
      </c>
      <c r="Q314" s="274">
        <v>0</v>
      </c>
      <c r="R314" s="274">
        <v>0</v>
      </c>
      <c r="S314" s="274">
        <v>0</v>
      </c>
      <c r="T314" s="274">
        <v>0</v>
      </c>
      <c r="U314" s="274">
        <v>0</v>
      </c>
      <c r="V314" s="274">
        <v>0</v>
      </c>
      <c r="W314" s="274">
        <v>0</v>
      </c>
      <c r="X314" s="274">
        <v>0</v>
      </c>
      <c r="Y314" s="274">
        <v>0</v>
      </c>
      <c r="Z314" s="274">
        <v>35065</v>
      </c>
      <c r="AA314" s="274">
        <v>0</v>
      </c>
      <c r="AB314" s="274">
        <v>0</v>
      </c>
      <c r="AC314" s="275"/>
      <c r="AD314" s="275"/>
      <c r="AE314" s="275"/>
      <c r="AF314" s="275"/>
      <c r="AG314" s="275"/>
      <c r="AH314" s="276"/>
      <c r="AI314" s="277"/>
      <c r="AJ314" s="277"/>
      <c r="AK314" s="277"/>
      <c r="AL314" s="277"/>
      <c r="AM314" s="277"/>
      <c r="AN314" s="277"/>
      <c r="AO314" s="279"/>
      <c r="AP314" s="279"/>
      <c r="AQ314" s="279"/>
      <c r="AR314" s="279"/>
      <c r="AS314" s="279"/>
      <c r="AT314" s="279"/>
    </row>
    <row r="315" spans="1:46" s="236" customFormat="1" ht="11.25">
      <c r="A315" s="298">
        <v>234</v>
      </c>
      <c r="B315" s="309" t="s">
        <v>340</v>
      </c>
      <c r="C315" s="310" t="s">
        <v>811</v>
      </c>
      <c r="D315" s="237" t="s">
        <v>705</v>
      </c>
      <c r="E315" s="298" t="s">
        <v>791</v>
      </c>
      <c r="F315" s="274">
        <v>-56712</v>
      </c>
      <c r="G315" s="274">
        <v>-37919.022561222744</v>
      </c>
      <c r="H315" s="274">
        <v>-6721.086861675868</v>
      </c>
      <c r="I315" s="274">
        <v>-6056.564089451761</v>
      </c>
      <c r="J315" s="274">
        <v>-2535.887064688154</v>
      </c>
      <c r="K315" s="274">
        <v>-2997.898958194888</v>
      </c>
      <c r="L315" s="274">
        <v>-100.07540314771695</v>
      </c>
      <c r="M315" s="274">
        <v>0</v>
      </c>
      <c r="N315" s="274">
        <v>-161.8195615106488</v>
      </c>
      <c r="O315" s="274">
        <v>-219.64550010820957</v>
      </c>
      <c r="P315" s="274">
        <v>-37919.022561222744</v>
      </c>
      <c r="Q315" s="274">
        <v>-6721.086861675868</v>
      </c>
      <c r="R315" s="274">
        <v>-6056.564089451761</v>
      </c>
      <c r="S315" s="274">
        <v>-2535.887064688154</v>
      </c>
      <c r="T315" s="274">
        <v>-2046.4000053651714</v>
      </c>
      <c r="U315" s="274">
        <v>-10.110516407152916</v>
      </c>
      <c r="V315" s="274">
        <v>-941.3884364225635</v>
      </c>
      <c r="W315" s="274">
        <v>-100.07540314771695</v>
      </c>
      <c r="X315" s="274">
        <v>0</v>
      </c>
      <c r="Y315" s="274">
        <v>0</v>
      </c>
      <c r="Z315" s="274">
        <v>-161.8195615106488</v>
      </c>
      <c r="AA315" s="274">
        <v>-217.70363601116733</v>
      </c>
      <c r="AB315" s="274">
        <v>-1.9418640970422434</v>
      </c>
      <c r="AC315" s="275"/>
      <c r="AD315" s="275"/>
      <c r="AE315" s="275"/>
      <c r="AF315" s="275"/>
      <c r="AG315" s="275"/>
      <c r="AH315" s="276"/>
      <c r="AI315" s="277"/>
      <c r="AJ315" s="277"/>
      <c r="AK315" s="277"/>
      <c r="AL315" s="277"/>
      <c r="AM315" s="277"/>
      <c r="AN315" s="277"/>
      <c r="AO315" s="279"/>
      <c r="AP315" s="279"/>
      <c r="AQ315" s="279"/>
      <c r="AR315" s="279"/>
      <c r="AS315" s="279"/>
      <c r="AT315" s="279"/>
    </row>
    <row r="316" spans="1:46" s="236" customFormat="1" ht="11.25">
      <c r="A316" s="298">
        <v>235</v>
      </c>
      <c r="B316" s="309" t="s">
        <v>341</v>
      </c>
      <c r="C316" s="310" t="s">
        <v>815</v>
      </c>
      <c r="D316" s="241" t="s">
        <v>705</v>
      </c>
      <c r="E316" s="298" t="s">
        <v>816</v>
      </c>
      <c r="F316" s="274">
        <v>3058</v>
      </c>
      <c r="G316" s="274">
        <v>2008.6922062302392</v>
      </c>
      <c r="H316" s="274">
        <v>364.597117886348</v>
      </c>
      <c r="I316" s="274">
        <v>299.5185563847721</v>
      </c>
      <c r="J316" s="274">
        <v>127.38856303954663</v>
      </c>
      <c r="K316" s="274">
        <v>147.1425918541607</v>
      </c>
      <c r="L316" s="274">
        <v>32.28320381248963</v>
      </c>
      <c r="M316" s="274">
        <v>10.590683629477713</v>
      </c>
      <c r="N316" s="274">
        <v>56.57668893402217</v>
      </c>
      <c r="O316" s="274">
        <v>11.210388228943577</v>
      </c>
      <c r="P316" s="274">
        <v>2008.6922062302392</v>
      </c>
      <c r="Q316" s="274">
        <v>364.597117886348</v>
      </c>
      <c r="R316" s="274">
        <v>299.5185563847721</v>
      </c>
      <c r="S316" s="274">
        <v>127.38856303954663</v>
      </c>
      <c r="T316" s="274">
        <v>108.56272794270708</v>
      </c>
      <c r="U316" s="274">
        <v>0.46285764210610775</v>
      </c>
      <c r="V316" s="274">
        <v>38.11700626934753</v>
      </c>
      <c r="W316" s="274">
        <v>4.485894918660226</v>
      </c>
      <c r="X316" s="274">
        <v>10.590683629477713</v>
      </c>
      <c r="Y316" s="274">
        <v>27.797308893829406</v>
      </c>
      <c r="Z316" s="274">
        <v>56.57668893402217</v>
      </c>
      <c r="AA316" s="274">
        <v>10.7982936955481</v>
      </c>
      <c r="AB316" s="274">
        <v>0.41209453339547764</v>
      </c>
      <c r="AC316" s="275"/>
      <c r="AD316" s="275"/>
      <c r="AE316" s="275"/>
      <c r="AF316" s="275"/>
      <c r="AG316" s="275"/>
      <c r="AH316" s="276"/>
      <c r="AI316" s="277"/>
      <c r="AJ316" s="277"/>
      <c r="AK316" s="277"/>
      <c r="AL316" s="277"/>
      <c r="AM316" s="277"/>
      <c r="AN316" s="277"/>
      <c r="AO316" s="279"/>
      <c r="AP316" s="279"/>
      <c r="AQ316" s="279"/>
      <c r="AR316" s="279"/>
      <c r="AS316" s="279"/>
      <c r="AT316" s="279"/>
    </row>
    <row r="317" spans="1:46" s="236" customFormat="1" ht="11.25">
      <c r="A317" s="298">
        <v>236</v>
      </c>
      <c r="B317" s="309" t="s">
        <v>342</v>
      </c>
      <c r="C317" s="310" t="s">
        <v>821</v>
      </c>
      <c r="D317" s="237" t="s">
        <v>705</v>
      </c>
      <c r="E317" s="298" t="s">
        <v>791</v>
      </c>
      <c r="F317" s="274">
        <v>451535</v>
      </c>
      <c r="G317" s="274">
        <v>301907.2833294843</v>
      </c>
      <c r="H317" s="274">
        <v>53512.589153738416</v>
      </c>
      <c r="I317" s="274">
        <v>48221.72849010088</v>
      </c>
      <c r="J317" s="274">
        <v>20190.467022040586</v>
      </c>
      <c r="K317" s="274">
        <v>23868.95729455016</v>
      </c>
      <c r="L317" s="274">
        <v>796.7898709321549</v>
      </c>
      <c r="M317" s="274">
        <v>0</v>
      </c>
      <c r="N317" s="274">
        <v>1288.3903883959447</v>
      </c>
      <c r="O317" s="274">
        <v>1748.794450757519</v>
      </c>
      <c r="P317" s="274">
        <v>301907.2833294843</v>
      </c>
      <c r="Q317" s="274">
        <v>53512.589153738416</v>
      </c>
      <c r="R317" s="274">
        <v>48221.72849010088</v>
      </c>
      <c r="S317" s="274">
        <v>20190.467022040586</v>
      </c>
      <c r="T317" s="274">
        <v>16293.222358981568</v>
      </c>
      <c r="U317" s="274">
        <v>80.4988719478028</v>
      </c>
      <c r="V317" s="274">
        <v>7495.2360636207895</v>
      </c>
      <c r="W317" s="274">
        <v>796.7898709321549</v>
      </c>
      <c r="X317" s="274">
        <v>0</v>
      </c>
      <c r="Y317" s="274">
        <v>0</v>
      </c>
      <c r="Z317" s="274">
        <v>1288.3903883959447</v>
      </c>
      <c r="AA317" s="274">
        <v>1733.3335323441677</v>
      </c>
      <c r="AB317" s="274">
        <v>15.46091841335113</v>
      </c>
      <c r="AC317" s="275"/>
      <c r="AD317" s="275"/>
      <c r="AE317" s="275"/>
      <c r="AF317" s="275"/>
      <c r="AG317" s="275"/>
      <c r="AH317" s="276"/>
      <c r="AI317" s="277"/>
      <c r="AJ317" s="277"/>
      <c r="AK317" s="277"/>
      <c r="AL317" s="277"/>
      <c r="AM317" s="277"/>
      <c r="AN317" s="277"/>
      <c r="AO317" s="279"/>
      <c r="AP317" s="279"/>
      <c r="AQ317" s="279"/>
      <c r="AR317" s="279"/>
      <c r="AS317" s="279"/>
      <c r="AT317" s="279"/>
    </row>
    <row r="318" spans="1:46" s="236" customFormat="1" ht="11.25">
      <c r="A318" s="298">
        <v>237</v>
      </c>
      <c r="B318" s="309" t="s">
        <v>343</v>
      </c>
      <c r="C318" s="310" t="s">
        <v>825</v>
      </c>
      <c r="D318" s="237" t="s">
        <v>705</v>
      </c>
      <c r="E318" s="310" t="s">
        <v>826</v>
      </c>
      <c r="F318" s="274">
        <v>26180</v>
      </c>
      <c r="G318" s="274">
        <v>21826.144024472946</v>
      </c>
      <c r="H318" s="274">
        <v>2953.0734704171186</v>
      </c>
      <c r="I318" s="274">
        <v>355.31279600598356</v>
      </c>
      <c r="J318" s="274">
        <v>36.72179996951427</v>
      </c>
      <c r="K318" s="274">
        <v>25.82142648770067</v>
      </c>
      <c r="L318" s="274">
        <v>347.19797309070185</v>
      </c>
      <c r="M318" s="274">
        <v>610.4086678585791</v>
      </c>
      <c r="N318" s="274">
        <v>0</v>
      </c>
      <c r="O318" s="274">
        <v>25.319841697450453</v>
      </c>
      <c r="P318" s="274">
        <v>21826.144024472946</v>
      </c>
      <c r="Q318" s="274">
        <v>2953.0734704171186</v>
      </c>
      <c r="R318" s="274">
        <v>355.31279600598356</v>
      </c>
      <c r="S318" s="274">
        <v>36.72179996951427</v>
      </c>
      <c r="T318" s="274">
        <v>21.36934252834088</v>
      </c>
      <c r="U318" s="274">
        <v>0.24650873269520793</v>
      </c>
      <c r="V318" s="274">
        <v>4.205575226664582</v>
      </c>
      <c r="W318" s="274">
        <v>45.52548109334738</v>
      </c>
      <c r="X318" s="274">
        <v>610.4086678585791</v>
      </c>
      <c r="Y318" s="274">
        <v>301.6724919973545</v>
      </c>
      <c r="Z318" s="274">
        <v>0</v>
      </c>
      <c r="AA318" s="274">
        <v>2.8133157441611614</v>
      </c>
      <c r="AB318" s="274">
        <v>22.50652595328929</v>
      </c>
      <c r="AC318" s="275"/>
      <c r="AD318" s="275"/>
      <c r="AE318" s="275"/>
      <c r="AF318" s="275"/>
      <c r="AG318" s="275"/>
      <c r="AH318" s="276"/>
      <c r="AI318" s="277"/>
      <c r="AJ318" s="277"/>
      <c r="AK318" s="277"/>
      <c r="AL318" s="277"/>
      <c r="AM318" s="277"/>
      <c r="AN318" s="277"/>
      <c r="AO318" s="279"/>
      <c r="AP318" s="279"/>
      <c r="AQ318" s="279"/>
      <c r="AR318" s="279"/>
      <c r="AS318" s="279"/>
      <c r="AT318" s="279"/>
    </row>
    <row r="319" spans="1:46" s="236" customFormat="1" ht="11.25">
      <c r="A319" s="298">
        <v>238</v>
      </c>
      <c r="B319" s="309" t="s">
        <v>344</v>
      </c>
      <c r="C319" s="310" t="s">
        <v>833</v>
      </c>
      <c r="D319" s="237" t="s">
        <v>705</v>
      </c>
      <c r="E319" s="310" t="s">
        <v>834</v>
      </c>
      <c r="F319" s="274">
        <v>-47223</v>
      </c>
      <c r="G319" s="274">
        <v>-38741.86710681502</v>
      </c>
      <c r="H319" s="274">
        <v>-5745.454541037806</v>
      </c>
      <c r="I319" s="274">
        <v>-564.7551511682215</v>
      </c>
      <c r="J319" s="274">
        <v>-666.3469168793882</v>
      </c>
      <c r="K319" s="274">
        <v>-1120.4779435144974</v>
      </c>
      <c r="L319" s="274">
        <v>-79.36909085805574</v>
      </c>
      <c r="M319" s="274">
        <v>-119.8157319562709</v>
      </c>
      <c r="N319" s="274">
        <v>-144.7218645820582</v>
      </c>
      <c r="O319" s="274">
        <v>-40.191653188691056</v>
      </c>
      <c r="P319" s="274">
        <v>-38741.86710681502</v>
      </c>
      <c r="Q319" s="274">
        <v>-5745.454541037806</v>
      </c>
      <c r="R319" s="274">
        <v>-564.7551511682215</v>
      </c>
      <c r="S319" s="274">
        <v>-666.3469168793882</v>
      </c>
      <c r="T319" s="274">
        <v>-657.4311185261513</v>
      </c>
      <c r="U319" s="274">
        <v>-0.6549950427596576</v>
      </c>
      <c r="V319" s="274">
        <v>-462.39182994558655</v>
      </c>
      <c r="W319" s="274">
        <v>-19.239576180043134</v>
      </c>
      <c r="X319" s="274">
        <v>-119.8157319562709</v>
      </c>
      <c r="Y319" s="274">
        <v>-60.129514678012605</v>
      </c>
      <c r="Z319" s="274">
        <v>-144.7218645820582</v>
      </c>
      <c r="AA319" s="274">
        <v>-1.153910610698756</v>
      </c>
      <c r="AB319" s="274">
        <v>-39.0377425779923</v>
      </c>
      <c r="AC319" s="275"/>
      <c r="AD319" s="275"/>
      <c r="AE319" s="275"/>
      <c r="AF319" s="275"/>
      <c r="AG319" s="275"/>
      <c r="AH319" s="276"/>
      <c r="AI319" s="277"/>
      <c r="AJ319" s="277"/>
      <c r="AK319" s="277"/>
      <c r="AL319" s="277"/>
      <c r="AM319" s="277"/>
      <c r="AN319" s="277"/>
      <c r="AO319" s="279"/>
      <c r="AP319" s="279"/>
      <c r="AQ319" s="279"/>
      <c r="AR319" s="279"/>
      <c r="AS319" s="279"/>
      <c r="AT319" s="279"/>
    </row>
    <row r="320" spans="1:46" s="236" customFormat="1" ht="11.25">
      <c r="A320" s="298"/>
      <c r="B320" s="309"/>
      <c r="C320" s="310"/>
      <c r="D320" s="237"/>
      <c r="E320" s="298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  <c r="AA320" s="274"/>
      <c r="AB320" s="274"/>
      <c r="AC320" s="275"/>
      <c r="AD320" s="275"/>
      <c r="AE320" s="275"/>
      <c r="AF320" s="275"/>
      <c r="AG320" s="275"/>
      <c r="AH320" s="276"/>
      <c r="AI320" s="277"/>
      <c r="AJ320" s="277"/>
      <c r="AK320" s="277"/>
      <c r="AL320" s="277"/>
      <c r="AM320" s="277"/>
      <c r="AN320" s="277"/>
      <c r="AO320" s="279"/>
      <c r="AP320" s="279"/>
      <c r="AQ320" s="279"/>
      <c r="AR320" s="279"/>
      <c r="AS320" s="279"/>
      <c r="AT320" s="279"/>
    </row>
    <row r="321" spans="1:46" s="236" customFormat="1" ht="45">
      <c r="A321" s="298">
        <v>239</v>
      </c>
      <c r="B321" s="309" t="s">
        <v>345</v>
      </c>
      <c r="C321" s="310" t="s">
        <v>346</v>
      </c>
      <c r="D321" s="298" t="s">
        <v>705</v>
      </c>
      <c r="E321" s="298" t="s">
        <v>705</v>
      </c>
      <c r="F321" s="274">
        <f aca="true" t="shared" si="88" ref="F321:AB321">(F304+F305+F306+F307+F308+F309+F310+F311+F312+F313+F314+F315+F316+F317+F318+F319)</f>
        <v>18745943</v>
      </c>
      <c r="G321" s="274">
        <f t="shared" si="88"/>
        <v>12538910.600635773</v>
      </c>
      <c r="H321" s="274">
        <f t="shared" si="88"/>
        <v>2547019.900075006</v>
      </c>
      <c r="I321" s="274">
        <f t="shared" si="88"/>
        <v>666419.1383679537</v>
      </c>
      <c r="J321" s="274">
        <f t="shared" si="88"/>
        <v>260490.37968334055</v>
      </c>
      <c r="K321" s="274">
        <f t="shared" si="88"/>
        <v>739717.2980602098</v>
      </c>
      <c r="L321" s="274">
        <f t="shared" si="88"/>
        <v>1335708.8959030842</v>
      </c>
      <c r="M321" s="274">
        <f t="shared" si="88"/>
        <v>556434.1085303448</v>
      </c>
      <c r="N321" s="274">
        <f t="shared" si="88"/>
        <v>75214.57970994487</v>
      </c>
      <c r="O321" s="274">
        <f t="shared" si="88"/>
        <v>26028.099034341834</v>
      </c>
      <c r="P321" s="274">
        <f t="shared" si="88"/>
        <v>12538910.600635773</v>
      </c>
      <c r="Q321" s="274">
        <f t="shared" si="88"/>
        <v>2547019.900075006</v>
      </c>
      <c r="R321" s="274">
        <f t="shared" si="88"/>
        <v>666419.1383679537</v>
      </c>
      <c r="S321" s="274">
        <f t="shared" si="88"/>
        <v>260490.37968334055</v>
      </c>
      <c r="T321" s="274">
        <f t="shared" si="88"/>
        <v>622769.3526865611</v>
      </c>
      <c r="U321" s="274">
        <f t="shared" si="88"/>
        <v>1023.449641878735</v>
      </c>
      <c r="V321" s="274">
        <f t="shared" si="88"/>
        <v>115924.49573177012</v>
      </c>
      <c r="W321" s="274">
        <f t="shared" si="88"/>
        <v>10160.491208325298</v>
      </c>
      <c r="X321" s="274">
        <f t="shared" si="88"/>
        <v>556434.1085303448</v>
      </c>
      <c r="Y321" s="274">
        <f t="shared" si="88"/>
        <v>1325548.4046947588</v>
      </c>
      <c r="Z321" s="274">
        <f t="shared" si="88"/>
        <v>75214.57970994487</v>
      </c>
      <c r="AA321" s="274">
        <f t="shared" si="88"/>
        <v>22048.609216967565</v>
      </c>
      <c r="AB321" s="274">
        <f t="shared" si="88"/>
        <v>3979.489817374274</v>
      </c>
      <c r="AC321" s="275"/>
      <c r="AD321" s="275"/>
      <c r="AE321" s="275"/>
      <c r="AF321" s="275"/>
      <c r="AG321" s="275"/>
      <c r="AH321" s="276"/>
      <c r="AI321" s="277"/>
      <c r="AJ321" s="277"/>
      <c r="AK321" s="277"/>
      <c r="AL321" s="277"/>
      <c r="AM321" s="277"/>
      <c r="AN321" s="277"/>
      <c r="AO321" s="279"/>
      <c r="AP321" s="279"/>
      <c r="AQ321" s="279"/>
      <c r="AR321" s="279"/>
      <c r="AS321" s="279"/>
      <c r="AT321" s="279"/>
    </row>
    <row r="322" spans="1:46" s="236" customFormat="1" ht="11.25">
      <c r="A322" s="298">
        <v>240</v>
      </c>
      <c r="B322" s="287" t="s">
        <v>347</v>
      </c>
      <c r="C322" s="272" t="s">
        <v>348</v>
      </c>
      <c r="D322" s="271" t="s">
        <v>705</v>
      </c>
      <c r="E322" s="271" t="s">
        <v>705</v>
      </c>
      <c r="F322" s="274">
        <f aca="true" t="shared" si="89" ref="F322:AB322">(F300+F302-F321)</f>
        <v>51985535.48915748</v>
      </c>
      <c r="G322" s="274">
        <f t="shared" si="89"/>
        <v>33621585.56593731</v>
      </c>
      <c r="H322" s="274">
        <f t="shared" si="89"/>
        <v>5935067.012653487</v>
      </c>
      <c r="I322" s="274">
        <f t="shared" si="89"/>
        <v>6257052.719106203</v>
      </c>
      <c r="J322" s="274">
        <f t="shared" si="89"/>
        <v>2684653.56158831</v>
      </c>
      <c r="K322" s="274">
        <f t="shared" si="89"/>
        <v>2766800.885759966</v>
      </c>
      <c r="L322" s="274">
        <f t="shared" si="89"/>
        <v>-608301.6611082201</v>
      </c>
      <c r="M322" s="274">
        <f t="shared" si="89"/>
        <v>-316390.26222994755</v>
      </c>
      <c r="N322" s="274">
        <f t="shared" si="89"/>
        <v>1415346.3664226015</v>
      </c>
      <c r="O322" s="274">
        <f t="shared" si="89"/>
        <v>229721.30102775613</v>
      </c>
      <c r="P322" s="274">
        <f t="shared" si="89"/>
        <v>33621585.56593731</v>
      </c>
      <c r="Q322" s="274">
        <f t="shared" si="89"/>
        <v>5935067.012653487</v>
      </c>
      <c r="R322" s="274">
        <f t="shared" si="89"/>
        <v>6257052.719106203</v>
      </c>
      <c r="S322" s="274">
        <f t="shared" si="89"/>
        <v>2684653.56158831</v>
      </c>
      <c r="T322" s="274">
        <f t="shared" si="89"/>
        <v>1968372.837648841</v>
      </c>
      <c r="U322" s="274">
        <f t="shared" si="89"/>
        <v>9888.577526935602</v>
      </c>
      <c r="V322" s="274">
        <f t="shared" si="89"/>
        <v>788539.470584189</v>
      </c>
      <c r="W322" s="274">
        <f t="shared" si="89"/>
        <v>94552.18806307443</v>
      </c>
      <c r="X322" s="274">
        <f t="shared" si="89"/>
        <v>-316390.26222994755</v>
      </c>
      <c r="Y322" s="274">
        <f t="shared" si="89"/>
        <v>-702853.8491712944</v>
      </c>
      <c r="Z322" s="274">
        <f t="shared" si="89"/>
        <v>1415346.3664226015</v>
      </c>
      <c r="AA322" s="274">
        <f t="shared" si="89"/>
        <v>223015.61511742158</v>
      </c>
      <c r="AB322" s="274">
        <f t="shared" si="89"/>
        <v>6705.685910334595</v>
      </c>
      <c r="AC322" s="275"/>
      <c r="AD322" s="275"/>
      <c r="AE322" s="275"/>
      <c r="AF322" s="275"/>
      <c r="AG322" s="275"/>
      <c r="AH322" s="276"/>
      <c r="AI322" s="277"/>
      <c r="AJ322" s="277"/>
      <c r="AK322" s="277"/>
      <c r="AL322" s="277"/>
      <c r="AM322" s="277"/>
      <c r="AN322" s="277"/>
      <c r="AO322" s="279"/>
      <c r="AP322" s="279"/>
      <c r="AQ322" s="279"/>
      <c r="AR322" s="279"/>
      <c r="AS322" s="279"/>
      <c r="AT322" s="279"/>
    </row>
    <row r="323" spans="1:46" s="236" customFormat="1" ht="11.25">
      <c r="A323" s="318"/>
      <c r="B323" s="287"/>
      <c r="C323" s="271"/>
      <c r="D323" s="271"/>
      <c r="E323" s="271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5"/>
      <c r="AD323" s="275"/>
      <c r="AE323" s="275"/>
      <c r="AF323" s="275"/>
      <c r="AG323" s="275"/>
      <c r="AH323" s="276"/>
      <c r="AI323" s="277"/>
      <c r="AJ323" s="277"/>
      <c r="AK323" s="277"/>
      <c r="AL323" s="277"/>
      <c r="AM323" s="277"/>
      <c r="AN323" s="277"/>
      <c r="AO323" s="279"/>
      <c r="AP323" s="279"/>
      <c r="AQ323" s="279"/>
      <c r="AR323" s="279"/>
      <c r="AS323" s="279"/>
      <c r="AT323" s="279"/>
    </row>
    <row r="324" spans="1:46" s="236" customFormat="1" ht="11.25">
      <c r="A324" s="298">
        <v>241</v>
      </c>
      <c r="B324" s="280" t="s">
        <v>349</v>
      </c>
      <c r="C324" s="286" t="s">
        <v>350</v>
      </c>
      <c r="D324" s="271" t="s">
        <v>705</v>
      </c>
      <c r="E324" s="271" t="s">
        <v>705</v>
      </c>
      <c r="F324" s="274">
        <f aca="true" t="shared" si="90" ref="F324:AB324">(F322*F286)</f>
        <v>44351586.03226367</v>
      </c>
      <c r="G324" s="274">
        <f t="shared" si="90"/>
        <v>30298158.85233526</v>
      </c>
      <c r="H324" s="274">
        <f t="shared" si="90"/>
        <v>4983622.353169163</v>
      </c>
      <c r="I324" s="274">
        <f t="shared" si="90"/>
        <v>5802470.930768576</v>
      </c>
      <c r="J324" s="274">
        <f t="shared" si="90"/>
        <v>2631086.912524572</v>
      </c>
      <c r="K324" s="274">
        <f t="shared" si="90"/>
        <v>2340459.7369018286</v>
      </c>
      <c r="L324" s="274">
        <f t="shared" si="90"/>
        <v>-595762.2278179697</v>
      </c>
      <c r="M324" s="274">
        <f t="shared" si="90"/>
        <v>-282668.01873375</v>
      </c>
      <c r="N324" s="274">
        <f t="shared" si="90"/>
        <v>72056.43139065277</v>
      </c>
      <c r="O324" s="274">
        <f t="shared" si="90"/>
        <v>221357.2304658529</v>
      </c>
      <c r="P324" s="274">
        <f t="shared" si="90"/>
        <v>30298158.85233526</v>
      </c>
      <c r="Q324" s="274">
        <f t="shared" si="90"/>
        <v>4983622.353169163</v>
      </c>
      <c r="R324" s="274">
        <f t="shared" si="90"/>
        <v>5802470.930768576</v>
      </c>
      <c r="S324" s="274">
        <f t="shared" si="90"/>
        <v>2631086.912524572</v>
      </c>
      <c r="T324" s="274">
        <f t="shared" si="90"/>
        <v>1663049.1233125138</v>
      </c>
      <c r="U324" s="274">
        <f t="shared" si="90"/>
        <v>9245.068697029013</v>
      </c>
      <c r="V324" s="274">
        <f t="shared" si="90"/>
        <v>668470.7630892043</v>
      </c>
      <c r="W324" s="274">
        <f t="shared" si="90"/>
        <v>93254.51060293667</v>
      </c>
      <c r="X324" s="274">
        <f t="shared" si="90"/>
        <v>-282668.01873375</v>
      </c>
      <c r="Y324" s="274">
        <f t="shared" si="90"/>
        <v>-687014.0861587267</v>
      </c>
      <c r="Z324" s="274">
        <f t="shared" si="90"/>
        <v>72056.43139065277</v>
      </c>
      <c r="AA324" s="274">
        <f t="shared" si="90"/>
        <v>222055.27119676847</v>
      </c>
      <c r="AB324" s="274">
        <f t="shared" si="90"/>
        <v>3374.143366758168</v>
      </c>
      <c r="AC324" s="275"/>
      <c r="AD324" s="275"/>
      <c r="AE324" s="275"/>
      <c r="AF324" s="275"/>
      <c r="AG324" s="275"/>
      <c r="AH324" s="276"/>
      <c r="AI324" s="277"/>
      <c r="AJ324" s="277"/>
      <c r="AK324" s="277"/>
      <c r="AL324" s="277"/>
      <c r="AM324" s="277"/>
      <c r="AN324" s="277"/>
      <c r="AO324" s="279"/>
      <c r="AP324" s="279"/>
      <c r="AQ324" s="279"/>
      <c r="AR324" s="279"/>
      <c r="AS324" s="279"/>
      <c r="AT324" s="279"/>
    </row>
    <row r="325" spans="1:46" s="236" customFormat="1" ht="11.25">
      <c r="A325" s="298">
        <v>242</v>
      </c>
      <c r="B325" s="280" t="s">
        <v>351</v>
      </c>
      <c r="C325" s="286" t="s">
        <v>352</v>
      </c>
      <c r="D325" s="271" t="s">
        <v>705</v>
      </c>
      <c r="E325" s="271" t="s">
        <v>705</v>
      </c>
      <c r="F325" s="274">
        <f aca="true" t="shared" si="91" ref="F325:AB325">(F322*F287)</f>
        <v>3001323.26285336</v>
      </c>
      <c r="G325" s="274">
        <f t="shared" si="91"/>
        <v>362313.2155956071</v>
      </c>
      <c r="H325" s="274">
        <f t="shared" si="91"/>
        <v>61038.547112967884</v>
      </c>
      <c r="I325" s="274">
        <f t="shared" si="91"/>
        <v>45627.271099061465</v>
      </c>
      <c r="J325" s="274">
        <f t="shared" si="91"/>
        <v>11548.396155601984</v>
      </c>
      <c r="K325" s="274">
        <f t="shared" si="91"/>
        <v>1617.0431999421037</v>
      </c>
      <c r="L325" s="274">
        <f t="shared" si="91"/>
        <v>0</v>
      </c>
      <c r="M325" s="274">
        <f t="shared" si="91"/>
        <v>-18.67076749795188</v>
      </c>
      <c r="N325" s="274">
        <f t="shared" si="91"/>
        <v>1343289.9350319486</v>
      </c>
      <c r="O325" s="274">
        <f t="shared" si="91"/>
        <v>82.62654564491227</v>
      </c>
      <c r="P325" s="274">
        <f t="shared" si="91"/>
        <v>362313.2155956071</v>
      </c>
      <c r="Q325" s="274">
        <f t="shared" si="91"/>
        <v>61038.547112967884</v>
      </c>
      <c r="R325" s="274">
        <f t="shared" si="91"/>
        <v>45627.271099061465</v>
      </c>
      <c r="S325" s="274">
        <f t="shared" si="91"/>
        <v>11548.396155601984</v>
      </c>
      <c r="T325" s="274">
        <f t="shared" si="91"/>
        <v>1459.9684841615215</v>
      </c>
      <c r="U325" s="274">
        <f t="shared" si="91"/>
        <v>0</v>
      </c>
      <c r="V325" s="274">
        <f t="shared" si="91"/>
        <v>112.40248181554776</v>
      </c>
      <c r="W325" s="274">
        <f t="shared" si="91"/>
        <v>0</v>
      </c>
      <c r="X325" s="274">
        <f t="shared" si="91"/>
        <v>-18.67076749795188</v>
      </c>
      <c r="Y325" s="274">
        <f t="shared" si="91"/>
        <v>0</v>
      </c>
      <c r="Z325" s="274">
        <f t="shared" si="91"/>
        <v>1343289.9350319486</v>
      </c>
      <c r="AA325" s="274">
        <f t="shared" si="91"/>
        <v>4.755911067061008</v>
      </c>
      <c r="AB325" s="274">
        <f t="shared" si="91"/>
        <v>34.95163340027448</v>
      </c>
      <c r="AC325" s="275"/>
      <c r="AD325" s="275"/>
      <c r="AE325" s="275"/>
      <c r="AF325" s="275"/>
      <c r="AG325" s="275"/>
      <c r="AH325" s="276"/>
      <c r="AI325" s="277"/>
      <c r="AJ325" s="277"/>
      <c r="AK325" s="277"/>
      <c r="AL325" s="277"/>
      <c r="AM325" s="277"/>
      <c r="AN325" s="277"/>
      <c r="AO325" s="279"/>
      <c r="AP325" s="279"/>
      <c r="AQ325" s="279"/>
      <c r="AR325" s="279"/>
      <c r="AS325" s="279"/>
      <c r="AT325" s="279"/>
    </row>
    <row r="326" spans="1:46" s="236" customFormat="1" ht="11.25">
      <c r="A326" s="298">
        <v>243</v>
      </c>
      <c r="B326" s="280" t="s">
        <v>353</v>
      </c>
      <c r="C326" s="286" t="s">
        <v>354</v>
      </c>
      <c r="D326" s="271" t="s">
        <v>705</v>
      </c>
      <c r="E326" s="271" t="s">
        <v>705</v>
      </c>
      <c r="F326" s="274">
        <f aca="true" t="shared" si="92" ref="F326:AB326">(F322*F288)</f>
        <v>4632626.194040453</v>
      </c>
      <c r="G326" s="274">
        <f t="shared" si="92"/>
        <v>2961113.4980064426</v>
      </c>
      <c r="H326" s="274">
        <f t="shared" si="92"/>
        <v>890406.1123713555</v>
      </c>
      <c r="I326" s="274">
        <f t="shared" si="92"/>
        <v>408954.51723856584</v>
      </c>
      <c r="J326" s="274">
        <f t="shared" si="92"/>
        <v>42018.25290813644</v>
      </c>
      <c r="K326" s="274">
        <f t="shared" si="92"/>
        <v>424724.1056581953</v>
      </c>
      <c r="L326" s="274">
        <f t="shared" si="92"/>
        <v>-12539.433290250416</v>
      </c>
      <c r="M326" s="274">
        <f t="shared" si="92"/>
        <v>-33703.57272869965</v>
      </c>
      <c r="N326" s="274">
        <f t="shared" si="92"/>
        <v>0</v>
      </c>
      <c r="O326" s="274">
        <f t="shared" si="92"/>
        <v>8281.44401625831</v>
      </c>
      <c r="P326" s="274">
        <f t="shared" si="92"/>
        <v>2961113.4980064426</v>
      </c>
      <c r="Q326" s="274">
        <f t="shared" si="92"/>
        <v>890406.1123713555</v>
      </c>
      <c r="R326" s="274">
        <f t="shared" si="92"/>
        <v>408954.51723856584</v>
      </c>
      <c r="S326" s="274">
        <f t="shared" si="92"/>
        <v>42018.25290813644</v>
      </c>
      <c r="T326" s="274">
        <f t="shared" si="92"/>
        <v>303863.7458521657</v>
      </c>
      <c r="U326" s="274">
        <f t="shared" si="92"/>
        <v>643.5088299065889</v>
      </c>
      <c r="V326" s="274">
        <f t="shared" si="92"/>
        <v>119956.3050131691</v>
      </c>
      <c r="W326" s="274">
        <f t="shared" si="92"/>
        <v>1297.6774601377551</v>
      </c>
      <c r="X326" s="274">
        <f t="shared" si="92"/>
        <v>-33703.57272869965</v>
      </c>
      <c r="Y326" s="274">
        <f t="shared" si="92"/>
        <v>-15839.763012567608</v>
      </c>
      <c r="Z326" s="274">
        <f t="shared" si="92"/>
        <v>0</v>
      </c>
      <c r="AA326" s="274">
        <f t="shared" si="92"/>
        <v>955.5880095860374</v>
      </c>
      <c r="AB326" s="274">
        <f t="shared" si="92"/>
        <v>3296.590910176152</v>
      </c>
      <c r="AC326" s="275"/>
      <c r="AD326" s="275"/>
      <c r="AE326" s="275"/>
      <c r="AF326" s="275"/>
      <c r="AG326" s="275"/>
      <c r="AH326" s="276"/>
      <c r="AI326" s="277"/>
      <c r="AJ326" s="277"/>
      <c r="AK326" s="277"/>
      <c r="AL326" s="277"/>
      <c r="AM326" s="277"/>
      <c r="AN326" s="277"/>
      <c r="AO326" s="279"/>
      <c r="AP326" s="279"/>
      <c r="AQ326" s="279"/>
      <c r="AR326" s="279"/>
      <c r="AS326" s="279"/>
      <c r="AT326" s="279"/>
    </row>
    <row r="327" spans="1:46" s="236" customFormat="1" ht="11.25">
      <c r="A327" s="271"/>
      <c r="B327" s="280"/>
      <c r="C327" s="271"/>
      <c r="D327" s="271"/>
      <c r="E327" s="271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5"/>
      <c r="AD327" s="275"/>
      <c r="AE327" s="275"/>
      <c r="AF327" s="275"/>
      <c r="AG327" s="275"/>
      <c r="AH327" s="276"/>
      <c r="AI327" s="277"/>
      <c r="AJ327" s="277"/>
      <c r="AK327" s="277"/>
      <c r="AL327" s="277"/>
      <c r="AM327" s="277"/>
      <c r="AN327" s="277"/>
      <c r="AO327" s="279"/>
      <c r="AP327" s="279"/>
      <c r="AQ327" s="279"/>
      <c r="AR327" s="279"/>
      <c r="AS327" s="279"/>
      <c r="AT327" s="279"/>
    </row>
    <row r="328" spans="1:46" s="236" customFormat="1" ht="11.25">
      <c r="A328" s="298">
        <v>244</v>
      </c>
      <c r="B328" s="280" t="s">
        <v>355</v>
      </c>
      <c r="C328" s="286" t="s">
        <v>356</v>
      </c>
      <c r="D328" s="271" t="s">
        <v>705</v>
      </c>
      <c r="E328" s="271" t="s">
        <v>705</v>
      </c>
      <c r="F328" s="274">
        <f aca="true" t="shared" si="93" ref="F328:AB328">(F271+F324)</f>
        <v>87277716.03226367</v>
      </c>
      <c r="G328" s="274">
        <f t="shared" si="93"/>
        <v>57663833.95068463</v>
      </c>
      <c r="H328" s="274">
        <f t="shared" si="93"/>
        <v>10210712.142182946</v>
      </c>
      <c r="I328" s="274">
        <f t="shared" si="93"/>
        <v>10595799.667026244</v>
      </c>
      <c r="J328" s="274">
        <f t="shared" si="93"/>
        <v>4732705.457133038</v>
      </c>
      <c r="K328" s="274">
        <f t="shared" si="93"/>
        <v>4958006.714015452</v>
      </c>
      <c r="L328" s="274">
        <f t="shared" si="93"/>
        <v>-176093.7253066051</v>
      </c>
      <c r="M328" s="274">
        <f t="shared" si="93"/>
        <v>-160247.4253613517</v>
      </c>
      <c r="N328" s="274">
        <f t="shared" si="93"/>
        <v>204273.00791288848</v>
      </c>
      <c r="O328" s="274">
        <f t="shared" si="93"/>
        <v>367922.41271694266</v>
      </c>
      <c r="P328" s="274">
        <f t="shared" si="93"/>
        <v>57663833.95068463</v>
      </c>
      <c r="Q328" s="274">
        <f t="shared" si="93"/>
        <v>10210712.142182946</v>
      </c>
      <c r="R328" s="274">
        <f t="shared" si="93"/>
        <v>10595799.667026244</v>
      </c>
      <c r="S328" s="274">
        <f t="shared" si="93"/>
        <v>4732705.457133038</v>
      </c>
      <c r="T328" s="274">
        <f t="shared" si="93"/>
        <v>3593195.1830606908</v>
      </c>
      <c r="U328" s="274">
        <f t="shared" si="93"/>
        <v>18461.721666286598</v>
      </c>
      <c r="V328" s="274">
        <f t="shared" si="93"/>
        <v>1346655.027485393</v>
      </c>
      <c r="W328" s="274">
        <f t="shared" si="93"/>
        <v>185458.70655085545</v>
      </c>
      <c r="X328" s="274">
        <f t="shared" si="93"/>
        <v>-160247.4253613517</v>
      </c>
      <c r="Y328" s="274">
        <f t="shared" si="93"/>
        <v>-359549.7795952808</v>
      </c>
      <c r="Z328" s="274">
        <f t="shared" si="93"/>
        <v>204273.00791288848</v>
      </c>
      <c r="AA328" s="274">
        <f t="shared" si="93"/>
        <v>363631.7335213503</v>
      </c>
      <c r="AB328" s="274">
        <f t="shared" si="93"/>
        <v>8362.863293266091</v>
      </c>
      <c r="AC328" s="275"/>
      <c r="AD328" s="275"/>
      <c r="AE328" s="275"/>
      <c r="AF328" s="275"/>
      <c r="AG328" s="275"/>
      <c r="AH328" s="276"/>
      <c r="AI328" s="277"/>
      <c r="AJ328" s="277"/>
      <c r="AK328" s="277"/>
      <c r="AL328" s="277"/>
      <c r="AM328" s="277"/>
      <c r="AN328" s="277"/>
      <c r="AO328" s="279"/>
      <c r="AP328" s="279"/>
      <c r="AQ328" s="279"/>
      <c r="AR328" s="279"/>
      <c r="AS328" s="279"/>
      <c r="AT328" s="279"/>
    </row>
    <row r="329" spans="1:46" s="236" customFormat="1" ht="11.25">
      <c r="A329" s="298">
        <v>245</v>
      </c>
      <c r="B329" s="280" t="s">
        <v>357</v>
      </c>
      <c r="C329" s="286" t="s">
        <v>358</v>
      </c>
      <c r="D329" s="271" t="s">
        <v>705</v>
      </c>
      <c r="E329" s="271" t="s">
        <v>705</v>
      </c>
      <c r="F329" s="274">
        <f aca="true" t="shared" si="94" ref="F329:AB329">(F277+F325)</f>
        <v>5906184.26285336</v>
      </c>
      <c r="G329" s="274">
        <f t="shared" si="94"/>
        <v>689559.0324173573</v>
      </c>
      <c r="H329" s="274">
        <f t="shared" si="94"/>
        <v>125059.04139210196</v>
      </c>
      <c r="I329" s="274">
        <f t="shared" si="94"/>
        <v>83319.23239031452</v>
      </c>
      <c r="J329" s="274">
        <f t="shared" si="94"/>
        <v>20772.84381849217</v>
      </c>
      <c r="K329" s="274">
        <f t="shared" si="94"/>
        <v>3425.5282907702804</v>
      </c>
      <c r="L329" s="274">
        <f t="shared" si="94"/>
        <v>0</v>
      </c>
      <c r="M329" s="274">
        <f t="shared" si="94"/>
        <v>-10.584651332223606</v>
      </c>
      <c r="N329" s="274">
        <f t="shared" si="94"/>
        <v>3808096.9350319486</v>
      </c>
      <c r="O329" s="274">
        <f t="shared" si="94"/>
        <v>137.33528362351063</v>
      </c>
      <c r="P329" s="274">
        <f t="shared" si="94"/>
        <v>689559.0324173573</v>
      </c>
      <c r="Q329" s="274">
        <f t="shared" si="94"/>
        <v>125059.04139210196</v>
      </c>
      <c r="R329" s="274">
        <f t="shared" si="94"/>
        <v>83319.23239031452</v>
      </c>
      <c r="S329" s="274">
        <f t="shared" si="94"/>
        <v>20772.84381849217</v>
      </c>
      <c r="T329" s="274">
        <f t="shared" si="94"/>
        <v>3154.417780672976</v>
      </c>
      <c r="U329" s="274">
        <f t="shared" si="94"/>
        <v>0</v>
      </c>
      <c r="V329" s="274">
        <f t="shared" si="94"/>
        <v>226.43827613227052</v>
      </c>
      <c r="W329" s="274">
        <f t="shared" si="94"/>
        <v>0</v>
      </c>
      <c r="X329" s="274">
        <f t="shared" si="94"/>
        <v>-10.584651332223606</v>
      </c>
      <c r="Y329" s="274">
        <f t="shared" si="94"/>
        <v>0</v>
      </c>
      <c r="Z329" s="274">
        <f t="shared" si="94"/>
        <v>3808096.9350319486</v>
      </c>
      <c r="AA329" s="274">
        <f t="shared" si="94"/>
        <v>7.788151915818771</v>
      </c>
      <c r="AB329" s="274">
        <f t="shared" si="94"/>
        <v>86.62813053011507</v>
      </c>
      <c r="AC329" s="275"/>
      <c r="AD329" s="275"/>
      <c r="AE329" s="275"/>
      <c r="AF329" s="275"/>
      <c r="AG329" s="275"/>
      <c r="AH329" s="276"/>
      <c r="AI329" s="277"/>
      <c r="AJ329" s="277"/>
      <c r="AK329" s="277"/>
      <c r="AL329" s="277"/>
      <c r="AM329" s="277"/>
      <c r="AN329" s="277"/>
      <c r="AO329" s="279"/>
      <c r="AP329" s="279"/>
      <c r="AQ329" s="279"/>
      <c r="AR329" s="279"/>
      <c r="AS329" s="279"/>
      <c r="AT329" s="279"/>
    </row>
    <row r="330" spans="1:46" s="236" customFormat="1" ht="11.25">
      <c r="A330" s="298"/>
      <c r="B330" s="280"/>
      <c r="C330" s="286"/>
      <c r="D330" s="271"/>
      <c r="E330" s="271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  <c r="AA330" s="274"/>
      <c r="AB330" s="274"/>
      <c r="AC330" s="275"/>
      <c r="AD330" s="275"/>
      <c r="AE330" s="275"/>
      <c r="AF330" s="275"/>
      <c r="AG330" s="275"/>
      <c r="AH330" s="276"/>
      <c r="AI330" s="277"/>
      <c r="AJ330" s="277"/>
      <c r="AK330" s="277"/>
      <c r="AL330" s="277"/>
      <c r="AM330" s="277"/>
      <c r="AN330" s="277"/>
      <c r="AO330" s="279"/>
      <c r="AP330" s="279"/>
      <c r="AQ330" s="279"/>
      <c r="AR330" s="279"/>
      <c r="AS330" s="279"/>
      <c r="AT330" s="279"/>
    </row>
    <row r="331" spans="1:46" s="236" customFormat="1" ht="11.25">
      <c r="A331" s="298">
        <v>246</v>
      </c>
      <c r="B331" s="280" t="s">
        <v>359</v>
      </c>
      <c r="C331" s="286" t="s">
        <v>360</v>
      </c>
      <c r="D331" s="271" t="s">
        <v>705</v>
      </c>
      <c r="E331" s="271" t="s">
        <v>705</v>
      </c>
      <c r="F331" s="274">
        <f aca="true" t="shared" si="95" ref="F331:AB331">(F283+F326)</f>
        <v>9116360.194040453</v>
      </c>
      <c r="G331" s="274">
        <f t="shared" si="95"/>
        <v>5635628.154514536</v>
      </c>
      <c r="H331" s="274">
        <f t="shared" si="95"/>
        <v>1824311.6871170166</v>
      </c>
      <c r="I331" s="274">
        <f t="shared" si="95"/>
        <v>746785.3246119258</v>
      </c>
      <c r="J331" s="274">
        <f t="shared" si="95"/>
        <v>75580.93725103287</v>
      </c>
      <c r="K331" s="274">
        <f t="shared" si="95"/>
        <v>899731.3366497227</v>
      </c>
      <c r="L331" s="274">
        <f t="shared" si="95"/>
        <v>-3706.3704582300707</v>
      </c>
      <c r="M331" s="274">
        <f t="shared" si="95"/>
        <v>-19106.904203196747</v>
      </c>
      <c r="N331" s="274">
        <f t="shared" si="95"/>
        <v>0</v>
      </c>
      <c r="O331" s="274">
        <f t="shared" si="95"/>
        <v>13764.758697195899</v>
      </c>
      <c r="P331" s="274">
        <f t="shared" si="95"/>
        <v>5635628.154514536</v>
      </c>
      <c r="Q331" s="274">
        <f t="shared" si="95"/>
        <v>1824311.6871170166</v>
      </c>
      <c r="R331" s="274">
        <f t="shared" si="95"/>
        <v>746785.3246119258</v>
      </c>
      <c r="S331" s="274">
        <f t="shared" si="95"/>
        <v>75580.93725103287</v>
      </c>
      <c r="T331" s="274">
        <f t="shared" si="95"/>
        <v>656530.0643242665</v>
      </c>
      <c r="U331" s="274">
        <f t="shared" si="95"/>
        <v>1285.0397651832532</v>
      </c>
      <c r="V331" s="274">
        <f t="shared" si="95"/>
        <v>241655.68659731894</v>
      </c>
      <c r="W331" s="274">
        <f t="shared" si="95"/>
        <v>2580.7393306910835</v>
      </c>
      <c r="X331" s="274">
        <f t="shared" si="95"/>
        <v>-19106.904203196747</v>
      </c>
      <c r="Y331" s="274">
        <f t="shared" si="95"/>
        <v>-8289.762051100592</v>
      </c>
      <c r="Z331" s="274">
        <f t="shared" si="95"/>
        <v>0</v>
      </c>
      <c r="AA331" s="274">
        <f t="shared" si="95"/>
        <v>1564.8451963568805</v>
      </c>
      <c r="AB331" s="274">
        <f t="shared" si="95"/>
        <v>8170.648404342895</v>
      </c>
      <c r="AC331" s="275"/>
      <c r="AD331" s="275"/>
      <c r="AE331" s="275"/>
      <c r="AF331" s="275"/>
      <c r="AG331" s="275"/>
      <c r="AH331" s="276"/>
      <c r="AI331" s="277"/>
      <c r="AJ331" s="277"/>
      <c r="AK331" s="277"/>
      <c r="AL331" s="277"/>
      <c r="AM331" s="277"/>
      <c r="AN331" s="277"/>
      <c r="AO331" s="279"/>
      <c r="AP331" s="279"/>
      <c r="AQ331" s="279"/>
      <c r="AR331" s="279"/>
      <c r="AS331" s="279"/>
      <c r="AT331" s="279"/>
    </row>
    <row r="332" spans="1:46" s="236" customFormat="1" ht="11.25">
      <c r="A332" s="298">
        <v>247</v>
      </c>
      <c r="B332" s="299" t="s">
        <v>361</v>
      </c>
      <c r="C332" s="300" t="s">
        <v>951</v>
      </c>
      <c r="D332" s="241" t="s">
        <v>705</v>
      </c>
      <c r="E332" s="300" t="s">
        <v>952</v>
      </c>
      <c r="F332" s="274">
        <v>513084</v>
      </c>
      <c r="G332" s="274">
        <v>390531.4151205178</v>
      </c>
      <c r="H332" s="274">
        <v>60794.9935826134</v>
      </c>
      <c r="I332" s="274">
        <v>22466.94723145238</v>
      </c>
      <c r="J332" s="274">
        <v>13131.275549560396</v>
      </c>
      <c r="K332" s="274">
        <v>13909.02557796654</v>
      </c>
      <c r="L332" s="274">
        <v>3045.1345284989557</v>
      </c>
      <c r="M332" s="274">
        <v>7153.064818229621</v>
      </c>
      <c r="N332" s="274">
        <v>1694.4890391694532</v>
      </c>
      <c r="O332" s="274">
        <v>357.6545519914287</v>
      </c>
      <c r="P332" s="274">
        <v>390531.4151205178</v>
      </c>
      <c r="Q332" s="274">
        <v>60794.9935826134</v>
      </c>
      <c r="R332" s="274">
        <v>22466.94723145238</v>
      </c>
      <c r="S332" s="274">
        <v>13131.275549560396</v>
      </c>
      <c r="T332" s="274">
        <v>11010.665422563217</v>
      </c>
      <c r="U332" s="274">
        <v>21.323727116467403</v>
      </c>
      <c r="V332" s="274">
        <v>2877.0364282868536</v>
      </c>
      <c r="W332" s="274">
        <v>434.0932138942728</v>
      </c>
      <c r="X332" s="274">
        <v>7153.064818229621</v>
      </c>
      <c r="Y332" s="274">
        <v>2611.041314604683</v>
      </c>
      <c r="Z332" s="274">
        <v>1694.4890391694532</v>
      </c>
      <c r="AA332" s="274">
        <v>26.687996150138545</v>
      </c>
      <c r="AB332" s="274">
        <v>330.9665558412902</v>
      </c>
      <c r="AC332" s="275"/>
      <c r="AD332" s="275"/>
      <c r="AE332" s="275"/>
      <c r="AF332" s="275"/>
      <c r="AG332" s="275"/>
      <c r="AH332" s="276"/>
      <c r="AI332" s="277"/>
      <c r="AJ332" s="277"/>
      <c r="AK332" s="277"/>
      <c r="AL332" s="277"/>
      <c r="AM332" s="277"/>
      <c r="AN332" s="277"/>
      <c r="AO332" s="279"/>
      <c r="AP332" s="279"/>
      <c r="AQ332" s="279"/>
      <c r="AR332" s="279"/>
      <c r="AS332" s="279"/>
      <c r="AT332" s="279"/>
    </row>
    <row r="333" spans="1:46" s="236" customFormat="1" ht="11.25">
      <c r="A333" s="298">
        <v>248</v>
      </c>
      <c r="B333" s="299" t="s">
        <v>362</v>
      </c>
      <c r="C333" s="300" t="s">
        <v>954</v>
      </c>
      <c r="D333" s="241" t="s">
        <v>705</v>
      </c>
      <c r="E333" s="300" t="s">
        <v>826</v>
      </c>
      <c r="F333" s="274">
        <v>14387743</v>
      </c>
      <c r="G333" s="274">
        <v>11994994.305007732</v>
      </c>
      <c r="H333" s="274">
        <v>1622920.6322566695</v>
      </c>
      <c r="I333" s="274">
        <v>195269.25872977532</v>
      </c>
      <c r="J333" s="274">
        <v>20181.200170312422</v>
      </c>
      <c r="K333" s="274">
        <v>14190.68174936707</v>
      </c>
      <c r="L333" s="274">
        <v>190809.59537623887</v>
      </c>
      <c r="M333" s="274">
        <v>335462.300921375</v>
      </c>
      <c r="N333" s="274">
        <v>0</v>
      </c>
      <c r="O333" s="274">
        <v>13915.025788525625</v>
      </c>
      <c r="P333" s="274">
        <v>11994994.305007732</v>
      </c>
      <c r="Q333" s="274">
        <v>1622920.6322566695</v>
      </c>
      <c r="R333" s="274">
        <v>195269.25872977532</v>
      </c>
      <c r="S333" s="274">
        <v>20181.200170312422</v>
      </c>
      <c r="T333" s="274">
        <v>11743.949899799038</v>
      </c>
      <c r="U333" s="274">
        <v>135.4738079936726</v>
      </c>
      <c r="V333" s="274">
        <v>2311.25804157436</v>
      </c>
      <c r="W333" s="274">
        <v>25019.439340047407</v>
      </c>
      <c r="X333" s="274">
        <v>335462.300921375</v>
      </c>
      <c r="Y333" s="274">
        <v>165790.15603619147</v>
      </c>
      <c r="Z333" s="274">
        <v>0</v>
      </c>
      <c r="AA333" s="274">
        <v>1546.1139765028472</v>
      </c>
      <c r="AB333" s="274">
        <v>12368.911812022778</v>
      </c>
      <c r="AC333" s="275"/>
      <c r="AD333" s="275"/>
      <c r="AE333" s="275"/>
      <c r="AF333" s="275"/>
      <c r="AG333" s="275"/>
      <c r="AH333" s="276"/>
      <c r="AI333" s="277"/>
      <c r="AJ333" s="277"/>
      <c r="AK333" s="277"/>
      <c r="AL333" s="277"/>
      <c r="AM333" s="277"/>
      <c r="AN333" s="277"/>
      <c r="AO333" s="279"/>
      <c r="AP333" s="279"/>
      <c r="AQ333" s="279"/>
      <c r="AR333" s="279"/>
      <c r="AS333" s="279"/>
      <c r="AT333" s="279"/>
    </row>
    <row r="334" spans="1:46" s="236" customFormat="1" ht="11.25">
      <c r="A334" s="298">
        <v>249</v>
      </c>
      <c r="B334" s="299" t="s">
        <v>363</v>
      </c>
      <c r="C334" s="300" t="s">
        <v>956</v>
      </c>
      <c r="D334" s="241" t="s">
        <v>705</v>
      </c>
      <c r="E334" s="300" t="s">
        <v>834</v>
      </c>
      <c r="F334" s="274">
        <v>12995944</v>
      </c>
      <c r="G334" s="274">
        <v>10661904.905990938</v>
      </c>
      <c r="H334" s="274">
        <v>1581170.3083216448</v>
      </c>
      <c r="I334" s="274">
        <v>155422.7033075777</v>
      </c>
      <c r="J334" s="274">
        <v>183381.1324214299</v>
      </c>
      <c r="K334" s="274">
        <v>308359.6681098103</v>
      </c>
      <c r="L334" s="274">
        <v>21842.666923367942</v>
      </c>
      <c r="M334" s="274">
        <v>32973.731927719695</v>
      </c>
      <c r="N334" s="274">
        <v>39827.99160756436</v>
      </c>
      <c r="O334" s="274">
        <v>11060.891389950879</v>
      </c>
      <c r="P334" s="274">
        <v>10661904.905990938</v>
      </c>
      <c r="Q334" s="274">
        <v>1581170.3083216448</v>
      </c>
      <c r="R334" s="274">
        <v>155422.7033075777</v>
      </c>
      <c r="S334" s="274">
        <v>183381.1324214299</v>
      </c>
      <c r="T334" s="274">
        <v>180927.47178754472</v>
      </c>
      <c r="U334" s="274">
        <v>180.25705473989612</v>
      </c>
      <c r="V334" s="274">
        <v>127251.9392675257</v>
      </c>
      <c r="W334" s="274">
        <v>5294.802418727622</v>
      </c>
      <c r="X334" s="274">
        <v>32973.731927719695</v>
      </c>
      <c r="Y334" s="274">
        <v>16547.864504640318</v>
      </c>
      <c r="Z334" s="274">
        <v>39827.99160756436</v>
      </c>
      <c r="AA334" s="274">
        <v>317.5604615896244</v>
      </c>
      <c r="AB334" s="274">
        <v>10743.330928361254</v>
      </c>
      <c r="AC334" s="275"/>
      <c r="AD334" s="275"/>
      <c r="AE334" s="275"/>
      <c r="AF334" s="275"/>
      <c r="AG334" s="275"/>
      <c r="AH334" s="276"/>
      <c r="AI334" s="277"/>
      <c r="AJ334" s="277"/>
      <c r="AK334" s="277"/>
      <c r="AL334" s="277"/>
      <c r="AM334" s="277"/>
      <c r="AN334" s="277"/>
      <c r="AO334" s="279"/>
      <c r="AP334" s="279"/>
      <c r="AQ334" s="279"/>
      <c r="AR334" s="279"/>
      <c r="AS334" s="279"/>
      <c r="AT334" s="279"/>
    </row>
    <row r="335" spans="1:46" s="236" customFormat="1" ht="11.25">
      <c r="A335" s="298">
        <v>250</v>
      </c>
      <c r="B335" s="299" t="s">
        <v>364</v>
      </c>
      <c r="C335" s="300" t="s">
        <v>961</v>
      </c>
      <c r="D335" s="241" t="s">
        <v>705</v>
      </c>
      <c r="E335" s="300" t="s">
        <v>962</v>
      </c>
      <c r="F335" s="274">
        <v>45412</v>
      </c>
      <c r="G335" s="274">
        <v>40051.94266934946</v>
      </c>
      <c r="H335" s="274">
        <v>4709.135331175617</v>
      </c>
      <c r="I335" s="274">
        <v>341.5538009262478</v>
      </c>
      <c r="J335" s="274">
        <v>31.10175339560204</v>
      </c>
      <c r="K335" s="274">
        <v>30.58339083900867</v>
      </c>
      <c r="L335" s="274">
        <v>0.7539819004994432</v>
      </c>
      <c r="M335" s="274">
        <v>0.942477375624304</v>
      </c>
      <c r="N335" s="274">
        <v>245.56248021891244</v>
      </c>
      <c r="O335" s="274">
        <v>0.42411481903093684</v>
      </c>
      <c r="P335" s="274">
        <v>40051.94266934946</v>
      </c>
      <c r="Q335" s="274">
        <v>4709.135331175617</v>
      </c>
      <c r="R335" s="274">
        <v>341.5538009262478</v>
      </c>
      <c r="S335" s="274">
        <v>31.10175339560204</v>
      </c>
      <c r="T335" s="274">
        <v>22.430961539858437</v>
      </c>
      <c r="U335" s="274">
        <v>0.0471238687812152</v>
      </c>
      <c r="V335" s="274">
        <v>8.105305430369015</v>
      </c>
      <c r="W335" s="274">
        <v>0.0942477375624304</v>
      </c>
      <c r="X335" s="274">
        <v>0.942477375624304</v>
      </c>
      <c r="Y335" s="274">
        <v>0.6597341629370128</v>
      </c>
      <c r="Z335" s="274">
        <v>245.56248021891244</v>
      </c>
      <c r="AA335" s="274">
        <v>0.0471238687812152</v>
      </c>
      <c r="AB335" s="274">
        <v>0.3769909502497216</v>
      </c>
      <c r="AC335" s="275"/>
      <c r="AD335" s="275"/>
      <c r="AE335" s="275"/>
      <c r="AF335" s="275"/>
      <c r="AG335" s="275"/>
      <c r="AH335" s="276"/>
      <c r="AI335" s="277"/>
      <c r="AJ335" s="277"/>
      <c r="AK335" s="277"/>
      <c r="AL335" s="277"/>
      <c r="AM335" s="277"/>
      <c r="AN335" s="277"/>
      <c r="AO335" s="279"/>
      <c r="AP335" s="279"/>
      <c r="AQ335" s="279"/>
      <c r="AR335" s="279"/>
      <c r="AS335" s="279"/>
      <c r="AT335" s="279"/>
    </row>
    <row r="336" spans="1:46" s="236" customFormat="1" ht="21">
      <c r="A336" s="298">
        <v>251</v>
      </c>
      <c r="B336" s="301" t="s">
        <v>365</v>
      </c>
      <c r="C336" s="316" t="s">
        <v>366</v>
      </c>
      <c r="D336" s="241" t="s">
        <v>705</v>
      </c>
      <c r="E336" s="241" t="s">
        <v>705</v>
      </c>
      <c r="F336" s="274">
        <f aca="true" t="shared" si="96" ref="F336:AB336">(F331+F332+F333+F334+F335)</f>
        <v>37058543.194040455</v>
      </c>
      <c r="G336" s="274">
        <f t="shared" si="96"/>
        <v>28723110.723303076</v>
      </c>
      <c r="H336" s="274">
        <f t="shared" si="96"/>
        <v>5093906.7566091195</v>
      </c>
      <c r="I336" s="274">
        <f t="shared" si="96"/>
        <v>1120285.7876816574</v>
      </c>
      <c r="J336" s="274">
        <f t="shared" si="96"/>
        <v>292305.6471457312</v>
      </c>
      <c r="K336" s="274">
        <f t="shared" si="96"/>
        <v>1236221.2954777055</v>
      </c>
      <c r="L336" s="274">
        <f t="shared" si="96"/>
        <v>211991.7803517762</v>
      </c>
      <c r="M336" s="274">
        <f t="shared" si="96"/>
        <v>356483.1359415032</v>
      </c>
      <c r="N336" s="274">
        <f t="shared" si="96"/>
        <v>41768.043126952725</v>
      </c>
      <c r="O336" s="274">
        <f t="shared" si="96"/>
        <v>39098.754542482864</v>
      </c>
      <c r="P336" s="274">
        <f t="shared" si="96"/>
        <v>28723110.723303076</v>
      </c>
      <c r="Q336" s="274">
        <f t="shared" si="96"/>
        <v>5093906.7566091195</v>
      </c>
      <c r="R336" s="274">
        <f t="shared" si="96"/>
        <v>1120285.7876816574</v>
      </c>
      <c r="S336" s="274">
        <f t="shared" si="96"/>
        <v>292305.6471457312</v>
      </c>
      <c r="T336" s="274">
        <f t="shared" si="96"/>
        <v>860234.5823957134</v>
      </c>
      <c r="U336" s="274">
        <f t="shared" si="96"/>
        <v>1622.1414789020705</v>
      </c>
      <c r="V336" s="274">
        <f t="shared" si="96"/>
        <v>374104.0256401362</v>
      </c>
      <c r="W336" s="274">
        <f t="shared" si="96"/>
        <v>33329.16855109795</v>
      </c>
      <c r="X336" s="274">
        <f t="shared" si="96"/>
        <v>356483.1359415032</v>
      </c>
      <c r="Y336" s="274">
        <f t="shared" si="96"/>
        <v>176659.9595384988</v>
      </c>
      <c r="Z336" s="274">
        <f t="shared" si="96"/>
        <v>41768.043126952725</v>
      </c>
      <c r="AA336" s="274">
        <f t="shared" si="96"/>
        <v>3455.2547544682716</v>
      </c>
      <c r="AB336" s="274">
        <f t="shared" si="96"/>
        <v>31614.234691518464</v>
      </c>
      <c r="AC336" s="275"/>
      <c r="AD336" s="275"/>
      <c r="AE336" s="275"/>
      <c r="AF336" s="275"/>
      <c r="AG336" s="275"/>
      <c r="AH336" s="276"/>
      <c r="AI336" s="277"/>
      <c r="AJ336" s="277"/>
      <c r="AK336" s="277"/>
      <c r="AL336" s="277"/>
      <c r="AM336" s="277"/>
      <c r="AN336" s="277"/>
      <c r="AO336" s="279"/>
      <c r="AP336" s="279"/>
      <c r="AQ336" s="279"/>
      <c r="AR336" s="279"/>
      <c r="AS336" s="279"/>
      <c r="AT336" s="279"/>
    </row>
    <row r="337" spans="1:46" s="236" customFormat="1" ht="11.25">
      <c r="A337" s="298"/>
      <c r="B337" s="315"/>
      <c r="C337" s="300"/>
      <c r="D337" s="241"/>
      <c r="E337" s="300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  <c r="AA337" s="274"/>
      <c r="AB337" s="274"/>
      <c r="AC337" s="275"/>
      <c r="AD337" s="275"/>
      <c r="AE337" s="275"/>
      <c r="AF337" s="275"/>
      <c r="AG337" s="275"/>
      <c r="AH337" s="276"/>
      <c r="AI337" s="277"/>
      <c r="AJ337" s="277"/>
      <c r="AK337" s="277"/>
      <c r="AL337" s="277"/>
      <c r="AM337" s="277"/>
      <c r="AN337" s="277"/>
      <c r="AO337" s="279"/>
      <c r="AP337" s="279"/>
      <c r="AQ337" s="279"/>
      <c r="AR337" s="279"/>
      <c r="AS337" s="279"/>
      <c r="AT337" s="279"/>
    </row>
    <row r="338" spans="1:46" s="236" customFormat="1" ht="11.25">
      <c r="A338" s="298"/>
      <c r="B338" s="315" t="s">
        <v>367</v>
      </c>
      <c r="C338" s="300"/>
      <c r="D338" s="241"/>
      <c r="E338" s="300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5"/>
      <c r="AD338" s="275"/>
      <c r="AE338" s="275"/>
      <c r="AF338" s="275"/>
      <c r="AG338" s="275"/>
      <c r="AH338" s="276"/>
      <c r="AI338" s="277"/>
      <c r="AJ338" s="277"/>
      <c r="AK338" s="277"/>
      <c r="AL338" s="277"/>
      <c r="AM338" s="277"/>
      <c r="AN338" s="277"/>
      <c r="AO338" s="279"/>
      <c r="AP338" s="279"/>
      <c r="AQ338" s="279"/>
      <c r="AR338" s="279"/>
      <c r="AS338" s="279"/>
      <c r="AT338" s="279"/>
    </row>
    <row r="339" spans="1:46" s="236" customFormat="1" ht="11.25">
      <c r="A339" s="298">
        <v>252</v>
      </c>
      <c r="B339" s="280" t="s">
        <v>368</v>
      </c>
      <c r="C339" s="298" t="s">
        <v>967</v>
      </c>
      <c r="D339" s="241" t="s">
        <v>705</v>
      </c>
      <c r="E339" s="319" t="s">
        <v>968</v>
      </c>
      <c r="F339" s="274">
        <v>1977839</v>
      </c>
      <c r="G339" s="274">
        <v>1752459.319786747</v>
      </c>
      <c r="H339" s="274">
        <v>204162.69739636962</v>
      </c>
      <c r="I339" s="274">
        <v>13569.449310545599</v>
      </c>
      <c r="J339" s="274">
        <v>1068.3471206359097</v>
      </c>
      <c r="K339" s="274">
        <v>1353.099882594043</v>
      </c>
      <c r="L339" s="274">
        <v>29.98109566680398</v>
      </c>
      <c r="M339" s="274">
        <v>40.66930215451839</v>
      </c>
      <c r="N339" s="274">
        <v>5136.170274857609</v>
      </c>
      <c r="O339" s="274">
        <v>19.26583042848776</v>
      </c>
      <c r="P339" s="274">
        <v>1752459.319786747</v>
      </c>
      <c r="Q339" s="274">
        <v>204162.69739636962</v>
      </c>
      <c r="R339" s="274">
        <v>13569.449310545599</v>
      </c>
      <c r="S339" s="274">
        <v>1068.3471206359097</v>
      </c>
      <c r="T339" s="274">
        <v>980.5685336836425</v>
      </c>
      <c r="U339" s="274">
        <v>2.137641297542883</v>
      </c>
      <c r="V339" s="274">
        <v>370.3937076128576</v>
      </c>
      <c r="W339" s="274">
        <v>6.426453267929553</v>
      </c>
      <c r="X339" s="274">
        <v>40.66930215451839</v>
      </c>
      <c r="Y339" s="274">
        <v>23.554642398874428</v>
      </c>
      <c r="Z339" s="274">
        <v>5136.170274857609</v>
      </c>
      <c r="AA339" s="274">
        <v>2.137641297542883</v>
      </c>
      <c r="AB339" s="274">
        <v>17.128189130944875</v>
      </c>
      <c r="AC339" s="275"/>
      <c r="AD339" s="275"/>
      <c r="AE339" s="275"/>
      <c r="AF339" s="275"/>
      <c r="AG339" s="275"/>
      <c r="AH339" s="276"/>
      <c r="AI339" s="277"/>
      <c r="AJ339" s="277"/>
      <c r="AK339" s="277"/>
      <c r="AL339" s="277"/>
      <c r="AM339" s="277"/>
      <c r="AN339" s="277"/>
      <c r="AO339" s="279"/>
      <c r="AP339" s="279"/>
      <c r="AQ339" s="279"/>
      <c r="AR339" s="279"/>
      <c r="AS339" s="279"/>
      <c r="AT339" s="279"/>
    </row>
    <row r="340" spans="1:46" s="236" customFormat="1" ht="11.25">
      <c r="A340" s="298">
        <v>253</v>
      </c>
      <c r="B340" s="280" t="s">
        <v>369</v>
      </c>
      <c r="C340" s="298" t="s">
        <v>972</v>
      </c>
      <c r="D340" s="241" t="s">
        <v>705</v>
      </c>
      <c r="E340" s="298" t="s">
        <v>962</v>
      </c>
      <c r="F340" s="274">
        <v>432569</v>
      </c>
      <c r="G340" s="274">
        <v>381512.12870029564</v>
      </c>
      <c r="H340" s="274">
        <v>44856.556880809156</v>
      </c>
      <c r="I340" s="274">
        <v>3253.4481219251757</v>
      </c>
      <c r="J340" s="274">
        <v>296.2576932216634</v>
      </c>
      <c r="K340" s="274">
        <v>291.32006500130234</v>
      </c>
      <c r="L340" s="274">
        <v>7.1820046841615355</v>
      </c>
      <c r="M340" s="274">
        <v>8.977505855201919</v>
      </c>
      <c r="N340" s="274">
        <v>2339.08915057286</v>
      </c>
      <c r="O340" s="274">
        <v>4.039877634840864</v>
      </c>
      <c r="P340" s="274">
        <v>381512.12870029564</v>
      </c>
      <c r="Q340" s="274">
        <v>44856.556880809156</v>
      </c>
      <c r="R340" s="274">
        <v>3253.4481219251757</v>
      </c>
      <c r="S340" s="274">
        <v>296.2576932216634</v>
      </c>
      <c r="T340" s="274">
        <v>213.6646393538057</v>
      </c>
      <c r="U340" s="274">
        <v>0.44887529276009597</v>
      </c>
      <c r="V340" s="274">
        <v>77.2065503547365</v>
      </c>
      <c r="W340" s="274">
        <v>0.8977505855201919</v>
      </c>
      <c r="X340" s="274">
        <v>8.977505855201919</v>
      </c>
      <c r="Y340" s="274">
        <v>6.284254098641344</v>
      </c>
      <c r="Z340" s="274">
        <v>2339.08915057286</v>
      </c>
      <c r="AA340" s="274">
        <v>0.44887529276009597</v>
      </c>
      <c r="AB340" s="274">
        <v>3.5910023420807677</v>
      </c>
      <c r="AC340" s="275"/>
      <c r="AD340" s="275"/>
      <c r="AE340" s="275"/>
      <c r="AF340" s="275"/>
      <c r="AG340" s="275"/>
      <c r="AH340" s="276"/>
      <c r="AI340" s="277"/>
      <c r="AJ340" s="277"/>
      <c r="AK340" s="277"/>
      <c r="AL340" s="277"/>
      <c r="AM340" s="277"/>
      <c r="AN340" s="277"/>
      <c r="AO340" s="279"/>
      <c r="AP340" s="279"/>
      <c r="AQ340" s="279"/>
      <c r="AR340" s="279"/>
      <c r="AS340" s="279"/>
      <c r="AT340" s="279"/>
    </row>
    <row r="341" spans="1:46" s="236" customFormat="1" ht="11.25">
      <c r="A341" s="298">
        <v>254</v>
      </c>
      <c r="B341" s="280" t="s">
        <v>370</v>
      </c>
      <c r="C341" s="310" t="s">
        <v>974</v>
      </c>
      <c r="D341" s="241" t="s">
        <v>705</v>
      </c>
      <c r="E341" s="298" t="s">
        <v>962</v>
      </c>
      <c r="F341" s="274">
        <v>44346</v>
      </c>
      <c r="G341" s="274">
        <v>39111.76450310427</v>
      </c>
      <c r="H341" s="274">
        <v>4598.593221974674</v>
      </c>
      <c r="I341" s="274">
        <v>333.5361766906409</v>
      </c>
      <c r="J341" s="274">
        <v>30.371671718518627</v>
      </c>
      <c r="K341" s="274">
        <v>29.865477189876646</v>
      </c>
      <c r="L341" s="274">
        <v>0.7362829507519666</v>
      </c>
      <c r="M341" s="274">
        <v>0.9203536884399584</v>
      </c>
      <c r="N341" s="274">
        <v>239.79815352303115</v>
      </c>
      <c r="O341" s="274">
        <v>0.41415915979798124</v>
      </c>
      <c r="P341" s="274">
        <v>39111.76450310427</v>
      </c>
      <c r="Q341" s="274">
        <v>4598.593221974674</v>
      </c>
      <c r="R341" s="274">
        <v>333.5361766906409</v>
      </c>
      <c r="S341" s="274">
        <v>30.371671718518627</v>
      </c>
      <c r="T341" s="274">
        <v>21.904417784871008</v>
      </c>
      <c r="U341" s="274">
        <v>0.04601768442199791</v>
      </c>
      <c r="V341" s="274">
        <v>7.915041720583642</v>
      </c>
      <c r="W341" s="274">
        <v>0.09203536884399582</v>
      </c>
      <c r="X341" s="274">
        <v>0.9203536884399584</v>
      </c>
      <c r="Y341" s="274">
        <v>0.6442475819079708</v>
      </c>
      <c r="Z341" s="274">
        <v>239.79815352303115</v>
      </c>
      <c r="AA341" s="274">
        <v>0.04601768442199791</v>
      </c>
      <c r="AB341" s="274">
        <v>0.3681414753759833</v>
      </c>
      <c r="AC341" s="275"/>
      <c r="AD341" s="275"/>
      <c r="AE341" s="275"/>
      <c r="AF341" s="275"/>
      <c r="AG341" s="275"/>
      <c r="AH341" s="276"/>
      <c r="AI341" s="277"/>
      <c r="AJ341" s="277"/>
      <c r="AK341" s="277"/>
      <c r="AL341" s="277"/>
      <c r="AM341" s="277"/>
      <c r="AN341" s="277"/>
      <c r="AO341" s="279"/>
      <c r="AP341" s="279"/>
      <c r="AQ341" s="279"/>
      <c r="AR341" s="279"/>
      <c r="AS341" s="279"/>
      <c r="AT341" s="279"/>
    </row>
    <row r="342" spans="1:46" s="236" customFormat="1" ht="11.25">
      <c r="A342" s="298">
        <v>255</v>
      </c>
      <c r="B342" s="280" t="s">
        <v>371</v>
      </c>
      <c r="C342" s="310" t="s">
        <v>976</v>
      </c>
      <c r="D342" s="241" t="s">
        <v>705</v>
      </c>
      <c r="E342" s="298" t="s">
        <v>800</v>
      </c>
      <c r="F342" s="274">
        <v>476706</v>
      </c>
      <c r="G342" s="274">
        <v>0</v>
      </c>
      <c r="H342" s="274">
        <v>0</v>
      </c>
      <c r="I342" s="274">
        <v>0</v>
      </c>
      <c r="J342" s="274">
        <v>0</v>
      </c>
      <c r="K342" s="274">
        <v>0</v>
      </c>
      <c r="L342" s="274">
        <v>0</v>
      </c>
      <c r="M342" s="274">
        <v>0</v>
      </c>
      <c r="N342" s="274">
        <v>476706</v>
      </c>
      <c r="O342" s="274">
        <v>0</v>
      </c>
      <c r="P342" s="274">
        <v>0</v>
      </c>
      <c r="Q342" s="274">
        <v>0</v>
      </c>
      <c r="R342" s="274">
        <v>0</v>
      </c>
      <c r="S342" s="274">
        <v>0</v>
      </c>
      <c r="T342" s="274">
        <v>0</v>
      </c>
      <c r="U342" s="274">
        <v>0</v>
      </c>
      <c r="V342" s="274">
        <v>0</v>
      </c>
      <c r="W342" s="274">
        <v>0</v>
      </c>
      <c r="X342" s="274">
        <v>0</v>
      </c>
      <c r="Y342" s="274">
        <v>0</v>
      </c>
      <c r="Z342" s="274">
        <v>476706</v>
      </c>
      <c r="AA342" s="274">
        <v>0</v>
      </c>
      <c r="AB342" s="274">
        <v>0</v>
      </c>
      <c r="AC342" s="275"/>
      <c r="AD342" s="275"/>
      <c r="AE342" s="275"/>
      <c r="AF342" s="275"/>
      <c r="AG342" s="275"/>
      <c r="AH342" s="276"/>
      <c r="AI342" s="277"/>
      <c r="AJ342" s="277"/>
      <c r="AK342" s="277"/>
      <c r="AL342" s="277"/>
      <c r="AM342" s="277"/>
      <c r="AN342" s="277"/>
      <c r="AO342" s="279"/>
      <c r="AP342" s="279"/>
      <c r="AQ342" s="279"/>
      <c r="AR342" s="279"/>
      <c r="AS342" s="279"/>
      <c r="AT342" s="279"/>
    </row>
    <row r="343" spans="1:46" s="236" customFormat="1" ht="11.25">
      <c r="A343" s="298">
        <v>256</v>
      </c>
      <c r="B343" s="280" t="s">
        <v>372</v>
      </c>
      <c r="C343" s="310" t="s">
        <v>978</v>
      </c>
      <c r="D343" s="241" t="s">
        <v>705</v>
      </c>
      <c r="E343" s="310" t="s">
        <v>979</v>
      </c>
      <c r="F343" s="274">
        <v>26604</v>
      </c>
      <c r="G343" s="274">
        <v>26604</v>
      </c>
      <c r="H343" s="274">
        <v>0</v>
      </c>
      <c r="I343" s="274">
        <v>0</v>
      </c>
      <c r="J343" s="274">
        <v>0</v>
      </c>
      <c r="K343" s="274">
        <v>0</v>
      </c>
      <c r="L343" s="274">
        <v>0</v>
      </c>
      <c r="M343" s="274">
        <v>0</v>
      </c>
      <c r="N343" s="274">
        <v>0</v>
      </c>
      <c r="O343" s="274">
        <v>0</v>
      </c>
      <c r="P343" s="274">
        <v>26604</v>
      </c>
      <c r="Q343" s="274">
        <v>0</v>
      </c>
      <c r="R343" s="274">
        <v>0</v>
      </c>
      <c r="S343" s="274">
        <v>0</v>
      </c>
      <c r="T343" s="274">
        <v>0</v>
      </c>
      <c r="U343" s="274">
        <v>0</v>
      </c>
      <c r="V343" s="274">
        <v>0</v>
      </c>
      <c r="W343" s="274">
        <v>0</v>
      </c>
      <c r="X343" s="274">
        <v>0</v>
      </c>
      <c r="Y343" s="274">
        <v>0</v>
      </c>
      <c r="Z343" s="274">
        <v>0</v>
      </c>
      <c r="AA343" s="274">
        <v>0</v>
      </c>
      <c r="AB343" s="274">
        <v>0</v>
      </c>
      <c r="AC343" s="275"/>
      <c r="AD343" s="275"/>
      <c r="AE343" s="275"/>
      <c r="AF343" s="275"/>
      <c r="AG343" s="275"/>
      <c r="AH343" s="276"/>
      <c r="AI343" s="277"/>
      <c r="AJ343" s="277"/>
      <c r="AK343" s="277"/>
      <c r="AL343" s="277"/>
      <c r="AM343" s="277"/>
      <c r="AN343" s="277"/>
      <c r="AO343" s="279"/>
      <c r="AP343" s="279"/>
      <c r="AQ343" s="279"/>
      <c r="AR343" s="279"/>
      <c r="AS343" s="279"/>
      <c r="AT343" s="279"/>
    </row>
    <row r="344" spans="1:46" s="236" customFormat="1" ht="21">
      <c r="A344" s="298">
        <v>257</v>
      </c>
      <c r="B344" s="299" t="s">
        <v>373</v>
      </c>
      <c r="C344" s="316" t="s">
        <v>374</v>
      </c>
      <c r="D344" s="241" t="s">
        <v>705</v>
      </c>
      <c r="E344" s="241" t="s">
        <v>705</v>
      </c>
      <c r="F344" s="274">
        <f aca="true" t="shared" si="97" ref="F344:AB344">(F339+F340+F341+F342+F343)</f>
        <v>2958064</v>
      </c>
      <c r="G344" s="274">
        <f t="shared" si="97"/>
        <v>2199687.2129901466</v>
      </c>
      <c r="H344" s="274">
        <f t="shared" si="97"/>
        <v>253617.84749915346</v>
      </c>
      <c r="I344" s="274">
        <f t="shared" si="97"/>
        <v>17156.433609161417</v>
      </c>
      <c r="J344" s="274">
        <f t="shared" si="97"/>
        <v>1394.9764855760918</v>
      </c>
      <c r="K344" s="274">
        <f t="shared" si="97"/>
        <v>1674.285424785222</v>
      </c>
      <c r="L344" s="274">
        <f t="shared" si="97"/>
        <v>37.89938330171748</v>
      </c>
      <c r="M344" s="274">
        <f t="shared" si="97"/>
        <v>50.56716169816027</v>
      </c>
      <c r="N344" s="274">
        <f t="shared" si="97"/>
        <v>484421.0575789535</v>
      </c>
      <c r="O344" s="274">
        <f t="shared" si="97"/>
        <v>23.719867223126606</v>
      </c>
      <c r="P344" s="274">
        <f t="shared" si="97"/>
        <v>2199687.2129901466</v>
      </c>
      <c r="Q344" s="274">
        <f t="shared" si="97"/>
        <v>253617.84749915346</v>
      </c>
      <c r="R344" s="274">
        <f t="shared" si="97"/>
        <v>17156.433609161417</v>
      </c>
      <c r="S344" s="274">
        <f t="shared" si="97"/>
        <v>1394.9764855760918</v>
      </c>
      <c r="T344" s="274">
        <f t="shared" si="97"/>
        <v>1216.1375908223192</v>
      </c>
      <c r="U344" s="274">
        <f t="shared" si="97"/>
        <v>2.6325342747249767</v>
      </c>
      <c r="V344" s="274">
        <f t="shared" si="97"/>
        <v>455.5152996881778</v>
      </c>
      <c r="W344" s="274">
        <f t="shared" si="97"/>
        <v>7.41623922229374</v>
      </c>
      <c r="X344" s="274">
        <f t="shared" si="97"/>
        <v>50.56716169816027</v>
      </c>
      <c r="Y344" s="274">
        <f t="shared" si="97"/>
        <v>30.483144079423745</v>
      </c>
      <c r="Z344" s="274">
        <f t="shared" si="97"/>
        <v>484421.0575789535</v>
      </c>
      <c r="AA344" s="274">
        <f t="shared" si="97"/>
        <v>2.6325342747249767</v>
      </c>
      <c r="AB344" s="274">
        <f t="shared" si="97"/>
        <v>21.087332948401624</v>
      </c>
      <c r="AC344" s="275"/>
      <c r="AD344" s="275"/>
      <c r="AE344" s="275"/>
      <c r="AF344" s="275"/>
      <c r="AG344" s="275"/>
      <c r="AH344" s="276"/>
      <c r="AI344" s="277"/>
      <c r="AJ344" s="277"/>
      <c r="AK344" s="277"/>
      <c r="AL344" s="277"/>
      <c r="AM344" s="277"/>
      <c r="AN344" s="277"/>
      <c r="AO344" s="279"/>
      <c r="AP344" s="279"/>
      <c r="AQ344" s="279"/>
      <c r="AR344" s="279"/>
      <c r="AS344" s="279"/>
      <c r="AT344" s="279"/>
    </row>
    <row r="345" spans="1:46" s="236" customFormat="1" ht="11.25">
      <c r="A345" s="318"/>
      <c r="B345" s="287"/>
      <c r="C345" s="271"/>
      <c r="D345" s="237"/>
      <c r="E345" s="271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  <c r="AA345" s="274"/>
      <c r="AB345" s="274"/>
      <c r="AC345" s="275"/>
      <c r="AD345" s="275"/>
      <c r="AE345" s="275"/>
      <c r="AF345" s="275"/>
      <c r="AG345" s="275"/>
      <c r="AH345" s="276"/>
      <c r="AI345" s="277"/>
      <c r="AJ345" s="277"/>
      <c r="AK345" s="277"/>
      <c r="AL345" s="277"/>
      <c r="AM345" s="277"/>
      <c r="AN345" s="277"/>
      <c r="AO345" s="279"/>
      <c r="AP345" s="279"/>
      <c r="AQ345" s="279"/>
      <c r="AR345" s="279"/>
      <c r="AS345" s="279"/>
      <c r="AT345" s="279"/>
    </row>
    <row r="346" spans="1:46" s="236" customFormat="1" ht="11.25">
      <c r="A346" s="318">
        <v>258</v>
      </c>
      <c r="B346" s="309" t="s">
        <v>375</v>
      </c>
      <c r="C346" s="310" t="s">
        <v>376</v>
      </c>
      <c r="D346" s="298" t="s">
        <v>705</v>
      </c>
      <c r="E346" s="298" t="s">
        <v>705</v>
      </c>
      <c r="F346" s="274">
        <f aca="true" t="shared" si="98" ref="F346:AB346">(F192)</f>
        <v>118961396.70549953</v>
      </c>
      <c r="G346" s="274">
        <f t="shared" si="98"/>
        <v>79260776.91826168</v>
      </c>
      <c r="H346" s="274">
        <f t="shared" si="98"/>
        <v>14302472.780065188</v>
      </c>
      <c r="I346" s="274">
        <f t="shared" si="98"/>
        <v>11561221.464515725</v>
      </c>
      <c r="J346" s="274">
        <f t="shared" si="98"/>
        <v>4642400.3827212015</v>
      </c>
      <c r="K346" s="274">
        <f t="shared" si="98"/>
        <v>5545035.285460326</v>
      </c>
      <c r="L346" s="274">
        <f t="shared" si="98"/>
        <v>572992.7974629969</v>
      </c>
      <c r="M346" s="274">
        <f t="shared" si="98"/>
        <v>251751.1335577147</v>
      </c>
      <c r="N346" s="274">
        <f t="shared" si="98"/>
        <v>2397394.4364196737</v>
      </c>
      <c r="O346" s="274">
        <f t="shared" si="98"/>
        <v>427351.50703504577</v>
      </c>
      <c r="P346" s="274">
        <f t="shared" si="98"/>
        <v>79260776.91826168</v>
      </c>
      <c r="Q346" s="274">
        <f t="shared" si="98"/>
        <v>14302472.780065188</v>
      </c>
      <c r="R346" s="274">
        <f t="shared" si="98"/>
        <v>11561221.464515725</v>
      </c>
      <c r="S346" s="274">
        <f t="shared" si="98"/>
        <v>4642400.3827212015</v>
      </c>
      <c r="T346" s="274">
        <f t="shared" si="98"/>
        <v>3960537.194932058</v>
      </c>
      <c r="U346" s="274">
        <f t="shared" si="98"/>
        <v>18021.38569815853</v>
      </c>
      <c r="V346" s="274">
        <f t="shared" si="98"/>
        <v>1566476.704830111</v>
      </c>
      <c r="W346" s="274">
        <f t="shared" si="98"/>
        <v>168496.59101398205</v>
      </c>
      <c r="X346" s="274">
        <f t="shared" si="98"/>
        <v>251751.1335577147</v>
      </c>
      <c r="Y346" s="274">
        <f t="shared" si="98"/>
        <v>404496.20644901507</v>
      </c>
      <c r="Z346" s="274">
        <f t="shared" si="98"/>
        <v>2397394.4364196737</v>
      </c>
      <c r="AA346" s="274">
        <f t="shared" si="98"/>
        <v>412954.7608051849</v>
      </c>
      <c r="AB346" s="274">
        <f t="shared" si="98"/>
        <v>14396.746229860844</v>
      </c>
      <c r="AC346" s="275"/>
      <c r="AD346" s="275"/>
      <c r="AE346" s="275"/>
      <c r="AF346" s="275"/>
      <c r="AG346" s="275"/>
      <c r="AH346" s="276"/>
      <c r="AI346" s="277"/>
      <c r="AJ346" s="277"/>
      <c r="AK346" s="277"/>
      <c r="AL346" s="277"/>
      <c r="AM346" s="277"/>
      <c r="AN346" s="277"/>
      <c r="AO346" s="279"/>
      <c r="AP346" s="279"/>
      <c r="AQ346" s="279"/>
      <c r="AR346" s="279"/>
      <c r="AS346" s="279"/>
      <c r="AT346" s="279"/>
    </row>
    <row r="347" spans="1:46" s="236" customFormat="1" ht="22.5">
      <c r="A347" s="318">
        <v>260</v>
      </c>
      <c r="B347" s="280" t="s">
        <v>377</v>
      </c>
      <c r="C347" s="310" t="s">
        <v>378</v>
      </c>
      <c r="D347" s="298" t="s">
        <v>705</v>
      </c>
      <c r="E347" s="298" t="s">
        <v>705</v>
      </c>
      <c r="F347" s="274">
        <f aca="true" t="shared" si="99" ref="F347:AB347">(F328+F329+F336+F344+F346)</f>
        <v>252161904.194657</v>
      </c>
      <c r="G347" s="274">
        <f t="shared" si="99"/>
        <v>168536967.8376569</v>
      </c>
      <c r="H347" s="274">
        <f t="shared" si="99"/>
        <v>29985768.56774851</v>
      </c>
      <c r="I347" s="274">
        <f t="shared" si="99"/>
        <v>23377782.5852231</v>
      </c>
      <c r="J347" s="274">
        <f t="shared" si="99"/>
        <v>9689579.30730404</v>
      </c>
      <c r="K347" s="274">
        <f t="shared" si="99"/>
        <v>11744363.108669039</v>
      </c>
      <c r="L347" s="274">
        <f t="shared" si="99"/>
        <v>608928.7518914697</v>
      </c>
      <c r="M347" s="274">
        <f t="shared" si="99"/>
        <v>448026.8266482322</v>
      </c>
      <c r="N347" s="274">
        <f t="shared" si="99"/>
        <v>6935953.480070418</v>
      </c>
      <c r="O347" s="274">
        <f t="shared" si="99"/>
        <v>834533.7294453179</v>
      </c>
      <c r="P347" s="274">
        <f t="shared" si="99"/>
        <v>168536967.8376569</v>
      </c>
      <c r="Q347" s="274">
        <f t="shared" si="99"/>
        <v>29985768.56774851</v>
      </c>
      <c r="R347" s="274">
        <f t="shared" si="99"/>
        <v>23377782.5852231</v>
      </c>
      <c r="S347" s="274">
        <f t="shared" si="99"/>
        <v>9689579.30730404</v>
      </c>
      <c r="T347" s="274">
        <f t="shared" si="99"/>
        <v>8418337.515759958</v>
      </c>
      <c r="U347" s="274">
        <f t="shared" si="99"/>
        <v>38107.881377621925</v>
      </c>
      <c r="V347" s="274">
        <f t="shared" si="99"/>
        <v>3287917.7115314608</v>
      </c>
      <c r="W347" s="274">
        <f t="shared" si="99"/>
        <v>387291.88235515775</v>
      </c>
      <c r="X347" s="274">
        <f t="shared" si="99"/>
        <v>448026.8266482322</v>
      </c>
      <c r="Y347" s="274">
        <f t="shared" si="99"/>
        <v>221636.86953631247</v>
      </c>
      <c r="Z347" s="274">
        <f t="shared" si="99"/>
        <v>6935953.480070418</v>
      </c>
      <c r="AA347" s="274">
        <f t="shared" si="99"/>
        <v>780052.169767194</v>
      </c>
      <c r="AB347" s="274">
        <f t="shared" si="99"/>
        <v>54481.559678123915</v>
      </c>
      <c r="AC347" s="275"/>
      <c r="AD347" s="275"/>
      <c r="AE347" s="275"/>
      <c r="AF347" s="275"/>
      <c r="AG347" s="275"/>
      <c r="AH347" s="276"/>
      <c r="AI347" s="277"/>
      <c r="AJ347" s="277"/>
      <c r="AK347" s="277"/>
      <c r="AL347" s="277"/>
      <c r="AM347" s="277"/>
      <c r="AN347" s="277"/>
      <c r="AO347" s="279"/>
      <c r="AP347" s="279"/>
      <c r="AQ347" s="279"/>
      <c r="AR347" s="279"/>
      <c r="AS347" s="279"/>
      <c r="AT347" s="279"/>
    </row>
    <row r="348" spans="1:46" s="236" customFormat="1" ht="11.25">
      <c r="A348" s="318"/>
      <c r="B348" s="280"/>
      <c r="C348" s="310"/>
      <c r="D348" s="298"/>
      <c r="E348" s="298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  <c r="AA348" s="274"/>
      <c r="AB348" s="274"/>
      <c r="AC348" s="275"/>
      <c r="AD348" s="275"/>
      <c r="AE348" s="275"/>
      <c r="AF348" s="275"/>
      <c r="AG348" s="275"/>
      <c r="AH348" s="276"/>
      <c r="AI348" s="277"/>
      <c r="AJ348" s="277"/>
      <c r="AK348" s="277"/>
      <c r="AL348" s="277"/>
      <c r="AM348" s="277"/>
      <c r="AN348" s="277"/>
      <c r="AO348" s="279"/>
      <c r="AP348" s="279"/>
      <c r="AQ348" s="279"/>
      <c r="AR348" s="279"/>
      <c r="AS348" s="279"/>
      <c r="AT348" s="279"/>
    </row>
    <row r="349" spans="1:46" s="236" customFormat="1" ht="11.25">
      <c r="A349" s="298"/>
      <c r="B349" s="283" t="s">
        <v>379</v>
      </c>
      <c r="C349" s="298"/>
      <c r="D349" s="237"/>
      <c r="E349" s="298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  <c r="AA349" s="274"/>
      <c r="AB349" s="274"/>
      <c r="AC349" s="275"/>
      <c r="AD349" s="275"/>
      <c r="AE349" s="275"/>
      <c r="AF349" s="275"/>
      <c r="AG349" s="275"/>
      <c r="AH349" s="276"/>
      <c r="AI349" s="277"/>
      <c r="AJ349" s="277"/>
      <c r="AK349" s="277"/>
      <c r="AL349" s="277"/>
      <c r="AM349" s="277"/>
      <c r="AN349" s="277"/>
      <c r="AO349" s="279"/>
      <c r="AP349" s="279"/>
      <c r="AQ349" s="279"/>
      <c r="AR349" s="279"/>
      <c r="AS349" s="279"/>
      <c r="AT349" s="279"/>
    </row>
    <row r="350" spans="1:46" s="236" customFormat="1" ht="11.25">
      <c r="A350" s="318">
        <v>261</v>
      </c>
      <c r="B350" s="309" t="s">
        <v>380</v>
      </c>
      <c r="C350" s="298" t="s">
        <v>1129</v>
      </c>
      <c r="D350" s="241" t="s">
        <v>705</v>
      </c>
      <c r="E350" s="298" t="s">
        <v>705</v>
      </c>
      <c r="F350" s="274">
        <v>76916096</v>
      </c>
      <c r="G350" s="274">
        <v>47036314.1097039</v>
      </c>
      <c r="H350" s="274">
        <v>9208814.064690817</v>
      </c>
      <c r="I350" s="274">
        <v>8054329.718243513</v>
      </c>
      <c r="J350" s="274">
        <v>4481268.873106678</v>
      </c>
      <c r="K350" s="274">
        <v>4695849.173292082</v>
      </c>
      <c r="L350" s="274">
        <v>772910.5472059045</v>
      </c>
      <c r="M350" s="274">
        <v>964424.29464827</v>
      </c>
      <c r="N350" s="274">
        <v>1556943.761079216</v>
      </c>
      <c r="O350" s="274">
        <v>145241.45802961354</v>
      </c>
      <c r="P350" s="274">
        <v>47036314.1097039</v>
      </c>
      <c r="Q350" s="274">
        <v>9208814.064690817</v>
      </c>
      <c r="R350" s="274">
        <v>8054329.718243513</v>
      </c>
      <c r="S350" s="274">
        <v>4481268.873106678</v>
      </c>
      <c r="T350" s="274">
        <v>3923833.6067207847</v>
      </c>
      <c r="U350" s="274">
        <v>12018.571943399958</v>
      </c>
      <c r="V350" s="274">
        <v>759996.9946278966</v>
      </c>
      <c r="W350" s="274">
        <v>76510.51689261172</v>
      </c>
      <c r="X350" s="274">
        <v>964424.29464827</v>
      </c>
      <c r="Y350" s="274">
        <v>696400.0303132928</v>
      </c>
      <c r="Z350" s="274">
        <v>1556943.761079216</v>
      </c>
      <c r="AA350" s="274">
        <v>120710.98500669656</v>
      </c>
      <c r="AB350" s="274">
        <v>24530.473022916984</v>
      </c>
      <c r="AC350" s="275"/>
      <c r="AD350" s="275"/>
      <c r="AE350" s="275"/>
      <c r="AF350" s="275"/>
      <c r="AG350" s="275"/>
      <c r="AH350" s="276"/>
      <c r="AI350" s="277"/>
      <c r="AJ350" s="277"/>
      <c r="AK350" s="277"/>
      <c r="AL350" s="277"/>
      <c r="AM350" s="277"/>
      <c r="AN350" s="277"/>
      <c r="AO350" s="279"/>
      <c r="AP350" s="279"/>
      <c r="AQ350" s="279"/>
      <c r="AR350" s="279"/>
      <c r="AS350" s="279"/>
      <c r="AT350" s="279"/>
    </row>
    <row r="351" spans="1:46" s="236" customFormat="1" ht="11.25">
      <c r="A351" s="318">
        <v>262</v>
      </c>
      <c r="B351" s="309" t="s">
        <v>381</v>
      </c>
      <c r="C351" s="317" t="s">
        <v>1049</v>
      </c>
      <c r="D351" s="241" t="s">
        <v>705</v>
      </c>
      <c r="E351" s="298" t="s">
        <v>819</v>
      </c>
      <c r="F351" s="274">
        <v>11077294</v>
      </c>
      <c r="G351" s="274">
        <v>7010906.662735222</v>
      </c>
      <c r="H351" s="274">
        <v>1312123.3108221376</v>
      </c>
      <c r="I351" s="274">
        <v>1106531.5544975055</v>
      </c>
      <c r="J351" s="274">
        <v>590738.5001268262</v>
      </c>
      <c r="K351" s="274">
        <v>611231.3737639446</v>
      </c>
      <c r="L351" s="274">
        <v>104408.49010562779</v>
      </c>
      <c r="M351" s="274">
        <v>117588.94963056374</v>
      </c>
      <c r="N351" s="274">
        <v>198339.70822140836</v>
      </c>
      <c r="O351" s="274">
        <v>25425.450096765955</v>
      </c>
      <c r="P351" s="274">
        <v>7010906.662735222</v>
      </c>
      <c r="Q351" s="274">
        <v>1312123.3108221376</v>
      </c>
      <c r="R351" s="274">
        <v>1106531.5544975055</v>
      </c>
      <c r="S351" s="274">
        <v>590738.5001268262</v>
      </c>
      <c r="T351" s="274">
        <v>501585.2577937948</v>
      </c>
      <c r="U351" s="274">
        <v>1630.872158596378</v>
      </c>
      <c r="V351" s="274">
        <v>108015.24381155349</v>
      </c>
      <c r="W351" s="274">
        <v>10927.100874222624</v>
      </c>
      <c r="X351" s="274">
        <v>117588.94963056374</v>
      </c>
      <c r="Y351" s="274">
        <v>93481.38923140516</v>
      </c>
      <c r="Z351" s="274">
        <v>198339.70822140836</v>
      </c>
      <c r="AA351" s="274">
        <v>22201.765040009213</v>
      </c>
      <c r="AB351" s="274">
        <v>3223.6850567567467</v>
      </c>
      <c r="AC351" s="275"/>
      <c r="AD351" s="275"/>
      <c r="AE351" s="275"/>
      <c r="AF351" s="275"/>
      <c r="AG351" s="275"/>
      <c r="AH351" s="276"/>
      <c r="AI351" s="277"/>
      <c r="AJ351" s="277"/>
      <c r="AK351" s="277"/>
      <c r="AL351" s="277"/>
      <c r="AM351" s="277"/>
      <c r="AN351" s="277"/>
      <c r="AO351" s="279"/>
      <c r="AP351" s="279"/>
      <c r="AQ351" s="279"/>
      <c r="AR351" s="279"/>
      <c r="AS351" s="279"/>
      <c r="AT351" s="279"/>
    </row>
    <row r="352" spans="1:46" s="236" customFormat="1" ht="11.25">
      <c r="A352" s="318">
        <v>263</v>
      </c>
      <c r="B352" s="309" t="s">
        <v>382</v>
      </c>
      <c r="C352" s="298" t="s">
        <v>1061</v>
      </c>
      <c r="D352" s="241" t="s">
        <v>705</v>
      </c>
      <c r="E352" s="298" t="s">
        <v>819</v>
      </c>
      <c r="F352" s="274">
        <v>19121769</v>
      </c>
      <c r="G352" s="274">
        <v>12102318.281466916</v>
      </c>
      <c r="H352" s="274">
        <v>2265004.3276865375</v>
      </c>
      <c r="I352" s="274">
        <v>1910109.1635116132</v>
      </c>
      <c r="J352" s="274">
        <v>1019740.4834458346</v>
      </c>
      <c r="K352" s="274">
        <v>1055115.5484964838</v>
      </c>
      <c r="L352" s="274">
        <v>180231.29380141036</v>
      </c>
      <c r="M352" s="274">
        <v>202983.57448924577</v>
      </c>
      <c r="N352" s="274">
        <v>342376.5844020364</v>
      </c>
      <c r="O352" s="274">
        <v>43889.74269992168</v>
      </c>
      <c r="P352" s="274">
        <v>12102318.281466916</v>
      </c>
      <c r="Q352" s="274">
        <v>2265004.3276865375</v>
      </c>
      <c r="R352" s="274">
        <v>1910109.1635116132</v>
      </c>
      <c r="S352" s="274">
        <v>1019740.4834458346</v>
      </c>
      <c r="T352" s="274">
        <v>865842.9967949205</v>
      </c>
      <c r="U352" s="274">
        <v>2815.2327351076274</v>
      </c>
      <c r="V352" s="274">
        <v>186457.3189664556</v>
      </c>
      <c r="W352" s="274">
        <v>18862.503672519935</v>
      </c>
      <c r="X352" s="274">
        <v>202983.57448924577</v>
      </c>
      <c r="Y352" s="274">
        <v>161368.7901288904</v>
      </c>
      <c r="Z352" s="274">
        <v>342376.5844020364</v>
      </c>
      <c r="AA352" s="274">
        <v>38324.975620158846</v>
      </c>
      <c r="AB352" s="274">
        <v>5564.767079762837</v>
      </c>
      <c r="AC352" s="275"/>
      <c r="AD352" s="275"/>
      <c r="AE352" s="275"/>
      <c r="AF352" s="275"/>
      <c r="AG352" s="275"/>
      <c r="AH352" s="276"/>
      <c r="AI352" s="277"/>
      <c r="AJ352" s="277"/>
      <c r="AK352" s="277"/>
      <c r="AL352" s="277"/>
      <c r="AM352" s="277"/>
      <c r="AN352" s="277"/>
      <c r="AO352" s="279"/>
      <c r="AP352" s="279"/>
      <c r="AQ352" s="279"/>
      <c r="AR352" s="279"/>
      <c r="AS352" s="279"/>
      <c r="AT352" s="279"/>
    </row>
    <row r="353" spans="1:46" s="236" customFormat="1" ht="11.25">
      <c r="A353" s="318">
        <v>264</v>
      </c>
      <c r="B353" s="309" t="s">
        <v>237</v>
      </c>
      <c r="C353" s="310" t="s">
        <v>1086</v>
      </c>
      <c r="D353" s="241" t="s">
        <v>705</v>
      </c>
      <c r="E353" s="310" t="s">
        <v>819</v>
      </c>
      <c r="F353" s="274">
        <v>8180</v>
      </c>
      <c r="G353" s="274">
        <v>5177.186459181647</v>
      </c>
      <c r="H353" s="274">
        <v>968.934171335083</v>
      </c>
      <c r="I353" s="274">
        <v>817.1154539899</v>
      </c>
      <c r="J353" s="274">
        <v>436.229365315883</v>
      </c>
      <c r="K353" s="274">
        <v>451.3622765080594</v>
      </c>
      <c r="L353" s="274">
        <v>77.10018792171041</v>
      </c>
      <c r="M353" s="274">
        <v>86.8332652340916</v>
      </c>
      <c r="N353" s="274">
        <v>146.46346059345544</v>
      </c>
      <c r="O353" s="274">
        <v>18.775359920170533</v>
      </c>
      <c r="P353" s="274">
        <v>5177.186459181647</v>
      </c>
      <c r="Q353" s="274">
        <v>968.934171335083</v>
      </c>
      <c r="R353" s="274">
        <v>817.1154539899</v>
      </c>
      <c r="S353" s="274">
        <v>436.229365315883</v>
      </c>
      <c r="T353" s="274">
        <v>370.3943768896304</v>
      </c>
      <c r="U353" s="274">
        <v>1.2043134593447076</v>
      </c>
      <c r="V353" s="274">
        <v>79.76358615908428</v>
      </c>
      <c r="W353" s="274">
        <v>8.06909026258047</v>
      </c>
      <c r="X353" s="274">
        <v>86.8332652340916</v>
      </c>
      <c r="Y353" s="274">
        <v>69.03109765912994</v>
      </c>
      <c r="Z353" s="274">
        <v>146.46346059345544</v>
      </c>
      <c r="AA353" s="274">
        <v>16.394837766992133</v>
      </c>
      <c r="AB353" s="274">
        <v>2.3805221531784015</v>
      </c>
      <c r="AC353" s="275"/>
      <c r="AD353" s="275"/>
      <c r="AE353" s="275"/>
      <c r="AF353" s="275"/>
      <c r="AG353" s="275"/>
      <c r="AH353" s="276"/>
      <c r="AI353" s="277"/>
      <c r="AJ353" s="277"/>
      <c r="AK353" s="277"/>
      <c r="AL353" s="277"/>
      <c r="AM353" s="277"/>
      <c r="AN353" s="277"/>
      <c r="AO353" s="279"/>
      <c r="AP353" s="279"/>
      <c r="AQ353" s="279"/>
      <c r="AR353" s="279"/>
      <c r="AS353" s="279"/>
      <c r="AT353" s="279"/>
    </row>
    <row r="354" spans="1:46" s="236" customFormat="1" ht="11.25">
      <c r="A354" s="318">
        <v>265</v>
      </c>
      <c r="B354" s="309" t="s">
        <v>383</v>
      </c>
      <c r="C354" s="310" t="s">
        <v>818</v>
      </c>
      <c r="D354" s="241" t="s">
        <v>705</v>
      </c>
      <c r="E354" s="310" t="s">
        <v>819</v>
      </c>
      <c r="F354" s="274">
        <v>8800</v>
      </c>
      <c r="G354" s="274">
        <v>5569.5893448408915</v>
      </c>
      <c r="H354" s="274">
        <v>1042.374169651434</v>
      </c>
      <c r="I354" s="274">
        <v>879.0484101602835</v>
      </c>
      <c r="J354" s="274">
        <v>469.2932047408032</v>
      </c>
      <c r="K354" s="274">
        <v>485.57310920182425</v>
      </c>
      <c r="L354" s="274">
        <v>82.94396744633883</v>
      </c>
      <c r="M354" s="274">
        <v>93.41475966503742</v>
      </c>
      <c r="N354" s="274">
        <v>157.56460308342395</v>
      </c>
      <c r="O354" s="274">
        <v>20.198431209963413</v>
      </c>
      <c r="P354" s="274">
        <v>5569.5893448408915</v>
      </c>
      <c r="Q354" s="274">
        <v>1042.374169651434</v>
      </c>
      <c r="R354" s="274">
        <v>879.0484101602835</v>
      </c>
      <c r="S354" s="274">
        <v>469.2932047408032</v>
      </c>
      <c r="T354" s="274">
        <v>398.4682783164728</v>
      </c>
      <c r="U354" s="274">
        <v>1.2955939415933284</v>
      </c>
      <c r="V354" s="274">
        <v>85.80923694375817</v>
      </c>
      <c r="W354" s="274">
        <v>8.680683901064565</v>
      </c>
      <c r="X354" s="274">
        <v>93.41475966503742</v>
      </c>
      <c r="Y354" s="274">
        <v>74.26328354527426</v>
      </c>
      <c r="Z354" s="274">
        <v>157.56460308342395</v>
      </c>
      <c r="AA354" s="274">
        <v>17.637478282338723</v>
      </c>
      <c r="AB354" s="274">
        <v>2.560952927624686</v>
      </c>
      <c r="AC354" s="275"/>
      <c r="AD354" s="275"/>
      <c r="AE354" s="275"/>
      <c r="AF354" s="275"/>
      <c r="AG354" s="275"/>
      <c r="AH354" s="276"/>
      <c r="AI354" s="277"/>
      <c r="AJ354" s="277"/>
      <c r="AK354" s="277"/>
      <c r="AL354" s="277"/>
      <c r="AM354" s="277"/>
      <c r="AN354" s="277"/>
      <c r="AO354" s="279"/>
      <c r="AP354" s="279"/>
      <c r="AQ354" s="279"/>
      <c r="AR354" s="279"/>
      <c r="AS354" s="279"/>
      <c r="AT354" s="279"/>
    </row>
    <row r="355" spans="1:46" s="236" customFormat="1" ht="22.5">
      <c r="A355" s="318">
        <v>266</v>
      </c>
      <c r="B355" s="311" t="s">
        <v>384</v>
      </c>
      <c r="C355" s="310" t="s">
        <v>385</v>
      </c>
      <c r="D355" s="237" t="s">
        <v>705</v>
      </c>
      <c r="E355" s="237" t="s">
        <v>705</v>
      </c>
      <c r="F355" s="274">
        <f aca="true" t="shared" si="100" ref="F355:AB355">(F350+F351+F352+F353-F354)</f>
        <v>107114539</v>
      </c>
      <c r="G355" s="274">
        <f t="shared" si="100"/>
        <v>66149146.65102038</v>
      </c>
      <c r="H355" s="274">
        <f t="shared" si="100"/>
        <v>12785868.263201175</v>
      </c>
      <c r="I355" s="274">
        <f t="shared" si="100"/>
        <v>11070908.503296463</v>
      </c>
      <c r="J355" s="274">
        <f t="shared" si="100"/>
        <v>6091714.792839915</v>
      </c>
      <c r="K355" s="274">
        <f t="shared" si="100"/>
        <v>6362161.884719817</v>
      </c>
      <c r="L355" s="274">
        <f t="shared" si="100"/>
        <v>1057544.4873334179</v>
      </c>
      <c r="M355" s="274">
        <f t="shared" si="100"/>
        <v>1284990.2372736484</v>
      </c>
      <c r="N355" s="274">
        <f t="shared" si="100"/>
        <v>2097648.952560171</v>
      </c>
      <c r="O355" s="274">
        <f t="shared" si="100"/>
        <v>214555.22775501138</v>
      </c>
      <c r="P355" s="274">
        <f t="shared" si="100"/>
        <v>66149146.65102038</v>
      </c>
      <c r="Q355" s="274">
        <f t="shared" si="100"/>
        <v>12785868.263201175</v>
      </c>
      <c r="R355" s="274">
        <f t="shared" si="100"/>
        <v>11070908.503296463</v>
      </c>
      <c r="S355" s="274">
        <f t="shared" si="100"/>
        <v>6091714.792839915</v>
      </c>
      <c r="T355" s="274">
        <f t="shared" si="100"/>
        <v>5291233.7874080725</v>
      </c>
      <c r="U355" s="274">
        <f t="shared" si="100"/>
        <v>16464.585556621714</v>
      </c>
      <c r="V355" s="274">
        <f t="shared" si="100"/>
        <v>1054463.511755121</v>
      </c>
      <c r="W355" s="274">
        <f t="shared" si="100"/>
        <v>106299.50984571579</v>
      </c>
      <c r="X355" s="274">
        <f t="shared" si="100"/>
        <v>1284990.2372736484</v>
      </c>
      <c r="Y355" s="274">
        <f t="shared" si="100"/>
        <v>951244.9774877023</v>
      </c>
      <c r="Z355" s="274">
        <f t="shared" si="100"/>
        <v>2097648.952560171</v>
      </c>
      <c r="AA355" s="274">
        <f t="shared" si="100"/>
        <v>181236.48302634928</v>
      </c>
      <c r="AB355" s="274">
        <f t="shared" si="100"/>
        <v>33318.74472866212</v>
      </c>
      <c r="AC355" s="275"/>
      <c r="AD355" s="275"/>
      <c r="AE355" s="275"/>
      <c r="AF355" s="275"/>
      <c r="AG355" s="275"/>
      <c r="AH355" s="276"/>
      <c r="AI355" s="277"/>
      <c r="AJ355" s="277"/>
      <c r="AK355" s="277"/>
      <c r="AL355" s="277"/>
      <c r="AM355" s="277"/>
      <c r="AN355" s="277"/>
      <c r="AO355" s="279"/>
      <c r="AP355" s="279"/>
      <c r="AQ355" s="279"/>
      <c r="AR355" s="279"/>
      <c r="AS355" s="279"/>
      <c r="AT355" s="279"/>
    </row>
    <row r="356" spans="1:46" s="236" customFormat="1" ht="11.25">
      <c r="A356" s="271"/>
      <c r="B356" s="273"/>
      <c r="C356" s="271"/>
      <c r="D356" s="237"/>
      <c r="E356" s="271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  <c r="AA356" s="274"/>
      <c r="AB356" s="274"/>
      <c r="AC356" s="275"/>
      <c r="AD356" s="275"/>
      <c r="AE356" s="275"/>
      <c r="AF356" s="275"/>
      <c r="AG356" s="275"/>
      <c r="AH356" s="276"/>
      <c r="AI356" s="277"/>
      <c r="AJ356" s="277"/>
      <c r="AK356" s="277"/>
      <c r="AL356" s="277"/>
      <c r="AM356" s="277"/>
      <c r="AN356" s="277"/>
      <c r="AO356" s="279"/>
      <c r="AP356" s="279"/>
      <c r="AQ356" s="279"/>
      <c r="AR356" s="279"/>
      <c r="AS356" s="279"/>
      <c r="AT356" s="279"/>
    </row>
    <row r="357" spans="1:46" s="236" customFormat="1" ht="11.25">
      <c r="A357" s="318">
        <v>267</v>
      </c>
      <c r="B357" s="282" t="s">
        <v>174</v>
      </c>
      <c r="C357" s="272" t="s">
        <v>386</v>
      </c>
      <c r="D357" s="241" t="s">
        <v>705</v>
      </c>
      <c r="E357" s="241" t="s">
        <v>705</v>
      </c>
      <c r="F357" s="274">
        <f aca="true" t="shared" si="101" ref="F357:AB357">(F355*F160)</f>
        <v>31634073.659812056</v>
      </c>
      <c r="G357" s="274">
        <f t="shared" si="101"/>
        <v>16656640.449020883</v>
      </c>
      <c r="H357" s="274">
        <f t="shared" si="101"/>
        <v>3843297.8441548697</v>
      </c>
      <c r="I357" s="274">
        <f t="shared" si="101"/>
        <v>4198228.633022354</v>
      </c>
      <c r="J357" s="274">
        <f t="shared" si="101"/>
        <v>2889972.7599335774</v>
      </c>
      <c r="K357" s="274">
        <f t="shared" si="101"/>
        <v>2725389.165820035</v>
      </c>
      <c r="L357" s="274">
        <f t="shared" si="101"/>
        <v>2.850152305874223E-17</v>
      </c>
      <c r="M357" s="274">
        <f t="shared" si="101"/>
        <v>869089.8310192524</v>
      </c>
      <c r="N357" s="274">
        <f t="shared" si="101"/>
        <v>181003.9168126473</v>
      </c>
      <c r="O357" s="274">
        <f t="shared" si="101"/>
        <v>8978.133848543372</v>
      </c>
      <c r="P357" s="274">
        <f t="shared" si="101"/>
        <v>16656640.449020883</v>
      </c>
      <c r="Q357" s="274">
        <f t="shared" si="101"/>
        <v>3843297.8441548697</v>
      </c>
      <c r="R357" s="274">
        <f t="shared" si="101"/>
        <v>4198228.633022354</v>
      </c>
      <c r="S357" s="274">
        <f t="shared" si="101"/>
        <v>2889972.7599335774</v>
      </c>
      <c r="T357" s="274">
        <f t="shared" si="101"/>
        <v>2505030.5892589046</v>
      </c>
      <c r="U357" s="274">
        <f t="shared" si="101"/>
        <v>6109.667513420827</v>
      </c>
      <c r="V357" s="274">
        <f t="shared" si="101"/>
        <v>234850.99006500782</v>
      </c>
      <c r="W357" s="274">
        <f t="shared" si="101"/>
        <v>6.95137285029753E-19</v>
      </c>
      <c r="X357" s="274">
        <f t="shared" si="101"/>
        <v>869089.8310192524</v>
      </c>
      <c r="Y357" s="274">
        <f t="shared" si="101"/>
        <v>2.808655375250868E-17</v>
      </c>
      <c r="Z357" s="274">
        <f t="shared" si="101"/>
        <v>181003.9168126473</v>
      </c>
      <c r="AA357" s="274">
        <f t="shared" si="101"/>
        <v>0</v>
      </c>
      <c r="AB357" s="274">
        <f t="shared" si="101"/>
        <v>17350.178254903658</v>
      </c>
      <c r="AC357" s="275"/>
      <c r="AD357" s="275"/>
      <c r="AE357" s="275"/>
      <c r="AF357" s="275"/>
      <c r="AG357" s="275"/>
      <c r="AH357" s="276"/>
      <c r="AI357" s="277"/>
      <c r="AJ357" s="277"/>
      <c r="AK357" s="277"/>
      <c r="AL357" s="277"/>
      <c r="AM357" s="277"/>
      <c r="AN357" s="277"/>
      <c r="AO357" s="279"/>
      <c r="AP357" s="279"/>
      <c r="AQ357" s="279"/>
      <c r="AR357" s="279"/>
      <c r="AS357" s="279"/>
      <c r="AT357" s="279"/>
    </row>
    <row r="358" spans="1:46" s="236" customFormat="1" ht="11.25">
      <c r="A358" s="318">
        <v>268</v>
      </c>
      <c r="B358" s="282" t="s">
        <v>176</v>
      </c>
      <c r="C358" s="272" t="s">
        <v>387</v>
      </c>
      <c r="D358" s="241" t="s">
        <v>705</v>
      </c>
      <c r="E358" s="241" t="s">
        <v>705</v>
      </c>
      <c r="F358" s="274">
        <f aca="true" t="shared" si="102" ref="F358:AB358">(F355*F161)</f>
        <v>4382034.226445767</v>
      </c>
      <c r="G358" s="274">
        <f t="shared" si="102"/>
        <v>2170692.999025258</v>
      </c>
      <c r="H358" s="274">
        <f t="shared" si="102"/>
        <v>500513.06612884696</v>
      </c>
      <c r="I358" s="274">
        <f t="shared" si="102"/>
        <v>546696.9245817127</v>
      </c>
      <c r="J358" s="274">
        <f t="shared" si="102"/>
        <v>376299.1720775821</v>
      </c>
      <c r="K358" s="274">
        <f t="shared" si="102"/>
        <v>354766.54944544076</v>
      </c>
      <c r="L358" s="274">
        <f t="shared" si="102"/>
        <v>260864.44901171108</v>
      </c>
      <c r="M358" s="274">
        <f t="shared" si="102"/>
        <v>113102.06785110575</v>
      </c>
      <c r="N358" s="274">
        <f t="shared" si="102"/>
        <v>23544.28715295729</v>
      </c>
      <c r="O358" s="274">
        <f t="shared" si="102"/>
        <v>12599.142680903904</v>
      </c>
      <c r="P358" s="274">
        <f t="shared" si="102"/>
        <v>2170692.999025258</v>
      </c>
      <c r="Q358" s="274">
        <f t="shared" si="102"/>
        <v>500513.06612884696</v>
      </c>
      <c r="R358" s="274">
        <f t="shared" si="102"/>
        <v>546696.9245817127</v>
      </c>
      <c r="S358" s="274">
        <f t="shared" si="102"/>
        <v>376299.1720775821</v>
      </c>
      <c r="T358" s="274">
        <f t="shared" si="102"/>
        <v>326151.4028250626</v>
      </c>
      <c r="U358" s="274">
        <f t="shared" si="102"/>
        <v>793.7074612040708</v>
      </c>
      <c r="V358" s="274">
        <f t="shared" si="102"/>
        <v>30509.21010543723</v>
      </c>
      <c r="W358" s="274">
        <f t="shared" si="102"/>
        <v>6984.68493257822</v>
      </c>
      <c r="X358" s="274">
        <f t="shared" si="102"/>
        <v>113102.06785110575</v>
      </c>
      <c r="Y358" s="274">
        <f t="shared" si="102"/>
        <v>256363.68271018972</v>
      </c>
      <c r="Z358" s="274">
        <f t="shared" si="102"/>
        <v>23544.28715295729</v>
      </c>
      <c r="AA358" s="274">
        <f t="shared" si="102"/>
        <v>10498.508903647813</v>
      </c>
      <c r="AB358" s="274">
        <f t="shared" si="102"/>
        <v>2259.693344592967</v>
      </c>
      <c r="AC358" s="275"/>
      <c r="AD358" s="275"/>
      <c r="AE358" s="275"/>
      <c r="AF358" s="275"/>
      <c r="AG358" s="275"/>
      <c r="AH358" s="276"/>
      <c r="AI358" s="277"/>
      <c r="AJ358" s="277"/>
      <c r="AK358" s="277"/>
      <c r="AL358" s="277"/>
      <c r="AM358" s="277"/>
      <c r="AN358" s="277"/>
      <c r="AO358" s="279"/>
      <c r="AP358" s="279"/>
      <c r="AQ358" s="279"/>
      <c r="AR358" s="279"/>
      <c r="AS358" s="279"/>
      <c r="AT358" s="279"/>
    </row>
    <row r="359" spans="1:46" s="236" customFormat="1" ht="11.25">
      <c r="A359" s="318">
        <v>269</v>
      </c>
      <c r="B359" s="282" t="s">
        <v>178</v>
      </c>
      <c r="C359" s="272" t="s">
        <v>388</v>
      </c>
      <c r="D359" s="241" t="s">
        <v>705</v>
      </c>
      <c r="E359" s="241" t="s">
        <v>705</v>
      </c>
      <c r="F359" s="274">
        <f aca="true" t="shared" si="103" ref="F359:AB359">(F355*F162)</f>
        <v>71098431.11374217</v>
      </c>
      <c r="G359" s="274">
        <f t="shared" si="103"/>
        <v>47321813.20297423</v>
      </c>
      <c r="H359" s="274">
        <f t="shared" si="103"/>
        <v>8442057.352917459</v>
      </c>
      <c r="I359" s="274">
        <f t="shared" si="103"/>
        <v>6325982.945692397</v>
      </c>
      <c r="J359" s="274">
        <f t="shared" si="103"/>
        <v>2825442.860828755</v>
      </c>
      <c r="K359" s="274">
        <f t="shared" si="103"/>
        <v>3282006.169454341</v>
      </c>
      <c r="L359" s="274">
        <f t="shared" si="103"/>
        <v>796680.0383217067</v>
      </c>
      <c r="M359" s="274">
        <f t="shared" si="103"/>
        <v>302798.33840329025</v>
      </c>
      <c r="N359" s="274">
        <f t="shared" si="103"/>
        <v>1893100.7485945667</v>
      </c>
      <c r="O359" s="274">
        <f t="shared" si="103"/>
        <v>192977.95122556412</v>
      </c>
      <c r="P359" s="274">
        <f t="shared" si="103"/>
        <v>47321813.20297423</v>
      </c>
      <c r="Q359" s="274">
        <f t="shared" si="103"/>
        <v>8442057.352917459</v>
      </c>
      <c r="R359" s="274">
        <f t="shared" si="103"/>
        <v>6325982.945692397</v>
      </c>
      <c r="S359" s="274">
        <f t="shared" si="103"/>
        <v>2825442.860828755</v>
      </c>
      <c r="T359" s="274">
        <f t="shared" si="103"/>
        <v>2460051.795324106</v>
      </c>
      <c r="U359" s="274">
        <f t="shared" si="103"/>
        <v>9561.210581996816</v>
      </c>
      <c r="V359" s="274">
        <f t="shared" si="103"/>
        <v>789103.3115846758</v>
      </c>
      <c r="W359" s="274">
        <f t="shared" si="103"/>
        <v>99314.82491313756</v>
      </c>
      <c r="X359" s="274">
        <f t="shared" si="103"/>
        <v>302798.33840329025</v>
      </c>
      <c r="Y359" s="274">
        <f t="shared" si="103"/>
        <v>694881.2947775124</v>
      </c>
      <c r="Z359" s="274">
        <f t="shared" si="103"/>
        <v>1893100.7485945667</v>
      </c>
      <c r="AA359" s="274">
        <f t="shared" si="103"/>
        <v>170737.97412270145</v>
      </c>
      <c r="AB359" s="274">
        <f t="shared" si="103"/>
        <v>13708.873129165488</v>
      </c>
      <c r="AC359" s="275"/>
      <c r="AD359" s="275"/>
      <c r="AE359" s="275"/>
      <c r="AF359" s="275"/>
      <c r="AG359" s="275"/>
      <c r="AH359" s="276"/>
      <c r="AI359" s="277"/>
      <c r="AJ359" s="277"/>
      <c r="AK359" s="277"/>
      <c r="AL359" s="277"/>
      <c r="AM359" s="277"/>
      <c r="AN359" s="277"/>
      <c r="AO359" s="279"/>
      <c r="AP359" s="279"/>
      <c r="AQ359" s="279"/>
      <c r="AR359" s="279"/>
      <c r="AS359" s="279"/>
      <c r="AT359" s="279"/>
    </row>
    <row r="360" spans="1:46" s="236" customFormat="1" ht="11.25">
      <c r="A360" s="271"/>
      <c r="B360" s="273"/>
      <c r="C360" s="272"/>
      <c r="D360" s="241"/>
      <c r="E360" s="241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  <c r="AA360" s="274"/>
      <c r="AB360" s="274"/>
      <c r="AC360" s="275"/>
      <c r="AD360" s="275"/>
      <c r="AE360" s="275"/>
      <c r="AF360" s="275"/>
      <c r="AG360" s="275"/>
      <c r="AH360" s="276"/>
      <c r="AI360" s="277"/>
      <c r="AJ360" s="277"/>
      <c r="AK360" s="277"/>
      <c r="AL360" s="277"/>
      <c r="AM360" s="277"/>
      <c r="AN360" s="277"/>
      <c r="AO360" s="279"/>
      <c r="AP360" s="279"/>
      <c r="AQ360" s="279"/>
      <c r="AR360" s="279"/>
      <c r="AS360" s="279"/>
      <c r="AT360" s="279"/>
    </row>
    <row r="361" spans="1:46" s="236" customFormat="1" ht="11.25">
      <c r="A361" s="271"/>
      <c r="B361" s="282" t="s">
        <v>156</v>
      </c>
      <c r="C361" s="271"/>
      <c r="D361" s="237"/>
      <c r="E361" s="271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  <c r="AA361" s="274"/>
      <c r="AB361" s="274"/>
      <c r="AC361" s="275"/>
      <c r="AD361" s="275"/>
      <c r="AE361" s="275"/>
      <c r="AF361" s="275"/>
      <c r="AG361" s="275"/>
      <c r="AH361" s="276"/>
      <c r="AI361" s="277"/>
      <c r="AJ361" s="277"/>
      <c r="AK361" s="277"/>
      <c r="AL361" s="277"/>
      <c r="AM361" s="277"/>
      <c r="AN361" s="277"/>
      <c r="AO361" s="279"/>
      <c r="AP361" s="279"/>
      <c r="AQ361" s="279"/>
      <c r="AR361" s="279"/>
      <c r="AS361" s="279"/>
      <c r="AT361" s="279"/>
    </row>
    <row r="362" spans="1:46" s="236" customFormat="1" ht="11.25">
      <c r="A362" s="318">
        <v>270</v>
      </c>
      <c r="B362" s="309" t="s">
        <v>389</v>
      </c>
      <c r="C362" s="317" t="s">
        <v>1020</v>
      </c>
      <c r="D362" s="241" t="s">
        <v>705</v>
      </c>
      <c r="E362" s="298" t="s">
        <v>590</v>
      </c>
      <c r="F362" s="274">
        <v>767268</v>
      </c>
      <c r="G362" s="274">
        <v>453491.21370640094</v>
      </c>
      <c r="H362" s="274">
        <v>92039.4012764538</v>
      </c>
      <c r="I362" s="274">
        <v>91348.98831027784</v>
      </c>
      <c r="J362" s="274">
        <v>50600.72878356934</v>
      </c>
      <c r="K362" s="274">
        <v>51235.164785222994</v>
      </c>
      <c r="L362" s="274">
        <v>7847.495445835099</v>
      </c>
      <c r="M362" s="274">
        <v>9287.825089283075</v>
      </c>
      <c r="N362" s="274">
        <v>9546.46985647679</v>
      </c>
      <c r="O362" s="274">
        <v>1870.7127464800678</v>
      </c>
      <c r="P362" s="274">
        <v>453491.21370640094</v>
      </c>
      <c r="Q362" s="274">
        <v>92039.4012764538</v>
      </c>
      <c r="R362" s="274">
        <v>91348.98831027784</v>
      </c>
      <c r="S362" s="274">
        <v>50600.72878356934</v>
      </c>
      <c r="T362" s="274">
        <v>42995.53003158695</v>
      </c>
      <c r="U362" s="274">
        <v>138.14144782525605</v>
      </c>
      <c r="V362" s="274">
        <v>8101.49330581079</v>
      </c>
      <c r="W362" s="274">
        <v>718.7149420619875</v>
      </c>
      <c r="X362" s="274">
        <v>9287.825089283075</v>
      </c>
      <c r="Y362" s="274">
        <v>7128.780503773112</v>
      </c>
      <c r="Z362" s="274">
        <v>9546.46985647679</v>
      </c>
      <c r="AA362" s="274">
        <v>1674.5603677659528</v>
      </c>
      <c r="AB362" s="274">
        <v>196.152378714115</v>
      </c>
      <c r="AC362" s="275"/>
      <c r="AD362" s="275"/>
      <c r="AE362" s="275"/>
      <c r="AF362" s="275"/>
      <c r="AG362" s="275"/>
      <c r="AH362" s="276"/>
      <c r="AI362" s="277"/>
      <c r="AJ362" s="277"/>
      <c r="AK362" s="277"/>
      <c r="AL362" s="277"/>
      <c r="AM362" s="277"/>
      <c r="AN362" s="277"/>
      <c r="AO362" s="279"/>
      <c r="AP362" s="279"/>
      <c r="AQ362" s="279"/>
      <c r="AR362" s="279"/>
      <c r="AS362" s="279"/>
      <c r="AT362" s="279"/>
    </row>
    <row r="363" spans="1:46" s="236" customFormat="1" ht="11.25">
      <c r="A363" s="318">
        <v>271</v>
      </c>
      <c r="B363" s="309" t="s">
        <v>390</v>
      </c>
      <c r="C363" s="298" t="s">
        <v>1071</v>
      </c>
      <c r="D363" s="241" t="s">
        <v>705</v>
      </c>
      <c r="E363" s="298" t="s">
        <v>797</v>
      </c>
      <c r="F363" s="274">
        <v>1131780</v>
      </c>
      <c r="G363" s="274">
        <v>673711.334521571</v>
      </c>
      <c r="H363" s="274">
        <v>135237.16093660533</v>
      </c>
      <c r="I363" s="274">
        <v>132582.15185894133</v>
      </c>
      <c r="J363" s="274">
        <v>72137.63904267132</v>
      </c>
      <c r="K363" s="274">
        <v>73574.20362483399</v>
      </c>
      <c r="L363" s="274">
        <v>14753.336096052295</v>
      </c>
      <c r="M363" s="274">
        <v>12730.022354446275</v>
      </c>
      <c r="N363" s="274">
        <v>13980.8921634984</v>
      </c>
      <c r="O363" s="274">
        <v>3073.25940137998</v>
      </c>
      <c r="P363" s="274">
        <v>673711.334521571</v>
      </c>
      <c r="Q363" s="274">
        <v>135237.16093660533</v>
      </c>
      <c r="R363" s="274">
        <v>132582.15185894133</v>
      </c>
      <c r="S363" s="274">
        <v>72137.63904267132</v>
      </c>
      <c r="T363" s="274">
        <v>61305.902599752764</v>
      </c>
      <c r="U363" s="274">
        <v>200.89003732463965</v>
      </c>
      <c r="V363" s="274">
        <v>12067.410987756584</v>
      </c>
      <c r="W363" s="274">
        <v>1194.8592891556782</v>
      </c>
      <c r="X363" s="274">
        <v>12730.022354446275</v>
      </c>
      <c r="Y363" s="274">
        <v>13558.476806896617</v>
      </c>
      <c r="Z363" s="274">
        <v>13980.8921634984</v>
      </c>
      <c r="AA363" s="274">
        <v>2805.4491494930026</v>
      </c>
      <c r="AB363" s="274">
        <v>267.8102518869778</v>
      </c>
      <c r="AC363" s="275"/>
      <c r="AD363" s="275"/>
      <c r="AE363" s="275"/>
      <c r="AF363" s="275"/>
      <c r="AG363" s="275"/>
      <c r="AH363" s="276"/>
      <c r="AI363" s="277"/>
      <c r="AJ363" s="277"/>
      <c r="AK363" s="277"/>
      <c r="AL363" s="277"/>
      <c r="AM363" s="277"/>
      <c r="AN363" s="277"/>
      <c r="AO363" s="279"/>
      <c r="AP363" s="279"/>
      <c r="AQ363" s="279"/>
      <c r="AR363" s="279"/>
      <c r="AS363" s="279"/>
      <c r="AT363" s="279"/>
    </row>
    <row r="364" spans="1:46" s="236" customFormat="1" ht="11.25">
      <c r="A364" s="318">
        <v>272</v>
      </c>
      <c r="B364" s="309" t="s">
        <v>391</v>
      </c>
      <c r="C364" s="314" t="s">
        <v>776</v>
      </c>
      <c r="D364" s="237" t="s">
        <v>705</v>
      </c>
      <c r="E364" s="317" t="s">
        <v>777</v>
      </c>
      <c r="F364" s="274">
        <v>222781</v>
      </c>
      <c r="G364" s="274">
        <v>210508.97953964194</v>
      </c>
      <c r="H364" s="274">
        <v>11453.885763000852</v>
      </c>
      <c r="I364" s="274">
        <v>686.6487638533674</v>
      </c>
      <c r="J364" s="274">
        <v>43.82864450127877</v>
      </c>
      <c r="K364" s="274">
        <v>0</v>
      </c>
      <c r="L364" s="274">
        <v>0</v>
      </c>
      <c r="M364" s="274">
        <v>0</v>
      </c>
      <c r="N364" s="274">
        <v>87.65728900255753</v>
      </c>
      <c r="O364" s="274">
        <v>0</v>
      </c>
      <c r="P364" s="274">
        <v>210508.97953964194</v>
      </c>
      <c r="Q364" s="274">
        <v>11453.885763000852</v>
      </c>
      <c r="R364" s="274">
        <v>686.6487638533674</v>
      </c>
      <c r="S364" s="274">
        <v>43.82864450127877</v>
      </c>
      <c r="T364" s="274">
        <v>0</v>
      </c>
      <c r="U364" s="274">
        <v>0</v>
      </c>
      <c r="V364" s="274">
        <v>0</v>
      </c>
      <c r="W364" s="274">
        <v>0</v>
      </c>
      <c r="X364" s="274">
        <v>0</v>
      </c>
      <c r="Y364" s="274">
        <v>0</v>
      </c>
      <c r="Z364" s="274">
        <v>87.65728900255753</v>
      </c>
      <c r="AA364" s="274">
        <v>0</v>
      </c>
      <c r="AB364" s="274">
        <v>0</v>
      </c>
      <c r="AC364" s="275"/>
      <c r="AD364" s="275"/>
      <c r="AE364" s="275"/>
      <c r="AF364" s="275"/>
      <c r="AG364" s="275"/>
      <c r="AH364" s="276"/>
      <c r="AI364" s="277"/>
      <c r="AJ364" s="277"/>
      <c r="AK364" s="277"/>
      <c r="AL364" s="277"/>
      <c r="AM364" s="277"/>
      <c r="AN364" s="277"/>
      <c r="AO364" s="279"/>
      <c r="AP364" s="279"/>
      <c r="AQ364" s="279"/>
      <c r="AR364" s="279"/>
      <c r="AS364" s="279"/>
      <c r="AT364" s="279"/>
    </row>
    <row r="365" spans="1:46" s="236" customFormat="1" ht="11.25">
      <c r="A365" s="318">
        <v>273</v>
      </c>
      <c r="B365" s="309" t="s">
        <v>392</v>
      </c>
      <c r="C365" s="317" t="s">
        <v>796</v>
      </c>
      <c r="D365" s="237" t="s">
        <v>705</v>
      </c>
      <c r="E365" s="314" t="s">
        <v>797</v>
      </c>
      <c r="F365" s="274">
        <v>542517</v>
      </c>
      <c r="G365" s="274">
        <v>322942.4906524582</v>
      </c>
      <c r="H365" s="274">
        <v>64825.724822707874</v>
      </c>
      <c r="I365" s="274">
        <v>63553.05031018156</v>
      </c>
      <c r="J365" s="274">
        <v>34579.06617939256</v>
      </c>
      <c r="K365" s="274">
        <v>35267.68119946815</v>
      </c>
      <c r="L365" s="274">
        <v>7071.988936738592</v>
      </c>
      <c r="M365" s="274">
        <v>6102.116610708026</v>
      </c>
      <c r="N365" s="274">
        <v>6701.7191272726695</v>
      </c>
      <c r="O365" s="274">
        <v>1473.1621610723485</v>
      </c>
      <c r="P365" s="274">
        <v>322942.4906524582</v>
      </c>
      <c r="Q365" s="274">
        <v>64825.724822707874</v>
      </c>
      <c r="R365" s="274">
        <v>63553.05031018156</v>
      </c>
      <c r="S365" s="274">
        <v>34579.06617939256</v>
      </c>
      <c r="T365" s="274">
        <v>29386.889996916423</v>
      </c>
      <c r="U365" s="274">
        <v>96.29633001047159</v>
      </c>
      <c r="V365" s="274">
        <v>5784.494872541253</v>
      </c>
      <c r="W365" s="274">
        <v>572.753960111392</v>
      </c>
      <c r="X365" s="274">
        <v>6102.116610708026</v>
      </c>
      <c r="Y365" s="274">
        <v>6499.2349766272</v>
      </c>
      <c r="Z365" s="274">
        <v>6701.7191272726695</v>
      </c>
      <c r="AA365" s="274">
        <v>1344.7877292720275</v>
      </c>
      <c r="AB365" s="274">
        <v>128.37443180032122</v>
      </c>
      <c r="AC365" s="275"/>
      <c r="AD365" s="275"/>
      <c r="AE365" s="275"/>
      <c r="AF365" s="275"/>
      <c r="AG365" s="275"/>
      <c r="AH365" s="276"/>
      <c r="AI365" s="277"/>
      <c r="AJ365" s="277"/>
      <c r="AK365" s="277"/>
      <c r="AL365" s="277"/>
      <c r="AM365" s="277"/>
      <c r="AN365" s="277"/>
      <c r="AO365" s="279"/>
      <c r="AP365" s="279"/>
      <c r="AQ365" s="279"/>
      <c r="AR365" s="279"/>
      <c r="AS365" s="279"/>
      <c r="AT365" s="279"/>
    </row>
    <row r="366" spans="1:46" s="236" customFormat="1" ht="11.25">
      <c r="A366" s="318">
        <v>274</v>
      </c>
      <c r="B366" s="311" t="s">
        <v>393</v>
      </c>
      <c r="C366" s="310" t="s">
        <v>394</v>
      </c>
      <c r="D366" s="241"/>
      <c r="E366" s="310"/>
      <c r="F366" s="274">
        <f aca="true" t="shared" si="104" ref="F366:AB366">(F362+F363-F364-F365)</f>
        <v>1133750</v>
      </c>
      <c r="G366" s="274">
        <f t="shared" si="104"/>
        <v>593751.0780358717</v>
      </c>
      <c r="H366" s="274">
        <f t="shared" si="104"/>
        <v>150996.9516273504</v>
      </c>
      <c r="I366" s="274">
        <f t="shared" si="104"/>
        <v>159691.44109518424</v>
      </c>
      <c r="J366" s="274">
        <f t="shared" si="104"/>
        <v>88115.47300234681</v>
      </c>
      <c r="K366" s="274">
        <f t="shared" si="104"/>
        <v>89541.68721058883</v>
      </c>
      <c r="L366" s="274">
        <f t="shared" si="104"/>
        <v>15528.842605148802</v>
      </c>
      <c r="M366" s="274">
        <f t="shared" si="104"/>
        <v>15915.730833021322</v>
      </c>
      <c r="N366" s="274">
        <f t="shared" si="104"/>
        <v>16737.985603699963</v>
      </c>
      <c r="O366" s="274">
        <f t="shared" si="104"/>
        <v>3470.809986787699</v>
      </c>
      <c r="P366" s="274">
        <f t="shared" si="104"/>
        <v>593751.0780358717</v>
      </c>
      <c r="Q366" s="274">
        <f t="shared" si="104"/>
        <v>150996.9516273504</v>
      </c>
      <c r="R366" s="274">
        <f t="shared" si="104"/>
        <v>159691.44109518424</v>
      </c>
      <c r="S366" s="274">
        <f t="shared" si="104"/>
        <v>88115.47300234681</v>
      </c>
      <c r="T366" s="274">
        <f t="shared" si="104"/>
        <v>74914.5426344233</v>
      </c>
      <c r="U366" s="274">
        <f t="shared" si="104"/>
        <v>242.73515513942414</v>
      </c>
      <c r="V366" s="274">
        <f t="shared" si="104"/>
        <v>14384.409421026121</v>
      </c>
      <c r="W366" s="274">
        <f t="shared" si="104"/>
        <v>1340.8202711062738</v>
      </c>
      <c r="X366" s="274">
        <f t="shared" si="104"/>
        <v>15915.730833021322</v>
      </c>
      <c r="Y366" s="274">
        <f t="shared" si="104"/>
        <v>14188.022334042531</v>
      </c>
      <c r="Z366" s="274">
        <f t="shared" si="104"/>
        <v>16737.985603699963</v>
      </c>
      <c r="AA366" s="274">
        <f t="shared" si="104"/>
        <v>3135.2217879869277</v>
      </c>
      <c r="AB366" s="274">
        <f t="shared" si="104"/>
        <v>335.5881988007716</v>
      </c>
      <c r="AC366" s="275"/>
      <c r="AD366" s="275"/>
      <c r="AE366" s="275"/>
      <c r="AF366" s="275"/>
      <c r="AG366" s="275"/>
      <c r="AH366" s="276"/>
      <c r="AI366" s="277"/>
      <c r="AJ366" s="277"/>
      <c r="AK366" s="277"/>
      <c r="AL366" s="277"/>
      <c r="AM366" s="277"/>
      <c r="AN366" s="277"/>
      <c r="AO366" s="279"/>
      <c r="AP366" s="279"/>
      <c r="AQ366" s="279"/>
      <c r="AR366" s="279"/>
      <c r="AS366" s="279"/>
      <c r="AT366" s="279"/>
    </row>
    <row r="367" spans="1:46" s="236" customFormat="1" ht="11.25">
      <c r="A367" s="298"/>
      <c r="B367" s="311"/>
      <c r="C367" s="298"/>
      <c r="D367" s="241"/>
      <c r="E367" s="310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  <c r="AA367" s="274"/>
      <c r="AB367" s="274"/>
      <c r="AC367" s="275"/>
      <c r="AD367" s="275"/>
      <c r="AE367" s="275"/>
      <c r="AF367" s="275"/>
      <c r="AG367" s="275"/>
      <c r="AH367" s="276"/>
      <c r="AI367" s="277"/>
      <c r="AJ367" s="277"/>
      <c r="AK367" s="277"/>
      <c r="AL367" s="277"/>
      <c r="AM367" s="277"/>
      <c r="AN367" s="277"/>
      <c r="AO367" s="279"/>
      <c r="AP367" s="279"/>
      <c r="AQ367" s="279"/>
      <c r="AR367" s="279"/>
      <c r="AS367" s="279"/>
      <c r="AT367" s="279"/>
    </row>
    <row r="368" spans="1:46" s="236" customFormat="1" ht="11.25">
      <c r="A368" s="318">
        <v>275</v>
      </c>
      <c r="B368" s="282" t="s">
        <v>174</v>
      </c>
      <c r="C368" s="272" t="s">
        <v>395</v>
      </c>
      <c r="D368" s="241" t="s">
        <v>705</v>
      </c>
      <c r="E368" s="271" t="s">
        <v>705</v>
      </c>
      <c r="F368" s="274">
        <f aca="true" t="shared" si="105" ref="F368:AB368">(F366*F140)</f>
        <v>337556.0148652557</v>
      </c>
      <c r="G368" s="274">
        <f t="shared" si="105"/>
        <v>154322.04399848238</v>
      </c>
      <c r="H368" s="274">
        <f t="shared" si="105"/>
        <v>45898.56323610621</v>
      </c>
      <c r="I368" s="274">
        <f t="shared" si="105"/>
        <v>59294.76620139203</v>
      </c>
      <c r="J368" s="274">
        <f t="shared" si="105"/>
        <v>39417.211030126775</v>
      </c>
      <c r="K368" s="274">
        <f t="shared" si="105"/>
        <v>36828.600701774354</v>
      </c>
      <c r="L368" s="274">
        <f t="shared" si="105"/>
        <v>3.010700770015686E-19</v>
      </c>
      <c r="M368" s="274">
        <f t="shared" si="105"/>
        <v>9412.18762511825</v>
      </c>
      <c r="N368" s="274">
        <f t="shared" si="105"/>
        <v>1603.9028462212536</v>
      </c>
      <c r="O368" s="274">
        <f t="shared" si="105"/>
        <v>145.87760949435</v>
      </c>
      <c r="P368" s="274">
        <f t="shared" si="105"/>
        <v>154322.04399848238</v>
      </c>
      <c r="Q368" s="274">
        <f t="shared" si="105"/>
        <v>45898.56323610621</v>
      </c>
      <c r="R368" s="274">
        <f t="shared" si="105"/>
        <v>59294.76620139203</v>
      </c>
      <c r="S368" s="274">
        <f t="shared" si="105"/>
        <v>39417.211030126775</v>
      </c>
      <c r="T368" s="274">
        <f t="shared" si="105"/>
        <v>33455.7948629948</v>
      </c>
      <c r="U368" s="274">
        <f t="shared" si="105"/>
        <v>88.50838020885806</v>
      </c>
      <c r="V368" s="274">
        <f t="shared" si="105"/>
        <v>3348.985180567087</v>
      </c>
      <c r="W368" s="274">
        <f t="shared" si="105"/>
        <v>8.726043669509227E-21</v>
      </c>
      <c r="X368" s="274">
        <f t="shared" si="105"/>
        <v>9412.18762511825</v>
      </c>
      <c r="Y368" s="274">
        <f t="shared" si="105"/>
        <v>2.911786498214331E-19</v>
      </c>
      <c r="Z368" s="274">
        <f t="shared" si="105"/>
        <v>1603.9028462212536</v>
      </c>
      <c r="AA368" s="274">
        <f t="shared" si="105"/>
        <v>0</v>
      </c>
      <c r="AB368" s="274">
        <f t="shared" si="105"/>
        <v>161.8588686658649</v>
      </c>
      <c r="AC368" s="275"/>
      <c r="AD368" s="275"/>
      <c r="AE368" s="275"/>
      <c r="AF368" s="275"/>
      <c r="AG368" s="275"/>
      <c r="AH368" s="276"/>
      <c r="AI368" s="277"/>
      <c r="AJ368" s="277"/>
      <c r="AK368" s="277"/>
      <c r="AL368" s="277"/>
      <c r="AM368" s="277"/>
      <c r="AN368" s="277"/>
      <c r="AO368" s="279"/>
      <c r="AP368" s="279"/>
      <c r="AQ368" s="279"/>
      <c r="AR368" s="279"/>
      <c r="AS368" s="279"/>
      <c r="AT368" s="279"/>
    </row>
    <row r="369" spans="1:46" s="236" customFormat="1" ht="11.25">
      <c r="A369" s="318">
        <v>276</v>
      </c>
      <c r="B369" s="282" t="s">
        <v>176</v>
      </c>
      <c r="C369" s="272" t="s">
        <v>396</v>
      </c>
      <c r="D369" s="241" t="s">
        <v>705</v>
      </c>
      <c r="E369" s="271" t="s">
        <v>705</v>
      </c>
      <c r="F369" s="274">
        <f aca="true" t="shared" si="106" ref="F369:AB369">(F366*F141)</f>
        <v>139990.33648682293</v>
      </c>
      <c r="G369" s="274">
        <f t="shared" si="106"/>
        <v>60210.26295758242</v>
      </c>
      <c r="H369" s="274">
        <f t="shared" si="106"/>
        <v>17895.42556805835</v>
      </c>
      <c r="I369" s="274">
        <f t="shared" si="106"/>
        <v>23116.840050805782</v>
      </c>
      <c r="J369" s="274">
        <f t="shared" si="106"/>
        <v>15365.863419569627</v>
      </c>
      <c r="K369" s="274">
        <f t="shared" si="106"/>
        <v>14352.611174651407</v>
      </c>
      <c r="L369" s="274">
        <f t="shared" si="106"/>
        <v>8249.84871760445</v>
      </c>
      <c r="M369" s="274">
        <f t="shared" si="106"/>
        <v>3667.1444336163654</v>
      </c>
      <c r="N369" s="274">
        <f t="shared" si="106"/>
        <v>624.6074985541316</v>
      </c>
      <c r="O369" s="274">
        <f t="shared" si="106"/>
        <v>612.879533796094</v>
      </c>
      <c r="P369" s="274">
        <f t="shared" si="106"/>
        <v>60210.26295758242</v>
      </c>
      <c r="Q369" s="274">
        <f t="shared" si="106"/>
        <v>17895.42556805835</v>
      </c>
      <c r="R369" s="274">
        <f t="shared" si="106"/>
        <v>23116.840050805782</v>
      </c>
      <c r="S369" s="274">
        <f t="shared" si="106"/>
        <v>15365.863419569627</v>
      </c>
      <c r="T369" s="274">
        <f t="shared" si="106"/>
        <v>13040.947079034198</v>
      </c>
      <c r="U369" s="274">
        <f t="shared" si="106"/>
        <v>34.42380251483279</v>
      </c>
      <c r="V369" s="274">
        <f t="shared" si="106"/>
        <v>1302.5168693778692</v>
      </c>
      <c r="W369" s="274">
        <f t="shared" si="106"/>
        <v>262.4975062417006</v>
      </c>
      <c r="X369" s="274">
        <f t="shared" si="106"/>
        <v>3667.1444336163654</v>
      </c>
      <c r="Y369" s="274">
        <f t="shared" si="106"/>
        <v>7956.995969080528</v>
      </c>
      <c r="Z369" s="274">
        <f t="shared" si="106"/>
        <v>624.6074985541316</v>
      </c>
      <c r="AA369" s="274">
        <f t="shared" si="106"/>
        <v>550.184109834849</v>
      </c>
      <c r="AB369" s="274">
        <f t="shared" si="106"/>
        <v>63.11224493434707</v>
      </c>
      <c r="AC369" s="275"/>
      <c r="AD369" s="275"/>
      <c r="AE369" s="275"/>
      <c r="AF369" s="275"/>
      <c r="AG369" s="275"/>
      <c r="AH369" s="276"/>
      <c r="AI369" s="277"/>
      <c r="AJ369" s="277"/>
      <c r="AK369" s="277"/>
      <c r="AL369" s="277"/>
      <c r="AM369" s="277"/>
      <c r="AN369" s="277"/>
      <c r="AO369" s="279"/>
      <c r="AP369" s="279"/>
      <c r="AQ369" s="279"/>
      <c r="AR369" s="279"/>
      <c r="AS369" s="279"/>
      <c r="AT369" s="279"/>
    </row>
    <row r="370" spans="1:46" s="236" customFormat="1" ht="11.25">
      <c r="A370" s="318">
        <v>277</v>
      </c>
      <c r="B370" s="282" t="s">
        <v>178</v>
      </c>
      <c r="C370" s="272" t="s">
        <v>397</v>
      </c>
      <c r="D370" s="241" t="s">
        <v>705</v>
      </c>
      <c r="E370" s="271" t="s">
        <v>705</v>
      </c>
      <c r="F370" s="274">
        <f aca="true" t="shared" si="107" ref="F370:AB370">(F366*F142)</f>
        <v>656203.6486479214</v>
      </c>
      <c r="G370" s="274">
        <f t="shared" si="107"/>
        <v>379218.771079807</v>
      </c>
      <c r="H370" s="274">
        <f t="shared" si="107"/>
        <v>87202.96282318587</v>
      </c>
      <c r="I370" s="274">
        <f t="shared" si="107"/>
        <v>77279.83484298643</v>
      </c>
      <c r="J370" s="274">
        <f t="shared" si="107"/>
        <v>33332.39855265042</v>
      </c>
      <c r="K370" s="274">
        <f t="shared" si="107"/>
        <v>38360.475334163064</v>
      </c>
      <c r="L370" s="274">
        <f t="shared" si="107"/>
        <v>7278.993887544352</v>
      </c>
      <c r="M370" s="274">
        <f t="shared" si="107"/>
        <v>2836.398774286706</v>
      </c>
      <c r="N370" s="274">
        <f t="shared" si="107"/>
        <v>14509.475258924578</v>
      </c>
      <c r="O370" s="274">
        <f t="shared" si="107"/>
        <v>2712.052843497255</v>
      </c>
      <c r="P370" s="274">
        <f t="shared" si="107"/>
        <v>379218.771079807</v>
      </c>
      <c r="Q370" s="274">
        <f t="shared" si="107"/>
        <v>87202.96282318587</v>
      </c>
      <c r="R370" s="274">
        <f t="shared" si="107"/>
        <v>77279.83484298643</v>
      </c>
      <c r="S370" s="274">
        <f t="shared" si="107"/>
        <v>33332.39855265042</v>
      </c>
      <c r="T370" s="274">
        <f t="shared" si="107"/>
        <v>28417.800692394296</v>
      </c>
      <c r="U370" s="274">
        <f t="shared" si="107"/>
        <v>119.80297241573328</v>
      </c>
      <c r="V370" s="274">
        <f t="shared" si="107"/>
        <v>9732.907371081168</v>
      </c>
      <c r="W370" s="274">
        <f t="shared" si="107"/>
        <v>1078.3227648645734</v>
      </c>
      <c r="X370" s="274">
        <f t="shared" si="107"/>
        <v>2836.398774286706</v>
      </c>
      <c r="Y370" s="274">
        <f t="shared" si="107"/>
        <v>6231.026364962001</v>
      </c>
      <c r="Z370" s="274">
        <f t="shared" si="107"/>
        <v>14509.475258924578</v>
      </c>
      <c r="AA370" s="274">
        <f t="shared" si="107"/>
        <v>2585.037678152079</v>
      </c>
      <c r="AB370" s="274">
        <f t="shared" si="107"/>
        <v>110.61708520055961</v>
      </c>
      <c r="AC370" s="275"/>
      <c r="AD370" s="275"/>
      <c r="AE370" s="275"/>
      <c r="AF370" s="275"/>
      <c r="AG370" s="275"/>
      <c r="AH370" s="276"/>
      <c r="AI370" s="277"/>
      <c r="AJ370" s="277"/>
      <c r="AK370" s="277"/>
      <c r="AL370" s="277"/>
      <c r="AM370" s="277"/>
      <c r="AN370" s="277"/>
      <c r="AO370" s="279"/>
      <c r="AP370" s="279"/>
      <c r="AQ370" s="279"/>
      <c r="AR370" s="279"/>
      <c r="AS370" s="279"/>
      <c r="AT370" s="279"/>
    </row>
    <row r="371" spans="1:46" s="236" customFormat="1" ht="11.25">
      <c r="A371" s="298"/>
      <c r="B371" s="311"/>
      <c r="C371" s="310"/>
      <c r="D371" s="241"/>
      <c r="E371" s="310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  <c r="AA371" s="274"/>
      <c r="AB371" s="274"/>
      <c r="AC371" s="275"/>
      <c r="AD371" s="275"/>
      <c r="AE371" s="275"/>
      <c r="AF371" s="275"/>
      <c r="AG371" s="275"/>
      <c r="AH371" s="276"/>
      <c r="AI371" s="277"/>
      <c r="AJ371" s="277"/>
      <c r="AK371" s="277"/>
      <c r="AL371" s="277"/>
      <c r="AM371" s="277"/>
      <c r="AN371" s="277"/>
      <c r="AO371" s="279"/>
      <c r="AP371" s="279"/>
      <c r="AQ371" s="279"/>
      <c r="AR371" s="279"/>
      <c r="AS371" s="279"/>
      <c r="AT371" s="279"/>
    </row>
    <row r="372" spans="1:46" s="295" customFormat="1" ht="11.25">
      <c r="A372" s="318"/>
      <c r="B372" s="320" t="s">
        <v>398</v>
      </c>
      <c r="C372" s="296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  <c r="AA372" s="274"/>
      <c r="AB372" s="274"/>
      <c r="AC372" s="275"/>
      <c r="AD372" s="275"/>
      <c r="AE372" s="275"/>
      <c r="AF372" s="275"/>
      <c r="AG372" s="275"/>
      <c r="AH372" s="276"/>
      <c r="AI372" s="277"/>
      <c r="AJ372" s="277"/>
      <c r="AK372" s="277"/>
      <c r="AL372" s="277"/>
      <c r="AM372" s="277"/>
      <c r="AN372" s="277"/>
      <c r="AO372" s="297"/>
      <c r="AP372" s="297"/>
      <c r="AQ372" s="297"/>
      <c r="AR372" s="297"/>
      <c r="AS372" s="297"/>
      <c r="AT372" s="297"/>
    </row>
    <row r="373" spans="1:46" s="236" customFormat="1" ht="11.25">
      <c r="A373" s="318">
        <v>278</v>
      </c>
      <c r="B373" s="282" t="s">
        <v>181</v>
      </c>
      <c r="C373" s="272" t="s">
        <v>399</v>
      </c>
      <c r="D373" s="241" t="s">
        <v>705</v>
      </c>
      <c r="E373" s="241" t="s">
        <v>705</v>
      </c>
      <c r="F373" s="274">
        <f aca="true" t="shared" si="108" ref="F373:AB373">(F357+F368)</f>
        <v>31971629.674677312</v>
      </c>
      <c r="G373" s="274">
        <f t="shared" si="108"/>
        <v>16810962.493019365</v>
      </c>
      <c r="H373" s="274">
        <f t="shared" si="108"/>
        <v>3889196.407390976</v>
      </c>
      <c r="I373" s="274">
        <f t="shared" si="108"/>
        <v>4257523.399223746</v>
      </c>
      <c r="J373" s="274">
        <f t="shared" si="108"/>
        <v>2929389.970963704</v>
      </c>
      <c r="K373" s="274">
        <f t="shared" si="108"/>
        <v>2762217.7665218096</v>
      </c>
      <c r="L373" s="274">
        <f t="shared" si="108"/>
        <v>2.88025931357438E-17</v>
      </c>
      <c r="M373" s="274">
        <f t="shared" si="108"/>
        <v>878502.0186443707</v>
      </c>
      <c r="N373" s="274">
        <f t="shared" si="108"/>
        <v>182607.81965886857</v>
      </c>
      <c r="O373" s="274">
        <f t="shared" si="108"/>
        <v>9124.011458037721</v>
      </c>
      <c r="P373" s="274">
        <f t="shared" si="108"/>
        <v>16810962.493019365</v>
      </c>
      <c r="Q373" s="274">
        <f t="shared" si="108"/>
        <v>3889196.407390976</v>
      </c>
      <c r="R373" s="274">
        <f t="shared" si="108"/>
        <v>4257523.399223746</v>
      </c>
      <c r="S373" s="274">
        <f t="shared" si="108"/>
        <v>2929389.970963704</v>
      </c>
      <c r="T373" s="274">
        <f t="shared" si="108"/>
        <v>2538486.3841218995</v>
      </c>
      <c r="U373" s="274">
        <f t="shared" si="108"/>
        <v>6198.175893629686</v>
      </c>
      <c r="V373" s="274">
        <f t="shared" si="108"/>
        <v>238199.9752455749</v>
      </c>
      <c r="W373" s="274">
        <f t="shared" si="108"/>
        <v>7.038633286992622E-19</v>
      </c>
      <c r="X373" s="274">
        <f t="shared" si="108"/>
        <v>878502.0186443707</v>
      </c>
      <c r="Y373" s="274">
        <f t="shared" si="108"/>
        <v>2.837773240233011E-17</v>
      </c>
      <c r="Z373" s="274">
        <f t="shared" si="108"/>
        <v>182607.81965886857</v>
      </c>
      <c r="AA373" s="274">
        <f t="shared" si="108"/>
        <v>0</v>
      </c>
      <c r="AB373" s="274">
        <f t="shared" si="108"/>
        <v>17512.037123569524</v>
      </c>
      <c r="AC373" s="275"/>
      <c r="AD373" s="275"/>
      <c r="AE373" s="275"/>
      <c r="AF373" s="275"/>
      <c r="AG373" s="275"/>
      <c r="AH373" s="276"/>
      <c r="AI373" s="277"/>
      <c r="AJ373" s="277"/>
      <c r="AK373" s="277"/>
      <c r="AL373" s="277"/>
      <c r="AM373" s="277"/>
      <c r="AN373" s="277"/>
      <c r="AO373" s="279"/>
      <c r="AP373" s="279"/>
      <c r="AQ373" s="279"/>
      <c r="AR373" s="279"/>
      <c r="AS373" s="279"/>
      <c r="AT373" s="279"/>
    </row>
    <row r="374" spans="1:46" s="236" customFormat="1" ht="11.25">
      <c r="A374" s="318">
        <v>279</v>
      </c>
      <c r="B374" s="273" t="s">
        <v>182</v>
      </c>
      <c r="C374" s="272" t="s">
        <v>400</v>
      </c>
      <c r="D374" s="241" t="s">
        <v>705</v>
      </c>
      <c r="E374" s="241" t="s">
        <v>705</v>
      </c>
      <c r="F374" s="274">
        <f aca="true" t="shared" si="109" ref="F374:AB374">(F358+F369)</f>
        <v>4522024.56293259</v>
      </c>
      <c r="G374" s="274">
        <f t="shared" si="109"/>
        <v>2230903.26198284</v>
      </c>
      <c r="H374" s="274">
        <f t="shared" si="109"/>
        <v>518408.4916969053</v>
      </c>
      <c r="I374" s="274">
        <f t="shared" si="109"/>
        <v>569813.7646325185</v>
      </c>
      <c r="J374" s="274">
        <f t="shared" si="109"/>
        <v>391665.0354971517</v>
      </c>
      <c r="K374" s="274">
        <f t="shared" si="109"/>
        <v>369119.1606200922</v>
      </c>
      <c r="L374" s="274">
        <f t="shared" si="109"/>
        <v>269114.2977293155</v>
      </c>
      <c r="M374" s="274">
        <f t="shared" si="109"/>
        <v>116769.21228472212</v>
      </c>
      <c r="N374" s="274">
        <f t="shared" si="109"/>
        <v>24168.894651511422</v>
      </c>
      <c r="O374" s="274">
        <f t="shared" si="109"/>
        <v>13212.022214699999</v>
      </c>
      <c r="P374" s="274">
        <f t="shared" si="109"/>
        <v>2230903.26198284</v>
      </c>
      <c r="Q374" s="274">
        <f t="shared" si="109"/>
        <v>518408.4916969053</v>
      </c>
      <c r="R374" s="274">
        <f t="shared" si="109"/>
        <v>569813.7646325185</v>
      </c>
      <c r="S374" s="274">
        <f t="shared" si="109"/>
        <v>391665.0354971517</v>
      </c>
      <c r="T374" s="274">
        <f t="shared" si="109"/>
        <v>339192.3499040968</v>
      </c>
      <c r="U374" s="274">
        <f t="shared" si="109"/>
        <v>828.1312637189036</v>
      </c>
      <c r="V374" s="274">
        <f t="shared" si="109"/>
        <v>31811.726974815097</v>
      </c>
      <c r="W374" s="274">
        <f t="shared" si="109"/>
        <v>7247.18243881992</v>
      </c>
      <c r="X374" s="274">
        <f t="shared" si="109"/>
        <v>116769.21228472212</v>
      </c>
      <c r="Y374" s="274">
        <f t="shared" si="109"/>
        <v>264320.67867927026</v>
      </c>
      <c r="Z374" s="274">
        <f t="shared" si="109"/>
        <v>24168.894651511422</v>
      </c>
      <c r="AA374" s="274">
        <f t="shared" si="109"/>
        <v>11048.693013482662</v>
      </c>
      <c r="AB374" s="274">
        <f t="shared" si="109"/>
        <v>2322.805589527314</v>
      </c>
      <c r="AC374" s="275"/>
      <c r="AD374" s="275"/>
      <c r="AE374" s="275"/>
      <c r="AF374" s="275"/>
      <c r="AG374" s="275"/>
      <c r="AH374" s="276"/>
      <c r="AI374" s="277"/>
      <c r="AJ374" s="277"/>
      <c r="AK374" s="277"/>
      <c r="AL374" s="277"/>
      <c r="AM374" s="277"/>
      <c r="AN374" s="277"/>
      <c r="AO374" s="279"/>
      <c r="AP374" s="279"/>
      <c r="AQ374" s="279"/>
      <c r="AR374" s="279"/>
      <c r="AS374" s="279"/>
      <c r="AT374" s="279"/>
    </row>
    <row r="375" spans="1:46" s="236" customFormat="1" ht="11.25">
      <c r="A375" s="318">
        <v>280</v>
      </c>
      <c r="B375" s="273" t="s">
        <v>183</v>
      </c>
      <c r="C375" s="272" t="s">
        <v>401</v>
      </c>
      <c r="D375" s="241" t="s">
        <v>705</v>
      </c>
      <c r="E375" s="241" t="s">
        <v>705</v>
      </c>
      <c r="F375" s="274">
        <f aca="true" t="shared" si="110" ref="F375:AB375">(F359+F370)</f>
        <v>71754634.76239009</v>
      </c>
      <c r="G375" s="274">
        <f t="shared" si="110"/>
        <v>47701031.97405404</v>
      </c>
      <c r="H375" s="274">
        <f t="shared" si="110"/>
        <v>8529260.315740645</v>
      </c>
      <c r="I375" s="274">
        <f t="shared" si="110"/>
        <v>6403262.780535383</v>
      </c>
      <c r="J375" s="274">
        <f t="shared" si="110"/>
        <v>2858775.2593814055</v>
      </c>
      <c r="K375" s="274">
        <f t="shared" si="110"/>
        <v>3320366.644788504</v>
      </c>
      <c r="L375" s="274">
        <f t="shared" si="110"/>
        <v>803959.0322092511</v>
      </c>
      <c r="M375" s="274">
        <f t="shared" si="110"/>
        <v>305634.737177577</v>
      </c>
      <c r="N375" s="274">
        <f t="shared" si="110"/>
        <v>1907610.2238534912</v>
      </c>
      <c r="O375" s="274">
        <f t="shared" si="110"/>
        <v>195690.00406906137</v>
      </c>
      <c r="P375" s="274">
        <f t="shared" si="110"/>
        <v>47701031.97405404</v>
      </c>
      <c r="Q375" s="274">
        <f t="shared" si="110"/>
        <v>8529260.315740645</v>
      </c>
      <c r="R375" s="274">
        <f t="shared" si="110"/>
        <v>6403262.780535383</v>
      </c>
      <c r="S375" s="274">
        <f t="shared" si="110"/>
        <v>2858775.2593814055</v>
      </c>
      <c r="T375" s="274">
        <f t="shared" si="110"/>
        <v>2488469.5960165</v>
      </c>
      <c r="U375" s="274">
        <f t="shared" si="110"/>
        <v>9681.01355441255</v>
      </c>
      <c r="V375" s="274">
        <f t="shared" si="110"/>
        <v>798836.218955757</v>
      </c>
      <c r="W375" s="274">
        <f t="shared" si="110"/>
        <v>100393.14767800213</v>
      </c>
      <c r="X375" s="274">
        <f t="shared" si="110"/>
        <v>305634.737177577</v>
      </c>
      <c r="Y375" s="274">
        <f t="shared" si="110"/>
        <v>701112.3211424744</v>
      </c>
      <c r="Z375" s="274">
        <f t="shared" si="110"/>
        <v>1907610.2238534912</v>
      </c>
      <c r="AA375" s="274">
        <f t="shared" si="110"/>
        <v>173323.01180085354</v>
      </c>
      <c r="AB375" s="274">
        <f t="shared" si="110"/>
        <v>13819.490214366047</v>
      </c>
      <c r="AC375" s="275"/>
      <c r="AD375" s="275"/>
      <c r="AE375" s="275"/>
      <c r="AF375" s="275"/>
      <c r="AG375" s="275"/>
      <c r="AH375" s="276"/>
      <c r="AI375" s="277"/>
      <c r="AJ375" s="277"/>
      <c r="AK375" s="277"/>
      <c r="AL375" s="277"/>
      <c r="AM375" s="277"/>
      <c r="AN375" s="277"/>
      <c r="AO375" s="279"/>
      <c r="AP375" s="279"/>
      <c r="AQ375" s="279"/>
      <c r="AR375" s="279"/>
      <c r="AS375" s="279"/>
      <c r="AT375" s="279"/>
    </row>
    <row r="376" spans="1:46" s="236" customFormat="1" ht="11.25">
      <c r="A376" s="271"/>
      <c r="B376" s="282"/>
      <c r="C376" s="271"/>
      <c r="D376" s="237"/>
      <c r="E376" s="271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275"/>
      <c r="AD376" s="275"/>
      <c r="AE376" s="275"/>
      <c r="AF376" s="275"/>
      <c r="AG376" s="275"/>
      <c r="AH376" s="276"/>
      <c r="AI376" s="277"/>
      <c r="AJ376" s="277"/>
      <c r="AK376" s="277"/>
      <c r="AL376" s="277"/>
      <c r="AM376" s="277"/>
      <c r="AN376" s="277"/>
      <c r="AO376" s="279"/>
      <c r="AP376" s="279"/>
      <c r="AQ376" s="279"/>
      <c r="AR376" s="279"/>
      <c r="AS376" s="279"/>
      <c r="AT376" s="279"/>
    </row>
    <row r="377" spans="1:46" s="236" customFormat="1" ht="11.25">
      <c r="A377" s="318">
        <v>281</v>
      </c>
      <c r="B377" s="309" t="s">
        <v>402</v>
      </c>
      <c r="C377" s="310" t="s">
        <v>403</v>
      </c>
      <c r="D377" s="241"/>
      <c r="E377" s="241" t="s">
        <v>705</v>
      </c>
      <c r="F377" s="274">
        <f aca="true" t="shared" si="111" ref="F377:AB377">(F373+F374+F375)</f>
        <v>108248289</v>
      </c>
      <c r="G377" s="274">
        <f t="shared" si="111"/>
        <v>66742897.72905624</v>
      </c>
      <c r="H377" s="274">
        <f t="shared" si="111"/>
        <v>12936865.214828525</v>
      </c>
      <c r="I377" s="274">
        <f t="shared" si="111"/>
        <v>11230599.944391647</v>
      </c>
      <c r="J377" s="274">
        <f t="shared" si="111"/>
        <v>6179830.265842261</v>
      </c>
      <c r="K377" s="274">
        <f t="shared" si="111"/>
        <v>6451703.571930407</v>
      </c>
      <c r="L377" s="274">
        <f t="shared" si="111"/>
        <v>1073073.3299385665</v>
      </c>
      <c r="M377" s="274">
        <f t="shared" si="111"/>
        <v>1300905.9681066698</v>
      </c>
      <c r="N377" s="274">
        <f t="shared" si="111"/>
        <v>2114386.9381638714</v>
      </c>
      <c r="O377" s="274">
        <f t="shared" si="111"/>
        <v>218026.03774179908</v>
      </c>
      <c r="P377" s="274">
        <f t="shared" si="111"/>
        <v>66742897.72905624</v>
      </c>
      <c r="Q377" s="274">
        <f t="shared" si="111"/>
        <v>12936865.214828525</v>
      </c>
      <c r="R377" s="274">
        <f t="shared" si="111"/>
        <v>11230599.944391647</v>
      </c>
      <c r="S377" s="274">
        <f t="shared" si="111"/>
        <v>6179830.265842261</v>
      </c>
      <c r="T377" s="274">
        <f t="shared" si="111"/>
        <v>5366148.330042496</v>
      </c>
      <c r="U377" s="274">
        <f t="shared" si="111"/>
        <v>16707.32071176114</v>
      </c>
      <c r="V377" s="274">
        <f t="shared" si="111"/>
        <v>1068847.921176147</v>
      </c>
      <c r="W377" s="274">
        <f t="shared" si="111"/>
        <v>107640.33011682205</v>
      </c>
      <c r="X377" s="274">
        <f t="shared" si="111"/>
        <v>1300905.9681066698</v>
      </c>
      <c r="Y377" s="274">
        <f t="shared" si="111"/>
        <v>965432.9998217446</v>
      </c>
      <c r="Z377" s="274">
        <f t="shared" si="111"/>
        <v>2114386.9381638714</v>
      </c>
      <c r="AA377" s="274">
        <f t="shared" si="111"/>
        <v>184371.7048143362</v>
      </c>
      <c r="AB377" s="274">
        <f t="shared" si="111"/>
        <v>33654.332927462885</v>
      </c>
      <c r="AC377" s="275"/>
      <c r="AD377" s="275"/>
      <c r="AE377" s="275"/>
      <c r="AF377" s="275"/>
      <c r="AG377" s="275"/>
      <c r="AH377" s="276"/>
      <c r="AI377" s="277"/>
      <c r="AJ377" s="277"/>
      <c r="AK377" s="277"/>
      <c r="AL377" s="277"/>
      <c r="AM377" s="277"/>
      <c r="AN377" s="277"/>
      <c r="AO377" s="279"/>
      <c r="AP377" s="279"/>
      <c r="AQ377" s="279"/>
      <c r="AR377" s="279"/>
      <c r="AS377" s="279"/>
      <c r="AT377" s="279"/>
    </row>
    <row r="378" spans="1:46" s="236" customFormat="1" ht="11.25">
      <c r="A378" s="318">
        <v>282</v>
      </c>
      <c r="B378" s="309" t="s">
        <v>404</v>
      </c>
      <c r="C378" s="310" t="s">
        <v>405</v>
      </c>
      <c r="D378" s="237"/>
      <c r="E378" s="298" t="s">
        <v>705</v>
      </c>
      <c r="F378" s="274">
        <f aca="true" t="shared" si="112" ref="F378:AB378">(F193)</f>
        <v>1217797.523754072</v>
      </c>
      <c r="G378" s="274">
        <f t="shared" si="112"/>
        <v>1581307.6243569697</v>
      </c>
      <c r="H378" s="274">
        <f t="shared" si="112"/>
        <v>121877.83725648187</v>
      </c>
      <c r="I378" s="274">
        <f t="shared" si="112"/>
        <v>-249882.44486111728</v>
      </c>
      <c r="J378" s="274">
        <f t="shared" si="112"/>
        <v>-159183.3984195651</v>
      </c>
      <c r="K378" s="274">
        <f t="shared" si="112"/>
        <v>-144439.9309094019</v>
      </c>
      <c r="L378" s="274">
        <f t="shared" si="112"/>
        <v>-66319.89186857746</v>
      </c>
      <c r="M378" s="274">
        <f t="shared" si="112"/>
        <v>-669.5062175176972</v>
      </c>
      <c r="N378" s="274">
        <f t="shared" si="112"/>
        <v>141367.43159887844</v>
      </c>
      <c r="O378" s="274">
        <f t="shared" si="112"/>
        <v>-6260.197182081827</v>
      </c>
      <c r="P378" s="274">
        <f t="shared" si="112"/>
        <v>1581307.6243569697</v>
      </c>
      <c r="Q378" s="274">
        <f t="shared" si="112"/>
        <v>121877.83725648187</v>
      </c>
      <c r="R378" s="274">
        <f t="shared" si="112"/>
        <v>-249882.44486111728</v>
      </c>
      <c r="S378" s="274">
        <f t="shared" si="112"/>
        <v>-159183.3984195651</v>
      </c>
      <c r="T378" s="274">
        <f t="shared" si="112"/>
        <v>-136209.54270986028</v>
      </c>
      <c r="U378" s="274">
        <f t="shared" si="112"/>
        <v>-472.6333708383685</v>
      </c>
      <c r="V378" s="274">
        <f t="shared" si="112"/>
        <v>-7757.754828703517</v>
      </c>
      <c r="W378" s="274">
        <f t="shared" si="112"/>
        <v>-293.99171016417404</v>
      </c>
      <c r="X378" s="274">
        <f t="shared" si="112"/>
        <v>-669.5062175176972</v>
      </c>
      <c r="Y378" s="274">
        <f t="shared" si="112"/>
        <v>-66025.90015841335</v>
      </c>
      <c r="Z378" s="274">
        <f t="shared" si="112"/>
        <v>141367.43159887844</v>
      </c>
      <c r="AA378" s="274">
        <f t="shared" si="112"/>
        <v>-7786.401916955869</v>
      </c>
      <c r="AB378" s="274">
        <f t="shared" si="112"/>
        <v>1526.2047348740175</v>
      </c>
      <c r="AC378" s="275"/>
      <c r="AD378" s="275"/>
      <c r="AE378" s="275"/>
      <c r="AF378" s="275"/>
      <c r="AG378" s="275"/>
      <c r="AH378" s="276"/>
      <c r="AI378" s="277"/>
      <c r="AJ378" s="277"/>
      <c r="AK378" s="277"/>
      <c r="AL378" s="277"/>
      <c r="AM378" s="277"/>
      <c r="AN378" s="277"/>
      <c r="AO378" s="279"/>
      <c r="AP378" s="279"/>
      <c r="AQ378" s="279"/>
      <c r="AR378" s="279"/>
      <c r="AS378" s="279"/>
      <c r="AT378" s="279"/>
    </row>
    <row r="379" spans="1:46" s="236" customFormat="1" ht="11.25">
      <c r="A379" s="318">
        <v>283</v>
      </c>
      <c r="B379" s="280" t="s">
        <v>406</v>
      </c>
      <c r="C379" s="310" t="s">
        <v>407</v>
      </c>
      <c r="D379" s="237"/>
      <c r="E379" s="298" t="s">
        <v>705</v>
      </c>
      <c r="F379" s="274">
        <f aca="true" t="shared" si="113" ref="F379:AB379">(F377+F378)</f>
        <v>109466086.52375408</v>
      </c>
      <c r="G379" s="274">
        <f t="shared" si="113"/>
        <v>68324205.35341321</v>
      </c>
      <c r="H379" s="274">
        <f t="shared" si="113"/>
        <v>13058743.052085007</v>
      </c>
      <c r="I379" s="274">
        <f t="shared" si="113"/>
        <v>10980717.49953053</v>
      </c>
      <c r="J379" s="274">
        <f t="shared" si="113"/>
        <v>6020646.867422695</v>
      </c>
      <c r="K379" s="274">
        <f t="shared" si="113"/>
        <v>6307263.641021005</v>
      </c>
      <c r="L379" s="274">
        <f t="shared" si="113"/>
        <v>1006753.4380699891</v>
      </c>
      <c r="M379" s="274">
        <f t="shared" si="113"/>
        <v>1300236.4618891522</v>
      </c>
      <c r="N379" s="274">
        <f t="shared" si="113"/>
        <v>2255754.36976275</v>
      </c>
      <c r="O379" s="274">
        <f t="shared" si="113"/>
        <v>211765.84055971727</v>
      </c>
      <c r="P379" s="274">
        <f t="shared" si="113"/>
        <v>68324205.35341321</v>
      </c>
      <c r="Q379" s="274">
        <f t="shared" si="113"/>
        <v>13058743.052085007</v>
      </c>
      <c r="R379" s="274">
        <f t="shared" si="113"/>
        <v>10980717.49953053</v>
      </c>
      <c r="S379" s="274">
        <f t="shared" si="113"/>
        <v>6020646.867422695</v>
      </c>
      <c r="T379" s="274">
        <f t="shared" si="113"/>
        <v>5229938.787332636</v>
      </c>
      <c r="U379" s="274">
        <f t="shared" si="113"/>
        <v>16234.68734092277</v>
      </c>
      <c r="V379" s="274">
        <f t="shared" si="113"/>
        <v>1061090.1663474434</v>
      </c>
      <c r="W379" s="274">
        <f t="shared" si="113"/>
        <v>107346.33840665787</v>
      </c>
      <c r="X379" s="274">
        <f t="shared" si="113"/>
        <v>1300236.4618891522</v>
      </c>
      <c r="Y379" s="274">
        <f t="shared" si="113"/>
        <v>899407.0996633313</v>
      </c>
      <c r="Z379" s="274">
        <f t="shared" si="113"/>
        <v>2255754.36976275</v>
      </c>
      <c r="AA379" s="274">
        <f t="shared" si="113"/>
        <v>176585.30289738034</v>
      </c>
      <c r="AB379" s="274">
        <f t="shared" si="113"/>
        <v>35180.5376623369</v>
      </c>
      <c r="AC379" s="275"/>
      <c r="AD379" s="275"/>
      <c r="AE379" s="275"/>
      <c r="AF379" s="275"/>
      <c r="AG379" s="275"/>
      <c r="AH379" s="276"/>
      <c r="AI379" s="277"/>
      <c r="AJ379" s="277"/>
      <c r="AK379" s="277"/>
      <c r="AL379" s="277"/>
      <c r="AM379" s="277"/>
      <c r="AN379" s="277"/>
      <c r="AO379" s="279"/>
      <c r="AP379" s="279"/>
      <c r="AQ379" s="279"/>
      <c r="AR379" s="279"/>
      <c r="AS379" s="279"/>
      <c r="AT379" s="279"/>
    </row>
    <row r="380" spans="1:46" s="236" customFormat="1" ht="11.25">
      <c r="A380" s="298"/>
      <c r="B380" s="280"/>
      <c r="C380" s="310"/>
      <c r="D380" s="237"/>
      <c r="E380" s="298"/>
      <c r="F380" s="274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274"/>
      <c r="R380" s="274"/>
      <c r="S380" s="274"/>
      <c r="T380" s="274"/>
      <c r="U380" s="274"/>
      <c r="V380" s="274"/>
      <c r="W380" s="274"/>
      <c r="X380" s="274"/>
      <c r="Y380" s="274"/>
      <c r="Z380" s="274"/>
      <c r="AA380" s="274"/>
      <c r="AB380" s="274"/>
      <c r="AC380" s="275"/>
      <c r="AD380" s="275"/>
      <c r="AE380" s="275"/>
      <c r="AF380" s="275"/>
      <c r="AG380" s="275"/>
      <c r="AH380" s="276"/>
      <c r="AI380" s="277"/>
      <c r="AJ380" s="277"/>
      <c r="AK380" s="277"/>
      <c r="AL380" s="277"/>
      <c r="AM380" s="277"/>
      <c r="AN380" s="277"/>
      <c r="AO380" s="279"/>
      <c r="AP380" s="279"/>
      <c r="AQ380" s="279"/>
      <c r="AR380" s="279"/>
      <c r="AS380" s="279"/>
      <c r="AT380" s="279"/>
    </row>
    <row r="381" spans="1:46" s="236" customFormat="1" ht="11.25">
      <c r="A381" s="298"/>
      <c r="B381" s="283" t="s">
        <v>408</v>
      </c>
      <c r="C381" s="310"/>
      <c r="D381" s="237"/>
      <c r="E381" s="298"/>
      <c r="F381" s="274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274"/>
      <c r="T381" s="274"/>
      <c r="U381" s="274"/>
      <c r="V381" s="274"/>
      <c r="W381" s="274"/>
      <c r="X381" s="274"/>
      <c r="Y381" s="274"/>
      <c r="Z381" s="274"/>
      <c r="AA381" s="274"/>
      <c r="AB381" s="274"/>
      <c r="AC381" s="275"/>
      <c r="AD381" s="275"/>
      <c r="AE381" s="275"/>
      <c r="AF381" s="275"/>
      <c r="AG381" s="275"/>
      <c r="AH381" s="276"/>
      <c r="AI381" s="277"/>
      <c r="AJ381" s="277"/>
      <c r="AK381" s="277"/>
      <c r="AL381" s="277"/>
      <c r="AM381" s="277"/>
      <c r="AN381" s="277"/>
      <c r="AO381" s="279"/>
      <c r="AP381" s="279"/>
      <c r="AQ381" s="279"/>
      <c r="AR381" s="279"/>
      <c r="AS381" s="279"/>
      <c r="AT381" s="279"/>
    </row>
    <row r="382" spans="1:46" s="236" customFormat="1" ht="11.25">
      <c r="A382" s="318"/>
      <c r="B382" s="315" t="s">
        <v>409</v>
      </c>
      <c r="C382" s="310"/>
      <c r="D382" s="316"/>
      <c r="E382" s="298"/>
      <c r="F382" s="274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274"/>
      <c r="R382" s="274"/>
      <c r="S382" s="274"/>
      <c r="T382" s="274"/>
      <c r="U382" s="274"/>
      <c r="V382" s="274"/>
      <c r="W382" s="274"/>
      <c r="X382" s="274"/>
      <c r="Y382" s="274"/>
      <c r="Z382" s="274"/>
      <c r="AA382" s="274"/>
      <c r="AB382" s="274"/>
      <c r="AC382" s="275"/>
      <c r="AD382" s="275"/>
      <c r="AE382" s="275"/>
      <c r="AF382" s="275"/>
      <c r="AG382" s="275"/>
      <c r="AH382" s="276"/>
      <c r="AI382" s="277"/>
      <c r="AJ382" s="277"/>
      <c r="AK382" s="277"/>
      <c r="AL382" s="277"/>
      <c r="AM382" s="277"/>
      <c r="AN382" s="277"/>
      <c r="AO382" s="279"/>
      <c r="AP382" s="279"/>
      <c r="AQ382" s="279"/>
      <c r="AR382" s="279"/>
      <c r="AS382" s="279"/>
      <c r="AT382" s="279"/>
    </row>
    <row r="383" spans="1:46" s="236" customFormat="1" ht="11.25">
      <c r="A383" s="318">
        <v>284</v>
      </c>
      <c r="B383" s="282" t="s">
        <v>181</v>
      </c>
      <c r="C383" s="272" t="s">
        <v>410</v>
      </c>
      <c r="D383" s="241" t="s">
        <v>705</v>
      </c>
      <c r="E383" s="241" t="s">
        <v>705</v>
      </c>
      <c r="F383" s="274">
        <f aca="true" t="shared" si="114" ref="F383:AB383">(F233)</f>
        <v>904327149.784762</v>
      </c>
      <c r="G383" s="274">
        <f t="shared" si="114"/>
        <v>469019638.87921983</v>
      </c>
      <c r="H383" s="274">
        <f t="shared" si="114"/>
        <v>110136817.50667992</v>
      </c>
      <c r="I383" s="274">
        <f t="shared" si="114"/>
        <v>131897591.55404294</v>
      </c>
      <c r="J383" s="274">
        <f t="shared" si="114"/>
        <v>86462550.43619178</v>
      </c>
      <c r="K383" s="274">
        <f t="shared" si="114"/>
        <v>81089518.09446543</v>
      </c>
      <c r="L383" s="274">
        <f t="shared" si="114"/>
        <v>1541300.3312875668</v>
      </c>
      <c r="M383" s="274">
        <f t="shared" si="114"/>
        <v>20181802.659945812</v>
      </c>
      <c r="N383" s="274">
        <f t="shared" si="114"/>
        <v>3590930.924418521</v>
      </c>
      <c r="O383" s="274">
        <f t="shared" si="114"/>
        <v>406999.39851023833</v>
      </c>
      <c r="P383" s="274">
        <f t="shared" si="114"/>
        <v>469019638.87921983</v>
      </c>
      <c r="Q383" s="274">
        <f t="shared" si="114"/>
        <v>110136817.50667992</v>
      </c>
      <c r="R383" s="274">
        <f t="shared" si="114"/>
        <v>131897591.55404294</v>
      </c>
      <c r="S383" s="274">
        <f t="shared" si="114"/>
        <v>86462550.43619178</v>
      </c>
      <c r="T383" s="274">
        <f t="shared" si="114"/>
        <v>73358821.25759026</v>
      </c>
      <c r="U383" s="274">
        <f t="shared" si="114"/>
        <v>196432.81782291704</v>
      </c>
      <c r="V383" s="274">
        <f t="shared" si="114"/>
        <v>7534264.019052268</v>
      </c>
      <c r="W383" s="274">
        <f t="shared" si="114"/>
        <v>60487.690454511176</v>
      </c>
      <c r="X383" s="274">
        <f t="shared" si="114"/>
        <v>20181802.659945812</v>
      </c>
      <c r="Y383" s="274">
        <f t="shared" si="114"/>
        <v>1480812.6408330558</v>
      </c>
      <c r="Z383" s="274">
        <f t="shared" si="114"/>
        <v>3590930.924418521</v>
      </c>
      <c r="AA383" s="274">
        <f t="shared" si="114"/>
        <v>60940.66312122704</v>
      </c>
      <c r="AB383" s="274">
        <f t="shared" si="114"/>
        <v>346058.7353890113</v>
      </c>
      <c r="AC383" s="275"/>
      <c r="AD383" s="275"/>
      <c r="AE383" s="275"/>
      <c r="AF383" s="275"/>
      <c r="AG383" s="275"/>
      <c r="AH383" s="276"/>
      <c r="AI383" s="277"/>
      <c r="AJ383" s="277"/>
      <c r="AK383" s="277"/>
      <c r="AL383" s="277"/>
      <c r="AM383" s="277"/>
      <c r="AN383" s="277"/>
      <c r="AO383" s="279"/>
      <c r="AP383" s="279"/>
      <c r="AQ383" s="279"/>
      <c r="AR383" s="279"/>
      <c r="AS383" s="279"/>
      <c r="AT383" s="279"/>
    </row>
    <row r="384" spans="1:46" s="236" customFormat="1" ht="11.25">
      <c r="A384" s="318">
        <v>285</v>
      </c>
      <c r="B384" s="273" t="s">
        <v>411</v>
      </c>
      <c r="C384" s="272" t="s">
        <v>412</v>
      </c>
      <c r="D384" s="241" t="s">
        <v>705</v>
      </c>
      <c r="E384" s="241" t="s">
        <v>705</v>
      </c>
      <c r="F384" s="274">
        <f aca="true" t="shared" si="115" ref="F384:AB384">(F238)</f>
        <v>112460.94722492443</v>
      </c>
      <c r="G384" s="274">
        <f t="shared" si="115"/>
        <v>58439.78113552361</v>
      </c>
      <c r="H384" s="274">
        <f t="shared" si="115"/>
        <v>13719.49504871123</v>
      </c>
      <c r="I384" s="274">
        <f t="shared" si="115"/>
        <v>16429.750011293287</v>
      </c>
      <c r="J384" s="274">
        <f t="shared" si="115"/>
        <v>10769.779484898203</v>
      </c>
      <c r="K384" s="274">
        <f t="shared" si="115"/>
        <v>10099.425868944334</v>
      </c>
      <c r="L384" s="274">
        <f t="shared" si="115"/>
        <v>0</v>
      </c>
      <c r="M384" s="274">
        <f t="shared" si="115"/>
        <v>2512.48991684734</v>
      </c>
      <c r="N384" s="274">
        <f t="shared" si="115"/>
        <v>447.11673481189047</v>
      </c>
      <c r="O384" s="274">
        <f t="shared" si="115"/>
        <v>43.10902389453702</v>
      </c>
      <c r="P384" s="274">
        <f t="shared" si="115"/>
        <v>58439.78113552361</v>
      </c>
      <c r="Q384" s="274">
        <f t="shared" si="115"/>
        <v>13719.49504871123</v>
      </c>
      <c r="R384" s="274">
        <f t="shared" si="115"/>
        <v>16429.750011293287</v>
      </c>
      <c r="S384" s="274">
        <f t="shared" si="115"/>
        <v>10769.779484898203</v>
      </c>
      <c r="T384" s="274">
        <f t="shared" si="115"/>
        <v>9137.31678861564</v>
      </c>
      <c r="U384" s="274">
        <f t="shared" si="115"/>
        <v>24.446758587720957</v>
      </c>
      <c r="V384" s="274">
        <f t="shared" si="115"/>
        <v>937.6623217409734</v>
      </c>
      <c r="W384" s="274">
        <f t="shared" si="115"/>
        <v>0</v>
      </c>
      <c r="X384" s="274">
        <f t="shared" si="115"/>
        <v>2512.48991684734</v>
      </c>
      <c r="Y384" s="274">
        <f t="shared" si="115"/>
        <v>0</v>
      </c>
      <c r="Z384" s="274">
        <f t="shared" si="115"/>
        <v>447.11673481189047</v>
      </c>
      <c r="AA384" s="274">
        <f t="shared" si="115"/>
        <v>0</v>
      </c>
      <c r="AB384" s="274">
        <f t="shared" si="115"/>
        <v>43.10902389453702</v>
      </c>
      <c r="AC384" s="275"/>
      <c r="AD384" s="275"/>
      <c r="AE384" s="275"/>
      <c r="AF384" s="275"/>
      <c r="AG384" s="275"/>
      <c r="AH384" s="276"/>
      <c r="AI384" s="277"/>
      <c r="AJ384" s="277"/>
      <c r="AK384" s="277"/>
      <c r="AL384" s="277"/>
      <c r="AM384" s="277"/>
      <c r="AN384" s="277"/>
      <c r="AO384" s="279"/>
      <c r="AP384" s="279"/>
      <c r="AQ384" s="279"/>
      <c r="AR384" s="279"/>
      <c r="AS384" s="279"/>
      <c r="AT384" s="279"/>
    </row>
    <row r="385" spans="1:46" s="236" customFormat="1" ht="11.25">
      <c r="A385" s="318">
        <v>286</v>
      </c>
      <c r="B385" s="273" t="s">
        <v>182</v>
      </c>
      <c r="C385" s="272" t="s">
        <v>413</v>
      </c>
      <c r="D385" s="241" t="s">
        <v>705</v>
      </c>
      <c r="E385" s="241" t="s">
        <v>705</v>
      </c>
      <c r="F385" s="274">
        <f aca="true" t="shared" si="116" ref="F385:AB385">(F259)</f>
        <v>46439329.48520193</v>
      </c>
      <c r="G385" s="274">
        <f t="shared" si="116"/>
        <v>22618698.50349491</v>
      </c>
      <c r="H385" s="274">
        <f t="shared" si="116"/>
        <v>5306193.93795607</v>
      </c>
      <c r="I385" s="274">
        <f t="shared" si="116"/>
        <v>6353947.614336442</v>
      </c>
      <c r="J385" s="274">
        <f t="shared" si="116"/>
        <v>4164630.5316021</v>
      </c>
      <c r="K385" s="274">
        <f t="shared" si="116"/>
        <v>3904225.913603795</v>
      </c>
      <c r="L385" s="274">
        <f t="shared" si="116"/>
        <v>2734164.002285434</v>
      </c>
      <c r="M385" s="274">
        <f t="shared" si="116"/>
        <v>995552.9053928116</v>
      </c>
      <c r="N385" s="274">
        <f t="shared" si="116"/>
        <v>172713.92630072345</v>
      </c>
      <c r="O385" s="274">
        <f t="shared" si="116"/>
        <v>189202.15022965125</v>
      </c>
      <c r="P385" s="274">
        <f t="shared" si="116"/>
        <v>22618698.50349491</v>
      </c>
      <c r="Q385" s="274">
        <f t="shared" si="116"/>
        <v>5306193.93795607</v>
      </c>
      <c r="R385" s="274">
        <f t="shared" si="116"/>
        <v>6353947.614336442</v>
      </c>
      <c r="S385" s="274">
        <f t="shared" si="116"/>
        <v>4164630.5316021</v>
      </c>
      <c r="T385" s="274">
        <f t="shared" si="116"/>
        <v>3533079.8255568948</v>
      </c>
      <c r="U385" s="274">
        <f t="shared" si="116"/>
        <v>9430.75079736544</v>
      </c>
      <c r="V385" s="274">
        <f t="shared" si="116"/>
        <v>361715.33724953514</v>
      </c>
      <c r="W385" s="274">
        <f t="shared" si="116"/>
        <v>82864.2270923619</v>
      </c>
      <c r="X385" s="274">
        <f t="shared" si="116"/>
        <v>995552.9053928116</v>
      </c>
      <c r="Y385" s="274">
        <f t="shared" si="116"/>
        <v>2651299.7751930715</v>
      </c>
      <c r="Z385" s="274">
        <f t="shared" si="116"/>
        <v>172713.92630072345</v>
      </c>
      <c r="AA385" s="274">
        <f t="shared" si="116"/>
        <v>172527.79629813047</v>
      </c>
      <c r="AB385" s="274">
        <f t="shared" si="116"/>
        <v>16674.35393152082</v>
      </c>
      <c r="AC385" s="275"/>
      <c r="AD385" s="275"/>
      <c r="AE385" s="275"/>
      <c r="AF385" s="275"/>
      <c r="AG385" s="275"/>
      <c r="AH385" s="276"/>
      <c r="AI385" s="277"/>
      <c r="AJ385" s="277"/>
      <c r="AK385" s="277"/>
      <c r="AL385" s="277"/>
      <c r="AM385" s="277"/>
      <c r="AN385" s="277"/>
      <c r="AO385" s="279"/>
      <c r="AP385" s="279"/>
      <c r="AQ385" s="279"/>
      <c r="AR385" s="279"/>
      <c r="AS385" s="279"/>
      <c r="AT385" s="279"/>
    </row>
    <row r="386" spans="1:46" s="236" customFormat="1" ht="11.25">
      <c r="A386" s="318">
        <v>287</v>
      </c>
      <c r="B386" s="273" t="s">
        <v>183</v>
      </c>
      <c r="C386" s="272" t="s">
        <v>414</v>
      </c>
      <c r="D386" s="241" t="s">
        <v>705</v>
      </c>
      <c r="E386" s="241" t="s">
        <v>705</v>
      </c>
      <c r="F386" s="274">
        <f aca="true" t="shared" si="117" ref="F386:AB386">(F347)</f>
        <v>252161904.194657</v>
      </c>
      <c r="G386" s="274">
        <f t="shared" si="117"/>
        <v>168536967.8376569</v>
      </c>
      <c r="H386" s="274">
        <f t="shared" si="117"/>
        <v>29985768.56774851</v>
      </c>
      <c r="I386" s="274">
        <f t="shared" si="117"/>
        <v>23377782.5852231</v>
      </c>
      <c r="J386" s="274">
        <f t="shared" si="117"/>
        <v>9689579.30730404</v>
      </c>
      <c r="K386" s="274">
        <f t="shared" si="117"/>
        <v>11744363.108669039</v>
      </c>
      <c r="L386" s="274">
        <f t="shared" si="117"/>
        <v>608928.7518914697</v>
      </c>
      <c r="M386" s="274">
        <f t="shared" si="117"/>
        <v>448026.8266482322</v>
      </c>
      <c r="N386" s="274">
        <f t="shared" si="117"/>
        <v>6935953.480070418</v>
      </c>
      <c r="O386" s="274">
        <f t="shared" si="117"/>
        <v>834533.7294453179</v>
      </c>
      <c r="P386" s="274">
        <f t="shared" si="117"/>
        <v>168536967.8376569</v>
      </c>
      <c r="Q386" s="274">
        <f t="shared" si="117"/>
        <v>29985768.56774851</v>
      </c>
      <c r="R386" s="274">
        <f t="shared" si="117"/>
        <v>23377782.5852231</v>
      </c>
      <c r="S386" s="274">
        <f t="shared" si="117"/>
        <v>9689579.30730404</v>
      </c>
      <c r="T386" s="274">
        <f t="shared" si="117"/>
        <v>8418337.515759958</v>
      </c>
      <c r="U386" s="274">
        <f t="shared" si="117"/>
        <v>38107.881377621925</v>
      </c>
      <c r="V386" s="274">
        <f t="shared" si="117"/>
        <v>3287917.7115314608</v>
      </c>
      <c r="W386" s="274">
        <f t="shared" si="117"/>
        <v>387291.88235515775</v>
      </c>
      <c r="X386" s="274">
        <f t="shared" si="117"/>
        <v>448026.8266482322</v>
      </c>
      <c r="Y386" s="274">
        <f t="shared" si="117"/>
        <v>221636.86953631247</v>
      </c>
      <c r="Z386" s="274">
        <f t="shared" si="117"/>
        <v>6935953.480070418</v>
      </c>
      <c r="AA386" s="274">
        <f t="shared" si="117"/>
        <v>780052.169767194</v>
      </c>
      <c r="AB386" s="274">
        <f t="shared" si="117"/>
        <v>54481.559678123915</v>
      </c>
      <c r="AC386" s="275"/>
      <c r="AD386" s="275"/>
      <c r="AE386" s="275"/>
      <c r="AF386" s="275"/>
      <c r="AG386" s="275"/>
      <c r="AH386" s="276"/>
      <c r="AI386" s="277"/>
      <c r="AJ386" s="277"/>
      <c r="AK386" s="277"/>
      <c r="AL386" s="277"/>
      <c r="AM386" s="277"/>
      <c r="AN386" s="277"/>
      <c r="AO386" s="279"/>
      <c r="AP386" s="279"/>
      <c r="AQ386" s="279"/>
      <c r="AR386" s="279"/>
      <c r="AS386" s="279"/>
      <c r="AT386" s="279"/>
    </row>
    <row r="387" spans="1:46" s="236" customFormat="1" ht="11.25">
      <c r="A387" s="318">
        <v>288</v>
      </c>
      <c r="B387" s="315" t="s">
        <v>172</v>
      </c>
      <c r="C387" s="310" t="s">
        <v>415</v>
      </c>
      <c r="D387" s="241" t="s">
        <v>705</v>
      </c>
      <c r="E387" s="241" t="s">
        <v>705</v>
      </c>
      <c r="F387" s="274">
        <f aca="true" t="shared" si="118" ref="F387:AB387">(F383+F384+F385+F386)</f>
        <v>1203040844.411846</v>
      </c>
      <c r="G387" s="274">
        <f t="shared" si="118"/>
        <v>660233745.0015072</v>
      </c>
      <c r="H387" s="274">
        <f t="shared" si="118"/>
        <v>145442499.5074332</v>
      </c>
      <c r="I387" s="274">
        <f t="shared" si="118"/>
        <v>161645751.50361377</v>
      </c>
      <c r="J387" s="274">
        <f t="shared" si="118"/>
        <v>100327530.05458282</v>
      </c>
      <c r="K387" s="274">
        <f t="shared" si="118"/>
        <v>96748206.54260722</v>
      </c>
      <c r="L387" s="274">
        <f t="shared" si="118"/>
        <v>4884393.08546447</v>
      </c>
      <c r="M387" s="274">
        <f t="shared" si="118"/>
        <v>21627894.8819037</v>
      </c>
      <c r="N387" s="274">
        <f t="shared" si="118"/>
        <v>10700045.447524475</v>
      </c>
      <c r="O387" s="274">
        <f t="shared" si="118"/>
        <v>1430778.387209102</v>
      </c>
      <c r="P387" s="274">
        <f t="shared" si="118"/>
        <v>660233745.0015072</v>
      </c>
      <c r="Q387" s="274">
        <f t="shared" si="118"/>
        <v>145442499.5074332</v>
      </c>
      <c r="R387" s="274">
        <f t="shared" si="118"/>
        <v>161645751.50361377</v>
      </c>
      <c r="S387" s="274">
        <f t="shared" si="118"/>
        <v>100327530.05458282</v>
      </c>
      <c r="T387" s="274">
        <f t="shared" si="118"/>
        <v>85319375.91569573</v>
      </c>
      <c r="U387" s="274">
        <f t="shared" si="118"/>
        <v>243995.89675649215</v>
      </c>
      <c r="V387" s="274">
        <f t="shared" si="118"/>
        <v>11184834.730155004</v>
      </c>
      <c r="W387" s="274">
        <f t="shared" si="118"/>
        <v>530643.7999020308</v>
      </c>
      <c r="X387" s="274">
        <f t="shared" si="118"/>
        <v>21627894.8819037</v>
      </c>
      <c r="Y387" s="274">
        <f t="shared" si="118"/>
        <v>4353749.28556244</v>
      </c>
      <c r="Z387" s="274">
        <f t="shared" si="118"/>
        <v>10700045.447524475</v>
      </c>
      <c r="AA387" s="274">
        <f t="shared" si="118"/>
        <v>1013520.6291865514</v>
      </c>
      <c r="AB387" s="274">
        <f t="shared" si="118"/>
        <v>417257.75802255055</v>
      </c>
      <c r="AC387" s="275"/>
      <c r="AD387" s="275"/>
      <c r="AE387" s="275"/>
      <c r="AF387" s="275"/>
      <c r="AG387" s="275"/>
      <c r="AH387" s="276"/>
      <c r="AI387" s="277"/>
      <c r="AJ387" s="277"/>
      <c r="AK387" s="277"/>
      <c r="AL387" s="277"/>
      <c r="AM387" s="277"/>
      <c r="AN387" s="277"/>
      <c r="AO387" s="279"/>
      <c r="AP387" s="279"/>
      <c r="AQ387" s="279"/>
      <c r="AR387" s="279"/>
      <c r="AS387" s="279"/>
      <c r="AT387" s="279"/>
    </row>
    <row r="388" spans="1:46" s="236" customFormat="1" ht="11.25">
      <c r="A388" s="318"/>
      <c r="B388" s="315"/>
      <c r="C388" s="310"/>
      <c r="D388" s="316"/>
      <c r="E388" s="298"/>
      <c r="F388" s="274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274"/>
      <c r="R388" s="274"/>
      <c r="S388" s="274"/>
      <c r="T388" s="274"/>
      <c r="U388" s="274"/>
      <c r="V388" s="274"/>
      <c r="W388" s="274"/>
      <c r="X388" s="274"/>
      <c r="Y388" s="274"/>
      <c r="Z388" s="274"/>
      <c r="AA388" s="274"/>
      <c r="AB388" s="274"/>
      <c r="AC388" s="275"/>
      <c r="AD388" s="275"/>
      <c r="AE388" s="275"/>
      <c r="AF388" s="275"/>
      <c r="AG388" s="275"/>
      <c r="AH388" s="276"/>
      <c r="AI388" s="277"/>
      <c r="AJ388" s="277"/>
      <c r="AK388" s="277"/>
      <c r="AL388" s="277"/>
      <c r="AM388" s="277"/>
      <c r="AN388" s="277"/>
      <c r="AO388" s="279"/>
      <c r="AP388" s="279"/>
      <c r="AQ388" s="279"/>
      <c r="AR388" s="279"/>
      <c r="AS388" s="279"/>
      <c r="AT388" s="279"/>
    </row>
    <row r="389" spans="1:46" s="236" customFormat="1" ht="11.25">
      <c r="A389" s="318">
        <v>289</v>
      </c>
      <c r="B389" s="282" t="s">
        <v>165</v>
      </c>
      <c r="C389" s="272" t="s">
        <v>416</v>
      </c>
      <c r="D389" s="241" t="s">
        <v>705</v>
      </c>
      <c r="E389" s="241" t="s">
        <v>705</v>
      </c>
      <c r="F389" s="291">
        <f aca="true" t="shared" si="119" ref="F389:AB389">(F383/F387)</f>
        <v>0.751701119696296</v>
      </c>
      <c r="G389" s="291">
        <f t="shared" si="119"/>
        <v>0.7103842274498544</v>
      </c>
      <c r="H389" s="291">
        <f t="shared" si="119"/>
        <v>0.7572533329644208</v>
      </c>
      <c r="I389" s="291">
        <f t="shared" si="119"/>
        <v>0.8159669544491197</v>
      </c>
      <c r="J389" s="291">
        <f t="shared" si="119"/>
        <v>0.8618028410462428</v>
      </c>
      <c r="K389" s="291">
        <f t="shared" si="119"/>
        <v>0.8381500907590901</v>
      </c>
      <c r="L389" s="291">
        <f t="shared" si="119"/>
        <v>0.31555616108669526</v>
      </c>
      <c r="M389" s="291">
        <f t="shared" si="119"/>
        <v>0.9331376340668343</v>
      </c>
      <c r="N389" s="291">
        <f t="shared" si="119"/>
        <v>0.33559959553716723</v>
      </c>
      <c r="O389" s="291">
        <f t="shared" si="119"/>
        <v>0.2844601247465986</v>
      </c>
      <c r="P389" s="274">
        <f t="shared" si="119"/>
        <v>0.7103842274498544</v>
      </c>
      <c r="Q389" s="274">
        <f t="shared" si="119"/>
        <v>0.7572533329644208</v>
      </c>
      <c r="R389" s="274">
        <f t="shared" si="119"/>
        <v>0.8159669544491197</v>
      </c>
      <c r="S389" s="274">
        <f t="shared" si="119"/>
        <v>0.8618028410462428</v>
      </c>
      <c r="T389" s="274">
        <f t="shared" si="119"/>
        <v>0.8598143208416842</v>
      </c>
      <c r="U389" s="274">
        <f t="shared" si="119"/>
        <v>0.8050660705124765</v>
      </c>
      <c r="V389" s="274">
        <f t="shared" si="119"/>
        <v>0.673614246506426</v>
      </c>
      <c r="W389" s="274">
        <f t="shared" si="119"/>
        <v>0.11398925317826875</v>
      </c>
      <c r="X389" s="274">
        <f t="shared" si="119"/>
        <v>0.9331376340668343</v>
      </c>
      <c r="Y389" s="274">
        <f t="shared" si="119"/>
        <v>0.3401235449509254</v>
      </c>
      <c r="Z389" s="274">
        <f t="shared" si="119"/>
        <v>0.33559959553716723</v>
      </c>
      <c r="AA389" s="274">
        <f t="shared" si="119"/>
        <v>0.06012769880188608</v>
      </c>
      <c r="AB389" s="274">
        <f t="shared" si="119"/>
        <v>0.8293644126092166</v>
      </c>
      <c r="AC389" s="275"/>
      <c r="AD389" s="275"/>
      <c r="AE389" s="275"/>
      <c r="AF389" s="275"/>
      <c r="AG389" s="275"/>
      <c r="AH389" s="276"/>
      <c r="AI389" s="277"/>
      <c r="AJ389" s="277"/>
      <c r="AK389" s="277"/>
      <c r="AL389" s="277"/>
      <c r="AM389" s="277"/>
      <c r="AN389" s="277"/>
      <c r="AO389" s="279"/>
      <c r="AP389" s="279"/>
      <c r="AQ389" s="279"/>
      <c r="AR389" s="279"/>
      <c r="AS389" s="279"/>
      <c r="AT389" s="279"/>
    </row>
    <row r="390" spans="1:46" s="236" customFormat="1" ht="11.25">
      <c r="A390" s="318">
        <v>290</v>
      </c>
      <c r="B390" s="282" t="s">
        <v>417</v>
      </c>
      <c r="C390" s="272" t="s">
        <v>418</v>
      </c>
      <c r="D390" s="241" t="s">
        <v>705</v>
      </c>
      <c r="E390" s="241" t="s">
        <v>705</v>
      </c>
      <c r="F390" s="291">
        <f aca="true" t="shared" si="120" ref="F390:AB390">(F384/F387)</f>
        <v>9.348057278961747E-05</v>
      </c>
      <c r="G390" s="291">
        <f t="shared" si="120"/>
        <v>8.851377497433156E-05</v>
      </c>
      <c r="H390" s="291">
        <f t="shared" si="120"/>
        <v>9.432934042783045E-05</v>
      </c>
      <c r="I390" s="291">
        <f t="shared" si="120"/>
        <v>0.00010164046910274646</v>
      </c>
      <c r="J390" s="291">
        <f t="shared" si="120"/>
        <v>0.00010734620376918424</v>
      </c>
      <c r="K390" s="291">
        <f t="shared" si="120"/>
        <v>0.00010438876574416518</v>
      </c>
      <c r="L390" s="291">
        <f t="shared" si="120"/>
        <v>0</v>
      </c>
      <c r="M390" s="291">
        <f t="shared" si="120"/>
        <v>0.00011616895359286991</v>
      </c>
      <c r="N390" s="291">
        <f t="shared" si="120"/>
        <v>4.178643324504139E-05</v>
      </c>
      <c r="O390" s="291">
        <f t="shared" si="120"/>
        <v>3.0129770116688813E-05</v>
      </c>
      <c r="P390" s="274">
        <f t="shared" si="120"/>
        <v>8.851377497433156E-05</v>
      </c>
      <c r="Q390" s="274">
        <f t="shared" si="120"/>
        <v>9.432934042783045E-05</v>
      </c>
      <c r="R390" s="274">
        <f t="shared" si="120"/>
        <v>0.00010164046910274646</v>
      </c>
      <c r="S390" s="274">
        <f t="shared" si="120"/>
        <v>0.00010734620376918424</v>
      </c>
      <c r="T390" s="274">
        <f t="shared" si="120"/>
        <v>0.00010709544802161052</v>
      </c>
      <c r="U390" s="274">
        <f t="shared" si="120"/>
        <v>0.00010019331846436261</v>
      </c>
      <c r="V390" s="274">
        <f t="shared" si="120"/>
        <v>8.383336404721099E-05</v>
      </c>
      <c r="W390" s="274">
        <f t="shared" si="120"/>
        <v>0</v>
      </c>
      <c r="X390" s="274">
        <f t="shared" si="120"/>
        <v>0.00011616895359286991</v>
      </c>
      <c r="Y390" s="274">
        <f t="shared" si="120"/>
        <v>0</v>
      </c>
      <c r="Z390" s="274">
        <f t="shared" si="120"/>
        <v>4.178643324504139E-05</v>
      </c>
      <c r="AA390" s="274">
        <f t="shared" si="120"/>
        <v>0</v>
      </c>
      <c r="AB390" s="274">
        <f t="shared" si="120"/>
        <v>0.0001033150925673315</v>
      </c>
      <c r="AC390" s="275"/>
      <c r="AD390" s="275"/>
      <c r="AE390" s="275"/>
      <c r="AF390" s="275"/>
      <c r="AG390" s="275"/>
      <c r="AH390" s="276"/>
      <c r="AI390" s="277"/>
      <c r="AJ390" s="277"/>
      <c r="AK390" s="277"/>
      <c r="AL390" s="277"/>
      <c r="AM390" s="277"/>
      <c r="AN390" s="277"/>
      <c r="AO390" s="279"/>
      <c r="AP390" s="279"/>
      <c r="AQ390" s="279"/>
      <c r="AR390" s="279"/>
      <c r="AS390" s="279"/>
      <c r="AT390" s="279"/>
    </row>
    <row r="391" spans="1:46" s="236" customFormat="1" ht="11.25">
      <c r="A391" s="318">
        <v>291</v>
      </c>
      <c r="B391" s="282" t="s">
        <v>167</v>
      </c>
      <c r="C391" s="272" t="s">
        <v>419</v>
      </c>
      <c r="D391" s="241" t="s">
        <v>705</v>
      </c>
      <c r="E391" s="241" t="s">
        <v>705</v>
      </c>
      <c r="F391" s="291">
        <f aca="true" t="shared" si="121" ref="F391:AB391">(F385/F387)</f>
        <v>0.03860162329559611</v>
      </c>
      <c r="G391" s="291">
        <f t="shared" si="121"/>
        <v>0.0342586223057158</v>
      </c>
      <c r="H391" s="291">
        <f t="shared" si="121"/>
        <v>0.03648310470410255</v>
      </c>
      <c r="I391" s="291">
        <f t="shared" si="121"/>
        <v>0.03930785408977725</v>
      </c>
      <c r="J391" s="291">
        <f t="shared" si="121"/>
        <v>0.0415103464556174</v>
      </c>
      <c r="K391" s="291">
        <f t="shared" si="121"/>
        <v>0.040354504265507</v>
      </c>
      <c r="L391" s="291">
        <f t="shared" si="121"/>
        <v>0.5597755861259547</v>
      </c>
      <c r="M391" s="291">
        <f t="shared" si="121"/>
        <v>0.04603096652859182</v>
      </c>
      <c r="N391" s="291">
        <f t="shared" si="121"/>
        <v>0.016141419879733495</v>
      </c>
      <c r="O391" s="291">
        <f t="shared" si="121"/>
        <v>0.1322372157149451</v>
      </c>
      <c r="P391" s="274">
        <f t="shared" si="121"/>
        <v>0.0342586223057158</v>
      </c>
      <c r="Q391" s="274">
        <f t="shared" si="121"/>
        <v>0.03648310470410255</v>
      </c>
      <c r="R391" s="274">
        <f t="shared" si="121"/>
        <v>0.03930785408977725</v>
      </c>
      <c r="S391" s="274">
        <f t="shared" si="121"/>
        <v>0.0415103464556174</v>
      </c>
      <c r="T391" s="274">
        <f t="shared" si="121"/>
        <v>0.04141005237834767</v>
      </c>
      <c r="U391" s="274">
        <f t="shared" si="121"/>
        <v>0.03865126800381125</v>
      </c>
      <c r="V391" s="274">
        <f t="shared" si="121"/>
        <v>0.032339801702597204</v>
      </c>
      <c r="W391" s="274">
        <f t="shared" si="121"/>
        <v>0.1561579106505354</v>
      </c>
      <c r="X391" s="274">
        <f t="shared" si="121"/>
        <v>0.04603096652859182</v>
      </c>
      <c r="Y391" s="274">
        <f t="shared" si="121"/>
        <v>0.60896932765171</v>
      </c>
      <c r="Z391" s="274">
        <f t="shared" si="121"/>
        <v>0.016141419879733495</v>
      </c>
      <c r="AA391" s="274">
        <f t="shared" si="121"/>
        <v>0.1702262305569456</v>
      </c>
      <c r="AB391" s="274">
        <f t="shared" si="121"/>
        <v>0.03996175891502456</v>
      </c>
      <c r="AC391" s="275"/>
      <c r="AD391" s="275"/>
      <c r="AE391" s="275"/>
      <c r="AF391" s="275"/>
      <c r="AG391" s="275"/>
      <c r="AH391" s="276"/>
      <c r="AI391" s="277"/>
      <c r="AJ391" s="277"/>
      <c r="AK391" s="277"/>
      <c r="AL391" s="277"/>
      <c r="AM391" s="277"/>
      <c r="AN391" s="277"/>
      <c r="AO391" s="279"/>
      <c r="AP391" s="279"/>
      <c r="AQ391" s="279"/>
      <c r="AR391" s="279"/>
      <c r="AS391" s="279"/>
      <c r="AT391" s="279"/>
    </row>
    <row r="392" spans="1:46" s="236" customFormat="1" ht="11.25">
      <c r="A392" s="318">
        <v>292</v>
      </c>
      <c r="B392" s="282" t="s">
        <v>169</v>
      </c>
      <c r="C392" s="272" t="s">
        <v>420</v>
      </c>
      <c r="D392" s="241" t="s">
        <v>705</v>
      </c>
      <c r="E392" s="241" t="s">
        <v>705</v>
      </c>
      <c r="F392" s="291">
        <f aca="true" t="shared" si="122" ref="F392:AB392">(F386/F387)</f>
        <v>0.20960377643531822</v>
      </c>
      <c r="G392" s="291">
        <f t="shared" si="122"/>
        <v>0.25526863646945547</v>
      </c>
      <c r="H392" s="291">
        <f t="shared" si="122"/>
        <v>0.2061692329910489</v>
      </c>
      <c r="I392" s="291">
        <f t="shared" si="122"/>
        <v>0.14462355099200033</v>
      </c>
      <c r="J392" s="291">
        <f t="shared" si="122"/>
        <v>0.09657946629437064</v>
      </c>
      <c r="K392" s="291">
        <f t="shared" si="122"/>
        <v>0.12139101620965868</v>
      </c>
      <c r="L392" s="291">
        <f t="shared" si="122"/>
        <v>0.12466825278735015</v>
      </c>
      <c r="M392" s="291">
        <f t="shared" si="122"/>
        <v>0.02071523045098121</v>
      </c>
      <c r="N392" s="291">
        <f t="shared" si="122"/>
        <v>0.6482171981498542</v>
      </c>
      <c r="O392" s="291">
        <f t="shared" si="122"/>
        <v>0.5832725297683395</v>
      </c>
      <c r="P392" s="274">
        <f t="shared" si="122"/>
        <v>0.25526863646945547</v>
      </c>
      <c r="Q392" s="274">
        <f t="shared" si="122"/>
        <v>0.2061692329910489</v>
      </c>
      <c r="R392" s="274">
        <f t="shared" si="122"/>
        <v>0.14462355099200033</v>
      </c>
      <c r="S392" s="274">
        <f t="shared" si="122"/>
        <v>0.09657946629437064</v>
      </c>
      <c r="T392" s="274">
        <f t="shared" si="122"/>
        <v>0.09866853133194664</v>
      </c>
      <c r="U392" s="274">
        <f t="shared" si="122"/>
        <v>0.1561824681652478</v>
      </c>
      <c r="V392" s="274">
        <f t="shared" si="122"/>
        <v>0.2939621184269296</v>
      </c>
      <c r="W392" s="274">
        <f t="shared" si="122"/>
        <v>0.7298528361711959</v>
      </c>
      <c r="X392" s="274">
        <f t="shared" si="122"/>
        <v>0.02071523045098121</v>
      </c>
      <c r="Y392" s="274">
        <f t="shared" si="122"/>
        <v>0.05090712739736465</v>
      </c>
      <c r="Z392" s="274">
        <f t="shared" si="122"/>
        <v>0.6482171981498542</v>
      </c>
      <c r="AA392" s="274">
        <f t="shared" si="122"/>
        <v>0.7696460706411683</v>
      </c>
      <c r="AB392" s="274">
        <f t="shared" si="122"/>
        <v>0.1305705133831915</v>
      </c>
      <c r="AC392" s="275"/>
      <c r="AD392" s="275"/>
      <c r="AE392" s="275"/>
      <c r="AF392" s="275"/>
      <c r="AG392" s="275"/>
      <c r="AH392" s="276"/>
      <c r="AI392" s="277"/>
      <c r="AJ392" s="277"/>
      <c r="AK392" s="277"/>
      <c r="AL392" s="277"/>
      <c r="AM392" s="277"/>
      <c r="AN392" s="277"/>
      <c r="AO392" s="279"/>
      <c r="AP392" s="279"/>
      <c r="AQ392" s="279"/>
      <c r="AR392" s="279"/>
      <c r="AS392" s="279"/>
      <c r="AT392" s="279"/>
    </row>
    <row r="393" spans="1:46" s="236" customFormat="1" ht="11.25">
      <c r="A393" s="318"/>
      <c r="B393" s="315"/>
      <c r="C393" s="310"/>
      <c r="D393" s="316"/>
      <c r="E393" s="298"/>
      <c r="F393" s="274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4"/>
      <c r="R393" s="274"/>
      <c r="S393" s="274"/>
      <c r="T393" s="274"/>
      <c r="U393" s="274"/>
      <c r="V393" s="274"/>
      <c r="W393" s="274"/>
      <c r="X393" s="274"/>
      <c r="Y393" s="274"/>
      <c r="Z393" s="274"/>
      <c r="AA393" s="274"/>
      <c r="AB393" s="274"/>
      <c r="AC393" s="275"/>
      <c r="AD393" s="275"/>
      <c r="AE393" s="275"/>
      <c r="AF393" s="275"/>
      <c r="AG393" s="275"/>
      <c r="AH393" s="276"/>
      <c r="AI393" s="277"/>
      <c r="AJ393" s="277"/>
      <c r="AK393" s="277"/>
      <c r="AL393" s="277"/>
      <c r="AM393" s="277"/>
      <c r="AN393" s="277"/>
      <c r="AO393" s="279"/>
      <c r="AP393" s="279"/>
      <c r="AQ393" s="279"/>
      <c r="AR393" s="279"/>
      <c r="AS393" s="279"/>
      <c r="AT393" s="279"/>
    </row>
    <row r="394" spans="1:46" s="236" customFormat="1" ht="11.25">
      <c r="A394" s="271"/>
      <c r="B394" s="282" t="s">
        <v>421</v>
      </c>
      <c r="C394" s="271"/>
      <c r="D394" s="237"/>
      <c r="E394" s="271"/>
      <c r="F394" s="274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4"/>
      <c r="R394" s="274"/>
      <c r="S394" s="274"/>
      <c r="T394" s="274"/>
      <c r="U394" s="274"/>
      <c r="V394" s="274"/>
      <c r="W394" s="274"/>
      <c r="X394" s="274"/>
      <c r="Y394" s="274"/>
      <c r="Z394" s="274"/>
      <c r="AA394" s="274"/>
      <c r="AB394" s="274"/>
      <c r="AC394" s="275"/>
      <c r="AD394" s="275"/>
      <c r="AE394" s="275"/>
      <c r="AF394" s="275"/>
      <c r="AG394" s="275"/>
      <c r="AH394" s="276"/>
      <c r="AI394" s="277"/>
      <c r="AJ394" s="277"/>
      <c r="AK394" s="277"/>
      <c r="AL394" s="277"/>
      <c r="AM394" s="277"/>
      <c r="AN394" s="277"/>
      <c r="AO394" s="279"/>
      <c r="AP394" s="279"/>
      <c r="AQ394" s="279"/>
      <c r="AR394" s="279"/>
      <c r="AS394" s="279"/>
      <c r="AT394" s="279"/>
    </row>
    <row r="395" spans="1:46" s="236" customFormat="1" ht="11.25">
      <c r="A395" s="318">
        <v>293</v>
      </c>
      <c r="B395" s="299" t="s">
        <v>422</v>
      </c>
      <c r="C395" s="321" t="s">
        <v>958</v>
      </c>
      <c r="D395" s="298" t="s">
        <v>705</v>
      </c>
      <c r="E395" s="316" t="s">
        <v>959</v>
      </c>
      <c r="F395" s="274">
        <v>8401455.999999998</v>
      </c>
      <c r="G395" s="274">
        <v>4575303.192021078</v>
      </c>
      <c r="H395" s="274">
        <v>1036739.370431609</v>
      </c>
      <c r="I395" s="274">
        <v>1217916.575099369</v>
      </c>
      <c r="J395" s="274">
        <v>713412.1452454925</v>
      </c>
      <c r="K395" s="274">
        <v>648737.8098168828</v>
      </c>
      <c r="L395" s="274">
        <v>0</v>
      </c>
      <c r="M395" s="274">
        <v>131088.01938812106</v>
      </c>
      <c r="N395" s="274">
        <v>78258.88799744693</v>
      </c>
      <c r="O395" s="274">
        <v>0</v>
      </c>
      <c r="P395" s="274">
        <v>4575303.192021078</v>
      </c>
      <c r="Q395" s="274">
        <v>1036739.370431609</v>
      </c>
      <c r="R395" s="274">
        <v>1217916.575099369</v>
      </c>
      <c r="S395" s="274">
        <v>713412.1452454925</v>
      </c>
      <c r="T395" s="274">
        <v>576221.6719236028</v>
      </c>
      <c r="U395" s="274">
        <v>1173.3368118547771</v>
      </c>
      <c r="V395" s="274">
        <v>71342.80108142516</v>
      </c>
      <c r="W395" s="274">
        <v>0</v>
      </c>
      <c r="X395" s="274">
        <v>131088.01938812106</v>
      </c>
      <c r="Y395" s="274">
        <v>0</v>
      </c>
      <c r="Z395" s="274">
        <v>78258.88799744693</v>
      </c>
      <c r="AA395" s="274">
        <v>0</v>
      </c>
      <c r="AB395" s="274">
        <v>0</v>
      </c>
      <c r="AC395" s="275"/>
      <c r="AD395" s="275"/>
      <c r="AE395" s="275"/>
      <c r="AF395" s="275"/>
      <c r="AG395" s="275"/>
      <c r="AH395" s="276"/>
      <c r="AI395" s="277"/>
      <c r="AJ395" s="277"/>
      <c r="AK395" s="277"/>
      <c r="AL395" s="277"/>
      <c r="AM395" s="277"/>
      <c r="AN395" s="277"/>
      <c r="AO395" s="279"/>
      <c r="AP395" s="279"/>
      <c r="AQ395" s="279"/>
      <c r="AR395" s="279"/>
      <c r="AS395" s="279"/>
      <c r="AT395" s="279"/>
    </row>
    <row r="396" spans="1:46" s="236" customFormat="1" ht="11.25">
      <c r="A396" s="318">
        <v>294</v>
      </c>
      <c r="B396" s="309" t="s">
        <v>423</v>
      </c>
      <c r="C396" s="314" t="s">
        <v>750</v>
      </c>
      <c r="D396" s="237" t="s">
        <v>705</v>
      </c>
      <c r="E396" s="317" t="s">
        <v>751</v>
      </c>
      <c r="F396" s="274">
        <v>2049883</v>
      </c>
      <c r="G396" s="274">
        <v>1596622.536853214</v>
      </c>
      <c r="H396" s="274">
        <v>243622.53880899987</v>
      </c>
      <c r="I396" s="274">
        <v>121799.39895947961</v>
      </c>
      <c r="J396" s="274">
        <v>46153.928919994054</v>
      </c>
      <c r="K396" s="274">
        <v>32026.910302911383</v>
      </c>
      <c r="L396" s="274">
        <v>504.2341224796172</v>
      </c>
      <c r="M396" s="274">
        <v>7400.223274465147</v>
      </c>
      <c r="N396" s="274">
        <v>1753.2287584567923</v>
      </c>
      <c r="O396" s="274">
        <v>0</v>
      </c>
      <c r="P396" s="274">
        <v>1596622.536853214</v>
      </c>
      <c r="Q396" s="274">
        <v>243622.53880899987</v>
      </c>
      <c r="R396" s="274">
        <v>121799.39895947961</v>
      </c>
      <c r="S396" s="274">
        <v>46153.928919994054</v>
      </c>
      <c r="T396" s="274">
        <v>28171.01406272265</v>
      </c>
      <c r="U396" s="274">
        <v>145.27306409977714</v>
      </c>
      <c r="V396" s="274">
        <v>3710.6231760889573</v>
      </c>
      <c r="W396" s="274">
        <v>0</v>
      </c>
      <c r="X396" s="274">
        <v>7400.223274465147</v>
      </c>
      <c r="Y396" s="274">
        <v>504.2341224796172</v>
      </c>
      <c r="Z396" s="274">
        <v>1753.2287584567923</v>
      </c>
      <c r="AA396" s="274">
        <v>0</v>
      </c>
      <c r="AB396" s="274">
        <v>0</v>
      </c>
      <c r="AC396" s="275"/>
      <c r="AD396" s="275"/>
      <c r="AE396" s="275"/>
      <c r="AF396" s="275"/>
      <c r="AG396" s="275"/>
      <c r="AH396" s="276"/>
      <c r="AI396" s="277"/>
      <c r="AJ396" s="277"/>
      <c r="AK396" s="277"/>
      <c r="AL396" s="277"/>
      <c r="AM396" s="277"/>
      <c r="AN396" s="277"/>
      <c r="AO396" s="279"/>
      <c r="AP396" s="279"/>
      <c r="AQ396" s="279"/>
      <c r="AR396" s="279"/>
      <c r="AS396" s="279"/>
      <c r="AT396" s="279"/>
    </row>
    <row r="397" spans="1:46" s="236" customFormat="1" ht="11.25">
      <c r="A397" s="318">
        <v>295</v>
      </c>
      <c r="B397" s="315" t="s">
        <v>172</v>
      </c>
      <c r="C397" s="310" t="s">
        <v>424</v>
      </c>
      <c r="D397" s="241" t="s">
        <v>705</v>
      </c>
      <c r="E397" s="241" t="s">
        <v>705</v>
      </c>
      <c r="F397" s="274">
        <f aca="true" t="shared" si="123" ref="F397:AB397">(F395-F396)</f>
        <v>6351572.999999998</v>
      </c>
      <c r="G397" s="274">
        <f t="shared" si="123"/>
        <v>2978680.6551678646</v>
      </c>
      <c r="H397" s="274">
        <f t="shared" si="123"/>
        <v>793116.8316226092</v>
      </c>
      <c r="I397" s="274">
        <f t="shared" si="123"/>
        <v>1096117.1761398895</v>
      </c>
      <c r="J397" s="274">
        <f t="shared" si="123"/>
        <v>667258.2163254984</v>
      </c>
      <c r="K397" s="274">
        <f t="shared" si="123"/>
        <v>616710.8995139714</v>
      </c>
      <c r="L397" s="274">
        <f t="shared" si="123"/>
        <v>-504.2341224796172</v>
      </c>
      <c r="M397" s="274">
        <f t="shared" si="123"/>
        <v>123687.79611365592</v>
      </c>
      <c r="N397" s="274">
        <f t="shared" si="123"/>
        <v>76505.65923899013</v>
      </c>
      <c r="O397" s="274">
        <f t="shared" si="123"/>
        <v>0</v>
      </c>
      <c r="P397" s="274">
        <f t="shared" si="123"/>
        <v>2978680.6551678646</v>
      </c>
      <c r="Q397" s="274">
        <f t="shared" si="123"/>
        <v>793116.8316226092</v>
      </c>
      <c r="R397" s="274">
        <f t="shared" si="123"/>
        <v>1096117.1761398895</v>
      </c>
      <c r="S397" s="274">
        <f t="shared" si="123"/>
        <v>667258.2163254984</v>
      </c>
      <c r="T397" s="274">
        <f t="shared" si="123"/>
        <v>548050.6578608801</v>
      </c>
      <c r="U397" s="274">
        <f t="shared" si="123"/>
        <v>1028.063747755</v>
      </c>
      <c r="V397" s="274">
        <f t="shared" si="123"/>
        <v>67632.1779053362</v>
      </c>
      <c r="W397" s="274">
        <f t="shared" si="123"/>
        <v>0</v>
      </c>
      <c r="X397" s="274">
        <f t="shared" si="123"/>
        <v>123687.79611365592</v>
      </c>
      <c r="Y397" s="274">
        <f t="shared" si="123"/>
        <v>-504.2341224796172</v>
      </c>
      <c r="Z397" s="274">
        <f t="shared" si="123"/>
        <v>76505.65923899013</v>
      </c>
      <c r="AA397" s="274">
        <f t="shared" si="123"/>
        <v>0</v>
      </c>
      <c r="AB397" s="274">
        <f t="shared" si="123"/>
        <v>0</v>
      </c>
      <c r="AC397" s="275"/>
      <c r="AD397" s="275"/>
      <c r="AE397" s="275"/>
      <c r="AF397" s="275"/>
      <c r="AG397" s="275"/>
      <c r="AH397" s="276"/>
      <c r="AI397" s="277"/>
      <c r="AJ397" s="277"/>
      <c r="AK397" s="277"/>
      <c r="AL397" s="277"/>
      <c r="AM397" s="277"/>
      <c r="AN397" s="277"/>
      <c r="AO397" s="279"/>
      <c r="AP397" s="279"/>
      <c r="AQ397" s="279"/>
      <c r="AR397" s="279"/>
      <c r="AS397" s="279"/>
      <c r="AT397" s="279"/>
    </row>
    <row r="398" spans="1:46" s="236" customFormat="1" ht="11.25">
      <c r="A398" s="318"/>
      <c r="B398" s="315"/>
      <c r="C398" s="321"/>
      <c r="D398" s="316"/>
      <c r="E398" s="271"/>
      <c r="F398" s="274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274"/>
      <c r="R398" s="274"/>
      <c r="S398" s="274"/>
      <c r="T398" s="274"/>
      <c r="U398" s="274"/>
      <c r="V398" s="274"/>
      <c r="W398" s="274"/>
      <c r="X398" s="274"/>
      <c r="Y398" s="274"/>
      <c r="Z398" s="274"/>
      <c r="AA398" s="274"/>
      <c r="AB398" s="274"/>
      <c r="AC398" s="275"/>
      <c r="AD398" s="275"/>
      <c r="AE398" s="275"/>
      <c r="AF398" s="275"/>
      <c r="AG398" s="275"/>
      <c r="AH398" s="276"/>
      <c r="AI398" s="277"/>
      <c r="AJ398" s="277"/>
      <c r="AK398" s="277"/>
      <c r="AL398" s="277"/>
      <c r="AM398" s="277"/>
      <c r="AN398" s="277"/>
      <c r="AO398" s="279"/>
      <c r="AP398" s="279"/>
      <c r="AQ398" s="279"/>
      <c r="AR398" s="279"/>
      <c r="AS398" s="279"/>
      <c r="AT398" s="279"/>
    </row>
    <row r="399" spans="1:46" s="236" customFormat="1" ht="11.25">
      <c r="A399" s="318">
        <v>296</v>
      </c>
      <c r="B399" s="282" t="s">
        <v>174</v>
      </c>
      <c r="C399" s="272" t="s">
        <v>425</v>
      </c>
      <c r="D399" s="241" t="s">
        <v>705</v>
      </c>
      <c r="E399" s="241" t="s">
        <v>705</v>
      </c>
      <c r="F399" s="274">
        <f aca="true" t="shared" si="124" ref="F399:AB399">(F397*F389)</f>
        <v>4774484.535932761</v>
      </c>
      <c r="G399" s="274">
        <f t="shared" si="124"/>
        <v>2116007.7560412497</v>
      </c>
      <c r="H399" s="274">
        <f t="shared" si="124"/>
        <v>600590.3641764021</v>
      </c>
      <c r="I399" s="274">
        <f t="shared" si="124"/>
        <v>894395.393934235</v>
      </c>
      <c r="J399" s="274">
        <f t="shared" si="124"/>
        <v>575045.026540763</v>
      </c>
      <c r="K399" s="274">
        <f t="shared" si="124"/>
        <v>516896.2963997552</v>
      </c>
      <c r="L399" s="274">
        <f t="shared" si="124"/>
        <v>-159.1141839785865</v>
      </c>
      <c r="M399" s="274">
        <f t="shared" si="124"/>
        <v>115417.73742843786</v>
      </c>
      <c r="N399" s="274">
        <f t="shared" si="124"/>
        <v>25675.26829690943</v>
      </c>
      <c r="O399" s="274">
        <f t="shared" si="124"/>
        <v>0</v>
      </c>
      <c r="P399" s="274">
        <f t="shared" si="124"/>
        <v>2116007.7560412497</v>
      </c>
      <c r="Q399" s="274">
        <f t="shared" si="124"/>
        <v>600590.3641764021</v>
      </c>
      <c r="R399" s="274">
        <f t="shared" si="124"/>
        <v>894395.393934235</v>
      </c>
      <c r="S399" s="274">
        <f t="shared" si="124"/>
        <v>575045.026540763</v>
      </c>
      <c r="T399" s="274">
        <f t="shared" si="124"/>
        <v>471221.80417549086</v>
      </c>
      <c r="U399" s="274">
        <f t="shared" si="124"/>
        <v>827.6592416414476</v>
      </c>
      <c r="V399" s="274">
        <f t="shared" si="124"/>
        <v>45557.99855929159</v>
      </c>
      <c r="W399" s="274">
        <f t="shared" si="124"/>
        <v>0</v>
      </c>
      <c r="X399" s="274">
        <f t="shared" si="124"/>
        <v>115417.73742843786</v>
      </c>
      <c r="Y399" s="274">
        <f t="shared" si="124"/>
        <v>-171.5018972229865</v>
      </c>
      <c r="Z399" s="274">
        <f t="shared" si="124"/>
        <v>25675.26829690943</v>
      </c>
      <c r="AA399" s="274">
        <f t="shared" si="124"/>
        <v>0</v>
      </c>
      <c r="AB399" s="274">
        <f t="shared" si="124"/>
        <v>0</v>
      </c>
      <c r="AC399" s="275"/>
      <c r="AD399" s="275"/>
      <c r="AE399" s="275"/>
      <c r="AF399" s="275"/>
      <c r="AG399" s="275"/>
      <c r="AH399" s="276"/>
      <c r="AI399" s="277"/>
      <c r="AJ399" s="277"/>
      <c r="AK399" s="277"/>
      <c r="AL399" s="277"/>
      <c r="AM399" s="277"/>
      <c r="AN399" s="277"/>
      <c r="AO399" s="279"/>
      <c r="AP399" s="279"/>
      <c r="AQ399" s="279"/>
      <c r="AR399" s="279"/>
      <c r="AS399" s="279"/>
      <c r="AT399" s="279"/>
    </row>
    <row r="400" spans="1:46" s="236" customFormat="1" ht="11.25">
      <c r="A400" s="318">
        <v>297</v>
      </c>
      <c r="B400" s="282" t="s">
        <v>426</v>
      </c>
      <c r="C400" s="272" t="s">
        <v>427</v>
      </c>
      <c r="D400" s="241" t="s">
        <v>705</v>
      </c>
      <c r="E400" s="241" t="s">
        <v>705</v>
      </c>
      <c r="F400" s="274">
        <f aca="true" t="shared" si="125" ref="F400:AB400">(F397*F390)</f>
        <v>593.7486821550689</v>
      </c>
      <c r="G400" s="274">
        <f t="shared" si="125"/>
        <v>263.65426923192285</v>
      </c>
      <c r="H400" s="274">
        <f t="shared" si="125"/>
        <v>74.81418760917138</v>
      </c>
      <c r="I400" s="274">
        <f t="shared" si="125"/>
        <v>111.40986397443613</v>
      </c>
      <c r="J400" s="274">
        <f t="shared" si="125"/>
        <v>71.62763645633937</v>
      </c>
      <c r="K400" s="274">
        <f t="shared" si="125"/>
        <v>64.37768962123735</v>
      </c>
      <c r="L400" s="274">
        <f t="shared" si="125"/>
        <v>0</v>
      </c>
      <c r="M400" s="274">
        <f t="shared" si="125"/>
        <v>14.36868184673165</v>
      </c>
      <c r="N400" s="274">
        <f t="shared" si="125"/>
        <v>3.196898622657945</v>
      </c>
      <c r="O400" s="274">
        <f t="shared" si="125"/>
        <v>0</v>
      </c>
      <c r="P400" s="274">
        <f t="shared" si="125"/>
        <v>263.65426923192285</v>
      </c>
      <c r="Q400" s="274">
        <f t="shared" si="125"/>
        <v>74.81418760917138</v>
      </c>
      <c r="R400" s="274">
        <f t="shared" si="125"/>
        <v>111.40986397443613</v>
      </c>
      <c r="S400" s="274">
        <f t="shared" si="125"/>
        <v>71.62763645633937</v>
      </c>
      <c r="T400" s="274">
        <f t="shared" si="125"/>
        <v>58.69373074214934</v>
      </c>
      <c r="U400" s="274">
        <f t="shared" si="125"/>
        <v>0.10300511848048285</v>
      </c>
      <c r="V400" s="274">
        <f t="shared" si="125"/>
        <v>5.669832991643789</v>
      </c>
      <c r="W400" s="274">
        <f t="shared" si="125"/>
        <v>0</v>
      </c>
      <c r="X400" s="274">
        <f t="shared" si="125"/>
        <v>14.36868184673165</v>
      </c>
      <c r="Y400" s="274">
        <f t="shared" si="125"/>
        <v>0</v>
      </c>
      <c r="Z400" s="274">
        <f t="shared" si="125"/>
        <v>3.196898622657945</v>
      </c>
      <c r="AA400" s="274">
        <f t="shared" si="125"/>
        <v>0</v>
      </c>
      <c r="AB400" s="274">
        <f t="shared" si="125"/>
        <v>0</v>
      </c>
      <c r="AC400" s="275"/>
      <c r="AD400" s="275"/>
      <c r="AE400" s="275"/>
      <c r="AF400" s="275"/>
      <c r="AG400" s="275"/>
      <c r="AH400" s="276"/>
      <c r="AI400" s="277"/>
      <c r="AJ400" s="277"/>
      <c r="AK400" s="277"/>
      <c r="AL400" s="277"/>
      <c r="AM400" s="277"/>
      <c r="AN400" s="277"/>
      <c r="AO400" s="279"/>
      <c r="AP400" s="279"/>
      <c r="AQ400" s="279"/>
      <c r="AR400" s="279"/>
      <c r="AS400" s="279"/>
      <c r="AT400" s="279"/>
    </row>
    <row r="401" spans="1:46" s="236" customFormat="1" ht="11.25">
      <c r="A401" s="318">
        <v>298</v>
      </c>
      <c r="B401" s="282" t="s">
        <v>176</v>
      </c>
      <c r="C401" s="272" t="s">
        <v>428</v>
      </c>
      <c r="D401" s="241" t="s">
        <v>705</v>
      </c>
      <c r="E401" s="241" t="s">
        <v>705</v>
      </c>
      <c r="F401" s="274">
        <f aca="true" t="shared" si="126" ref="F401:AB401">(F397*F391)</f>
        <v>245181.02828047922</v>
      </c>
      <c r="G401" s="274">
        <f t="shared" si="126"/>
        <v>102045.49553473797</v>
      </c>
      <c r="H401" s="274">
        <f t="shared" si="126"/>
        <v>28935.364410673723</v>
      </c>
      <c r="I401" s="274">
        <f t="shared" si="126"/>
        <v>43086.01402500545</v>
      </c>
      <c r="J401" s="274">
        <f t="shared" si="126"/>
        <v>27698.119735028744</v>
      </c>
      <c r="K401" s="274">
        <f t="shared" si="126"/>
        <v>24887.062625021215</v>
      </c>
      <c r="L401" s="274">
        <f t="shared" si="126"/>
        <v>-282.25795145573414</v>
      </c>
      <c r="M401" s="274">
        <f t="shared" si="126"/>
        <v>5693.468802902985</v>
      </c>
      <c r="N401" s="274">
        <f t="shared" si="126"/>
        <v>1234.9099689523518</v>
      </c>
      <c r="O401" s="274">
        <f t="shared" si="126"/>
        <v>0</v>
      </c>
      <c r="P401" s="274">
        <f t="shared" si="126"/>
        <v>102045.49553473797</v>
      </c>
      <c r="Q401" s="274">
        <f t="shared" si="126"/>
        <v>28935.364410673723</v>
      </c>
      <c r="R401" s="274">
        <f t="shared" si="126"/>
        <v>43086.01402500545</v>
      </c>
      <c r="S401" s="274">
        <f t="shared" si="126"/>
        <v>27698.119735028744</v>
      </c>
      <c r="T401" s="274">
        <f t="shared" si="126"/>
        <v>22694.806448006944</v>
      </c>
      <c r="U401" s="274">
        <f t="shared" si="126"/>
        <v>39.73596743948111</v>
      </c>
      <c r="V401" s="274">
        <f t="shared" si="126"/>
        <v>2187.2112221733487</v>
      </c>
      <c r="W401" s="274">
        <f t="shared" si="126"/>
        <v>0</v>
      </c>
      <c r="X401" s="274">
        <f t="shared" si="126"/>
        <v>5693.468802902985</v>
      </c>
      <c r="Y401" s="274">
        <f t="shared" si="126"/>
        <v>-307.0631145454625</v>
      </c>
      <c r="Z401" s="274">
        <f t="shared" si="126"/>
        <v>1234.9099689523518</v>
      </c>
      <c r="AA401" s="274">
        <f t="shared" si="126"/>
        <v>0</v>
      </c>
      <c r="AB401" s="274">
        <f t="shared" si="126"/>
        <v>0</v>
      </c>
      <c r="AC401" s="275"/>
      <c r="AD401" s="275"/>
      <c r="AE401" s="275"/>
      <c r="AF401" s="275"/>
      <c r="AG401" s="275"/>
      <c r="AH401" s="276"/>
      <c r="AI401" s="277"/>
      <c r="AJ401" s="277"/>
      <c r="AK401" s="277"/>
      <c r="AL401" s="277"/>
      <c r="AM401" s="277"/>
      <c r="AN401" s="277"/>
      <c r="AO401" s="279"/>
      <c r="AP401" s="279"/>
      <c r="AQ401" s="279"/>
      <c r="AR401" s="279"/>
      <c r="AS401" s="279"/>
      <c r="AT401" s="279"/>
    </row>
    <row r="402" spans="1:46" s="236" customFormat="1" ht="11.25">
      <c r="A402" s="318">
        <v>299</v>
      </c>
      <c r="B402" s="273" t="s">
        <v>178</v>
      </c>
      <c r="C402" s="272" t="s">
        <v>429</v>
      </c>
      <c r="D402" s="241" t="s">
        <v>705</v>
      </c>
      <c r="E402" s="241" t="s">
        <v>705</v>
      </c>
      <c r="F402" s="274">
        <f aca="true" t="shared" si="127" ref="F402:AB402">(F397*F392)</f>
        <v>1331313.687104603</v>
      </c>
      <c r="G402" s="274">
        <f t="shared" si="127"/>
        <v>760363.7493226451</v>
      </c>
      <c r="H402" s="274">
        <f t="shared" si="127"/>
        <v>163516.2888479242</v>
      </c>
      <c r="I402" s="274">
        <f t="shared" si="127"/>
        <v>158524.3583166747</v>
      </c>
      <c r="J402" s="274">
        <f t="shared" si="127"/>
        <v>64443.44241325035</v>
      </c>
      <c r="K402" s="274">
        <f t="shared" si="127"/>
        <v>74863.16279957369</v>
      </c>
      <c r="L402" s="274">
        <f t="shared" si="127"/>
        <v>-62.861987045296594</v>
      </c>
      <c r="M402" s="274">
        <f t="shared" si="127"/>
        <v>2562.22120046836</v>
      </c>
      <c r="N402" s="274">
        <f t="shared" si="127"/>
        <v>49592.2840745057</v>
      </c>
      <c r="O402" s="274">
        <f t="shared" si="127"/>
        <v>0</v>
      </c>
      <c r="P402" s="274">
        <f t="shared" si="127"/>
        <v>760363.7493226451</v>
      </c>
      <c r="Q402" s="274">
        <f t="shared" si="127"/>
        <v>163516.2888479242</v>
      </c>
      <c r="R402" s="274">
        <f t="shared" si="127"/>
        <v>158524.3583166747</v>
      </c>
      <c r="S402" s="274">
        <f t="shared" si="127"/>
        <v>64443.44241325035</v>
      </c>
      <c r="T402" s="274">
        <f t="shared" si="127"/>
        <v>54075.35350664022</v>
      </c>
      <c r="U402" s="274">
        <f t="shared" si="127"/>
        <v>160.56553355559063</v>
      </c>
      <c r="V402" s="274">
        <f t="shared" si="127"/>
        <v>19881.29829087961</v>
      </c>
      <c r="W402" s="274">
        <f t="shared" si="127"/>
        <v>0</v>
      </c>
      <c r="X402" s="274">
        <f t="shared" si="127"/>
        <v>2562.22120046836</v>
      </c>
      <c r="Y402" s="274">
        <f t="shared" si="127"/>
        <v>-25.669110711168244</v>
      </c>
      <c r="Z402" s="274">
        <f t="shared" si="127"/>
        <v>49592.2840745057</v>
      </c>
      <c r="AA402" s="274">
        <f t="shared" si="127"/>
        <v>0</v>
      </c>
      <c r="AB402" s="274">
        <f t="shared" si="127"/>
        <v>0</v>
      </c>
      <c r="AC402" s="275"/>
      <c r="AD402" s="275"/>
      <c r="AE402" s="275"/>
      <c r="AF402" s="275"/>
      <c r="AG402" s="275"/>
      <c r="AH402" s="276"/>
      <c r="AI402" s="277"/>
      <c r="AJ402" s="277"/>
      <c r="AK402" s="277"/>
      <c r="AL402" s="277"/>
      <c r="AM402" s="277"/>
      <c r="AN402" s="277"/>
      <c r="AO402" s="279"/>
      <c r="AP402" s="279"/>
      <c r="AQ402" s="279"/>
      <c r="AR402" s="279"/>
      <c r="AS402" s="279"/>
      <c r="AT402" s="279"/>
    </row>
    <row r="403" spans="1:46" s="236" customFormat="1" ht="11.25">
      <c r="A403" s="271"/>
      <c r="B403" s="273"/>
      <c r="C403" s="272"/>
      <c r="D403" s="241"/>
      <c r="E403" s="241"/>
      <c r="F403" s="274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4"/>
      <c r="R403" s="274"/>
      <c r="S403" s="274"/>
      <c r="T403" s="274"/>
      <c r="U403" s="274"/>
      <c r="V403" s="274"/>
      <c r="W403" s="274"/>
      <c r="X403" s="274"/>
      <c r="Y403" s="274"/>
      <c r="Z403" s="274"/>
      <c r="AA403" s="274"/>
      <c r="AB403" s="274"/>
      <c r="AC403" s="275"/>
      <c r="AD403" s="275"/>
      <c r="AE403" s="275"/>
      <c r="AF403" s="275"/>
      <c r="AG403" s="275"/>
      <c r="AH403" s="276"/>
      <c r="AI403" s="277"/>
      <c r="AJ403" s="277"/>
      <c r="AK403" s="277"/>
      <c r="AL403" s="277"/>
      <c r="AM403" s="277"/>
      <c r="AN403" s="277"/>
      <c r="AO403" s="279"/>
      <c r="AP403" s="279"/>
      <c r="AQ403" s="279"/>
      <c r="AR403" s="279"/>
      <c r="AS403" s="279"/>
      <c r="AT403" s="279"/>
    </row>
    <row r="404" spans="1:46" s="236" customFormat="1" ht="11.25">
      <c r="A404" s="318">
        <v>300</v>
      </c>
      <c r="B404" s="273" t="s">
        <v>430</v>
      </c>
      <c r="C404" s="272" t="s">
        <v>431</v>
      </c>
      <c r="D404" s="241" t="s">
        <v>705</v>
      </c>
      <c r="E404" s="241" t="s">
        <v>705</v>
      </c>
      <c r="F404" s="274">
        <f aca="true" t="shared" si="128" ref="F404:AB404">(F399+F400+F401+F402)</f>
        <v>6351572.999999998</v>
      </c>
      <c r="G404" s="274">
        <f t="shared" si="128"/>
        <v>2978680.6551678646</v>
      </c>
      <c r="H404" s="274">
        <f t="shared" si="128"/>
        <v>793116.8316226092</v>
      </c>
      <c r="I404" s="274">
        <f t="shared" si="128"/>
        <v>1096117.1761398895</v>
      </c>
      <c r="J404" s="274">
        <f t="shared" si="128"/>
        <v>667258.2163254984</v>
      </c>
      <c r="K404" s="274">
        <f t="shared" si="128"/>
        <v>616710.8995139714</v>
      </c>
      <c r="L404" s="274">
        <f t="shared" si="128"/>
        <v>-504.2341224796172</v>
      </c>
      <c r="M404" s="274">
        <f t="shared" si="128"/>
        <v>123687.79611365592</v>
      </c>
      <c r="N404" s="274">
        <f t="shared" si="128"/>
        <v>76505.65923899013</v>
      </c>
      <c r="O404" s="274">
        <f t="shared" si="128"/>
        <v>0</v>
      </c>
      <c r="P404" s="274">
        <f t="shared" si="128"/>
        <v>2978680.6551678646</v>
      </c>
      <c r="Q404" s="274">
        <f t="shared" si="128"/>
        <v>793116.8316226092</v>
      </c>
      <c r="R404" s="274">
        <f t="shared" si="128"/>
        <v>1096117.1761398895</v>
      </c>
      <c r="S404" s="274">
        <f t="shared" si="128"/>
        <v>667258.2163254984</v>
      </c>
      <c r="T404" s="274">
        <f t="shared" si="128"/>
        <v>548050.6578608801</v>
      </c>
      <c r="U404" s="274">
        <f t="shared" si="128"/>
        <v>1028.063747755</v>
      </c>
      <c r="V404" s="274">
        <f t="shared" si="128"/>
        <v>67632.1779053362</v>
      </c>
      <c r="W404" s="274">
        <f t="shared" si="128"/>
        <v>0</v>
      </c>
      <c r="X404" s="274">
        <f t="shared" si="128"/>
        <v>123687.79611365592</v>
      </c>
      <c r="Y404" s="274">
        <f t="shared" si="128"/>
        <v>-504.23412247961727</v>
      </c>
      <c r="Z404" s="274">
        <f t="shared" si="128"/>
        <v>76505.65923899013</v>
      </c>
      <c r="AA404" s="274">
        <f t="shared" si="128"/>
        <v>0</v>
      </c>
      <c r="AB404" s="274">
        <f t="shared" si="128"/>
        <v>0</v>
      </c>
      <c r="AC404" s="275"/>
      <c r="AD404" s="275"/>
      <c r="AE404" s="275"/>
      <c r="AF404" s="275"/>
      <c r="AG404" s="275"/>
      <c r="AH404" s="276"/>
      <c r="AI404" s="277"/>
      <c r="AJ404" s="277"/>
      <c r="AK404" s="277"/>
      <c r="AL404" s="277"/>
      <c r="AM404" s="277"/>
      <c r="AN404" s="277"/>
      <c r="AO404" s="279"/>
      <c r="AP404" s="279"/>
      <c r="AQ404" s="279"/>
      <c r="AR404" s="279"/>
      <c r="AS404" s="279"/>
      <c r="AT404" s="279"/>
    </row>
    <row r="405" spans="1:46" s="236" customFormat="1" ht="11.25">
      <c r="A405" s="318"/>
      <c r="B405" s="282"/>
      <c r="C405" s="271"/>
      <c r="D405" s="241"/>
      <c r="E405" s="241"/>
      <c r="F405" s="274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4"/>
      <c r="R405" s="274"/>
      <c r="S405" s="274"/>
      <c r="T405" s="274"/>
      <c r="U405" s="274"/>
      <c r="V405" s="274"/>
      <c r="W405" s="274"/>
      <c r="X405" s="274"/>
      <c r="Y405" s="274"/>
      <c r="Z405" s="274"/>
      <c r="AA405" s="274"/>
      <c r="AB405" s="274"/>
      <c r="AC405" s="275"/>
      <c r="AD405" s="275"/>
      <c r="AE405" s="275"/>
      <c r="AF405" s="275"/>
      <c r="AG405" s="275"/>
      <c r="AH405" s="276"/>
      <c r="AI405" s="277"/>
      <c r="AJ405" s="277"/>
      <c r="AK405" s="277"/>
      <c r="AL405" s="277"/>
      <c r="AM405" s="277"/>
      <c r="AN405" s="277"/>
      <c r="AO405" s="279"/>
      <c r="AP405" s="279"/>
      <c r="AQ405" s="279"/>
      <c r="AR405" s="279"/>
      <c r="AS405" s="279"/>
      <c r="AT405" s="279"/>
    </row>
    <row r="406" spans="1:46" s="236" customFormat="1" ht="11.25">
      <c r="A406" s="298"/>
      <c r="B406" s="283" t="s">
        <v>432</v>
      </c>
      <c r="C406" s="310"/>
      <c r="D406" s="237"/>
      <c r="E406" s="298"/>
      <c r="F406" s="274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4"/>
      <c r="R406" s="274"/>
      <c r="S406" s="274"/>
      <c r="T406" s="274"/>
      <c r="U406" s="274"/>
      <c r="V406" s="274"/>
      <c r="W406" s="274"/>
      <c r="X406" s="274"/>
      <c r="Y406" s="274"/>
      <c r="Z406" s="274"/>
      <c r="AA406" s="274"/>
      <c r="AB406" s="274"/>
      <c r="AC406" s="275"/>
      <c r="AD406" s="275"/>
      <c r="AE406" s="275"/>
      <c r="AF406" s="275"/>
      <c r="AG406" s="275"/>
      <c r="AH406" s="276"/>
      <c r="AI406" s="277"/>
      <c r="AJ406" s="277"/>
      <c r="AK406" s="277"/>
      <c r="AL406" s="277"/>
      <c r="AM406" s="277"/>
      <c r="AN406" s="277"/>
      <c r="AO406" s="279"/>
      <c r="AP406" s="279"/>
      <c r="AQ406" s="279"/>
      <c r="AR406" s="279"/>
      <c r="AS406" s="279"/>
      <c r="AT406" s="279"/>
    </row>
    <row r="407" spans="2:46" s="295" customFormat="1" ht="11.25">
      <c r="B407" s="295" t="s">
        <v>433</v>
      </c>
      <c r="C407" s="296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4"/>
      <c r="X407" s="274"/>
      <c r="Y407" s="274"/>
      <c r="Z407" s="274"/>
      <c r="AA407" s="274"/>
      <c r="AB407" s="274"/>
      <c r="AC407" s="275"/>
      <c r="AD407" s="275"/>
      <c r="AE407" s="275"/>
      <c r="AF407" s="275"/>
      <c r="AG407" s="275"/>
      <c r="AH407" s="276"/>
      <c r="AI407" s="277"/>
      <c r="AJ407" s="277"/>
      <c r="AK407" s="277"/>
      <c r="AL407" s="277"/>
      <c r="AM407" s="277"/>
      <c r="AN407" s="277"/>
      <c r="AO407" s="297"/>
      <c r="AP407" s="297"/>
      <c r="AQ407" s="297"/>
      <c r="AR407" s="297"/>
      <c r="AS407" s="297"/>
      <c r="AT407" s="297"/>
    </row>
    <row r="408" spans="1:46" s="236" customFormat="1" ht="11.25">
      <c r="A408" s="318">
        <v>301</v>
      </c>
      <c r="B408" s="309" t="s">
        <v>434</v>
      </c>
      <c r="C408" s="314" t="s">
        <v>435</v>
      </c>
      <c r="D408" s="241" t="s">
        <v>705</v>
      </c>
      <c r="E408" s="298" t="s">
        <v>705</v>
      </c>
      <c r="F408" s="274">
        <v>40824951</v>
      </c>
      <c r="G408" s="274">
        <v>24392248.379023816</v>
      </c>
      <c r="H408" s="274">
        <v>4875702.873303195</v>
      </c>
      <c r="I408" s="274">
        <v>4740949.541562077</v>
      </c>
      <c r="J408" s="274">
        <v>2577081.9789873045</v>
      </c>
      <c r="K408" s="274">
        <v>2630297.1219028747</v>
      </c>
      <c r="L408" s="274">
        <v>523494.5548432105</v>
      </c>
      <c r="M408" s="274">
        <v>457669.75405457075</v>
      </c>
      <c r="N408" s="274">
        <v>517660.0205345589</v>
      </c>
      <c r="O408" s="274">
        <v>109846.77578838945</v>
      </c>
      <c r="P408" s="274">
        <v>24392248.379023816</v>
      </c>
      <c r="Q408" s="274">
        <v>4875702.873303195</v>
      </c>
      <c r="R408" s="274">
        <v>4740949.541562077</v>
      </c>
      <c r="S408" s="274">
        <v>2577081.9789873045</v>
      </c>
      <c r="T408" s="274">
        <v>2190025.4469861346</v>
      </c>
      <c r="U408" s="274">
        <v>7173.610938252615</v>
      </c>
      <c r="V408" s="274">
        <v>433098.06397848733</v>
      </c>
      <c r="W408" s="274">
        <v>42933.70983786068</v>
      </c>
      <c r="X408" s="274">
        <v>457669.75405457075</v>
      </c>
      <c r="Y408" s="274">
        <v>480560.84500534984</v>
      </c>
      <c r="Z408" s="274">
        <v>517660.0205345589</v>
      </c>
      <c r="AA408" s="274">
        <v>100055.69987976813</v>
      </c>
      <c r="AB408" s="274">
        <v>9791.075908621311</v>
      </c>
      <c r="AC408" s="275"/>
      <c r="AD408" s="275"/>
      <c r="AE408" s="275"/>
      <c r="AF408" s="275"/>
      <c r="AG408" s="275"/>
      <c r="AH408" s="276"/>
      <c r="AI408" s="277"/>
      <c r="AJ408" s="277"/>
      <c r="AK408" s="277"/>
      <c r="AL408" s="277"/>
      <c r="AM408" s="277"/>
      <c r="AN408" s="277"/>
      <c r="AO408" s="279"/>
      <c r="AP408" s="279"/>
      <c r="AQ408" s="279"/>
      <c r="AR408" s="279"/>
      <c r="AS408" s="279"/>
      <c r="AT408" s="279"/>
    </row>
    <row r="409" spans="1:46" s="236" customFormat="1" ht="11.25">
      <c r="A409" s="318">
        <v>302</v>
      </c>
      <c r="B409" s="309" t="s">
        <v>436</v>
      </c>
      <c r="C409" s="314" t="s">
        <v>703</v>
      </c>
      <c r="D409" s="241" t="s">
        <v>705</v>
      </c>
      <c r="E409" s="298" t="s">
        <v>705</v>
      </c>
      <c r="F409" s="274">
        <v>56366143</v>
      </c>
      <c r="G409" s="274">
        <v>30621390.04903827</v>
      </c>
      <c r="H409" s="274">
        <v>7068469.767859638</v>
      </c>
      <c r="I409" s="274">
        <v>8812452.67520721</v>
      </c>
      <c r="J409" s="274">
        <v>4391233.505647602</v>
      </c>
      <c r="K409" s="274">
        <v>3603402.713238081</v>
      </c>
      <c r="L409" s="274">
        <v>750524.9417224214</v>
      </c>
      <c r="M409" s="274">
        <v>438750.8443562105</v>
      </c>
      <c r="N409" s="274">
        <v>545315.9517238731</v>
      </c>
      <c r="O409" s="274">
        <v>134602.55120669305</v>
      </c>
      <c r="P409" s="274">
        <v>30621390.04903827</v>
      </c>
      <c r="Q409" s="274">
        <v>7068469.767859638</v>
      </c>
      <c r="R409" s="274">
        <v>8812452.67520721</v>
      </c>
      <c r="S409" s="274">
        <v>4391233.505647602</v>
      </c>
      <c r="T409" s="274">
        <v>3152932.8430489143</v>
      </c>
      <c r="U409" s="274">
        <v>1289.4960570413534</v>
      </c>
      <c r="V409" s="274">
        <v>449180.37413212575</v>
      </c>
      <c r="W409" s="274">
        <v>82686.1866420618</v>
      </c>
      <c r="X409" s="274">
        <v>438750.8443562105</v>
      </c>
      <c r="Y409" s="274">
        <v>667838.7550803596</v>
      </c>
      <c r="Z409" s="274">
        <v>545315.9517238731</v>
      </c>
      <c r="AA409" s="274">
        <v>124824.06451052314</v>
      </c>
      <c r="AB409" s="274">
        <v>9778.48669616993</v>
      </c>
      <c r="AC409" s="275"/>
      <c r="AD409" s="275"/>
      <c r="AE409" s="275"/>
      <c r="AF409" s="275"/>
      <c r="AG409" s="275"/>
      <c r="AH409" s="276"/>
      <c r="AI409" s="277"/>
      <c r="AJ409" s="277"/>
      <c r="AK409" s="277"/>
      <c r="AL409" s="277"/>
      <c r="AM409" s="277"/>
      <c r="AN409" s="277"/>
      <c r="AO409" s="279"/>
      <c r="AP409" s="279"/>
      <c r="AQ409" s="279"/>
      <c r="AR409" s="279"/>
      <c r="AS409" s="279"/>
      <c r="AT409" s="279"/>
    </row>
    <row r="410" spans="1:46" s="236" customFormat="1" ht="11.25">
      <c r="A410" s="318">
        <v>303</v>
      </c>
      <c r="B410" s="283" t="s">
        <v>437</v>
      </c>
      <c r="C410" s="310" t="s">
        <v>438</v>
      </c>
      <c r="D410" s="237"/>
      <c r="E410" s="298"/>
      <c r="F410" s="274">
        <f aca="true" t="shared" si="129" ref="F410:AB410">(F408+F409)</f>
        <v>97191094</v>
      </c>
      <c r="G410" s="274">
        <f t="shared" si="129"/>
        <v>55013638.42806208</v>
      </c>
      <c r="H410" s="274">
        <f t="shared" si="129"/>
        <v>11944172.641162833</v>
      </c>
      <c r="I410" s="274">
        <f t="shared" si="129"/>
        <v>13553402.216769287</v>
      </c>
      <c r="J410" s="274">
        <f t="shared" si="129"/>
        <v>6968315.484634906</v>
      </c>
      <c r="K410" s="274">
        <f t="shared" si="129"/>
        <v>6233699.835140956</v>
      </c>
      <c r="L410" s="274">
        <f t="shared" si="129"/>
        <v>1274019.496565632</v>
      </c>
      <c r="M410" s="274">
        <f t="shared" si="129"/>
        <v>896420.5984107812</v>
      </c>
      <c r="N410" s="274">
        <f t="shared" si="129"/>
        <v>1062975.972258432</v>
      </c>
      <c r="O410" s="274">
        <f t="shared" si="129"/>
        <v>244449.3269950825</v>
      </c>
      <c r="P410" s="274">
        <f t="shared" si="129"/>
        <v>55013638.42806208</v>
      </c>
      <c r="Q410" s="274">
        <f t="shared" si="129"/>
        <v>11944172.641162833</v>
      </c>
      <c r="R410" s="274">
        <f t="shared" si="129"/>
        <v>13553402.216769287</v>
      </c>
      <c r="S410" s="274">
        <f t="shared" si="129"/>
        <v>6968315.484634906</v>
      </c>
      <c r="T410" s="274">
        <f t="shared" si="129"/>
        <v>5342958.2900350485</v>
      </c>
      <c r="U410" s="274">
        <f t="shared" si="129"/>
        <v>8463.106995293969</v>
      </c>
      <c r="V410" s="274">
        <f t="shared" si="129"/>
        <v>882278.438110613</v>
      </c>
      <c r="W410" s="274">
        <f t="shared" si="129"/>
        <v>125619.89647992249</v>
      </c>
      <c r="X410" s="274">
        <f t="shared" si="129"/>
        <v>896420.5984107812</v>
      </c>
      <c r="Y410" s="274">
        <f t="shared" si="129"/>
        <v>1148399.6000857095</v>
      </c>
      <c r="Z410" s="274">
        <f t="shared" si="129"/>
        <v>1062975.972258432</v>
      </c>
      <c r="AA410" s="274">
        <f t="shared" si="129"/>
        <v>224879.76439029127</v>
      </c>
      <c r="AB410" s="274">
        <f t="shared" si="129"/>
        <v>19569.56260479124</v>
      </c>
      <c r="AC410" s="275"/>
      <c r="AD410" s="275"/>
      <c r="AE410" s="275"/>
      <c r="AF410" s="275"/>
      <c r="AG410" s="275"/>
      <c r="AH410" s="276"/>
      <c r="AI410" s="277"/>
      <c r="AJ410" s="277"/>
      <c r="AK410" s="277"/>
      <c r="AL410" s="277"/>
      <c r="AM410" s="277"/>
      <c r="AN410" s="277"/>
      <c r="AO410" s="279"/>
      <c r="AP410" s="279"/>
      <c r="AQ410" s="279"/>
      <c r="AR410" s="279"/>
      <c r="AS410" s="279"/>
      <c r="AT410" s="279"/>
    </row>
    <row r="411" spans="1:46" s="236" customFormat="1" ht="11.25">
      <c r="A411" s="318"/>
      <c r="B411" s="283"/>
      <c r="C411" s="310"/>
      <c r="D411" s="237"/>
      <c r="E411" s="298"/>
      <c r="F411" s="274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4"/>
      <c r="R411" s="274"/>
      <c r="S411" s="274"/>
      <c r="T411" s="274"/>
      <c r="U411" s="274"/>
      <c r="V411" s="274"/>
      <c r="W411" s="274"/>
      <c r="X411" s="274"/>
      <c r="Y411" s="274"/>
      <c r="Z411" s="274"/>
      <c r="AA411" s="274"/>
      <c r="AB411" s="274"/>
      <c r="AC411" s="275"/>
      <c r="AD411" s="275"/>
      <c r="AE411" s="275"/>
      <c r="AF411" s="275"/>
      <c r="AG411" s="275"/>
      <c r="AH411" s="276"/>
      <c r="AI411" s="277"/>
      <c r="AJ411" s="277"/>
      <c r="AK411" s="277"/>
      <c r="AL411" s="277"/>
      <c r="AM411" s="277"/>
      <c r="AN411" s="277"/>
      <c r="AO411" s="279"/>
      <c r="AP411" s="279"/>
      <c r="AQ411" s="279"/>
      <c r="AR411" s="279"/>
      <c r="AS411" s="279"/>
      <c r="AT411" s="279"/>
    </row>
    <row r="412" spans="1:46" s="236" customFormat="1" ht="11.25">
      <c r="A412" s="318">
        <v>304</v>
      </c>
      <c r="B412" s="282" t="s">
        <v>174</v>
      </c>
      <c r="C412" s="272" t="s">
        <v>439</v>
      </c>
      <c r="D412" s="237"/>
      <c r="E412" s="298"/>
      <c r="F412" s="274">
        <f aca="true" t="shared" si="130" ref="F412:AB412">(F410*F140)</f>
        <v>28937101.099038117</v>
      </c>
      <c r="G412" s="274">
        <f t="shared" si="130"/>
        <v>14298613.415736957</v>
      </c>
      <c r="H412" s="274">
        <f t="shared" si="130"/>
        <v>3630671.727905808</v>
      </c>
      <c r="I412" s="274">
        <f t="shared" si="130"/>
        <v>5032491.473339197</v>
      </c>
      <c r="J412" s="274">
        <f t="shared" si="130"/>
        <v>3117177.410771418</v>
      </c>
      <c r="K412" s="274">
        <f t="shared" si="130"/>
        <v>2563928.034806718</v>
      </c>
      <c r="L412" s="274">
        <f t="shared" si="130"/>
        <v>2.470043374677111E-17</v>
      </c>
      <c r="M412" s="274">
        <f t="shared" si="130"/>
        <v>530121.9875971843</v>
      </c>
      <c r="N412" s="274">
        <f t="shared" si="130"/>
        <v>101858.74380207557</v>
      </c>
      <c r="O412" s="274">
        <f t="shared" si="130"/>
        <v>10274.167586324435</v>
      </c>
      <c r="P412" s="274">
        <f t="shared" si="130"/>
        <v>14298613.415736957</v>
      </c>
      <c r="Q412" s="274">
        <f t="shared" si="130"/>
        <v>3630671.727905808</v>
      </c>
      <c r="R412" s="274">
        <f t="shared" si="130"/>
        <v>5032491.473339197</v>
      </c>
      <c r="S412" s="274">
        <f t="shared" si="130"/>
        <v>3117177.410771418</v>
      </c>
      <c r="T412" s="274">
        <f t="shared" si="130"/>
        <v>2386091.0075263935</v>
      </c>
      <c r="U412" s="274">
        <f t="shared" si="130"/>
        <v>3085.897843093541</v>
      </c>
      <c r="V412" s="274">
        <f t="shared" si="130"/>
        <v>205412.49403310858</v>
      </c>
      <c r="W412" s="274">
        <f t="shared" si="130"/>
        <v>8.175329132953939E-19</v>
      </c>
      <c r="X412" s="274">
        <f t="shared" si="130"/>
        <v>530121.9875971843</v>
      </c>
      <c r="Y412" s="274">
        <f t="shared" si="130"/>
        <v>2.3568432381594263E-17</v>
      </c>
      <c r="Z412" s="274">
        <f t="shared" si="130"/>
        <v>101858.74380207557</v>
      </c>
      <c r="AA412" s="274">
        <f t="shared" si="130"/>
        <v>0</v>
      </c>
      <c r="AB412" s="274">
        <f t="shared" si="130"/>
        <v>9438.6729772276</v>
      </c>
      <c r="AC412" s="275"/>
      <c r="AD412" s="275"/>
      <c r="AE412" s="275"/>
      <c r="AF412" s="275"/>
      <c r="AG412" s="275"/>
      <c r="AH412" s="276"/>
      <c r="AI412" s="277"/>
      <c r="AJ412" s="277"/>
      <c r="AK412" s="277"/>
      <c r="AL412" s="277"/>
      <c r="AM412" s="277"/>
      <c r="AN412" s="277"/>
      <c r="AO412" s="279"/>
      <c r="AP412" s="279"/>
      <c r="AQ412" s="279"/>
      <c r="AR412" s="279"/>
      <c r="AS412" s="279"/>
      <c r="AT412" s="279"/>
    </row>
    <row r="413" spans="1:46" s="236" customFormat="1" ht="11.25">
      <c r="A413" s="318">
        <v>305</v>
      </c>
      <c r="B413" s="282" t="s">
        <v>176</v>
      </c>
      <c r="C413" s="272" t="s">
        <v>440</v>
      </c>
      <c r="D413" s="237"/>
      <c r="E413" s="298"/>
      <c r="F413" s="274">
        <f aca="true" t="shared" si="131" ref="F413:AB413">(F410*F141)</f>
        <v>12000717.929510418</v>
      </c>
      <c r="G413" s="274">
        <f t="shared" si="131"/>
        <v>5578744.6263918355</v>
      </c>
      <c r="H413" s="274">
        <f t="shared" si="131"/>
        <v>1415565.3486268928</v>
      </c>
      <c r="I413" s="274">
        <f t="shared" si="131"/>
        <v>1961982.6149764801</v>
      </c>
      <c r="J413" s="274">
        <f t="shared" si="131"/>
        <v>1215157.569414856</v>
      </c>
      <c r="K413" s="274">
        <f t="shared" si="131"/>
        <v>999197.9456769313</v>
      </c>
      <c r="L413" s="274">
        <f t="shared" si="131"/>
        <v>676835.2527740962</v>
      </c>
      <c r="M413" s="274">
        <f t="shared" si="131"/>
        <v>206544.32034128028</v>
      </c>
      <c r="N413" s="274">
        <f t="shared" si="131"/>
        <v>39666.826031247125</v>
      </c>
      <c r="O413" s="274">
        <f t="shared" si="131"/>
        <v>43165.1372837539</v>
      </c>
      <c r="P413" s="274">
        <f t="shared" si="131"/>
        <v>5578744.6263918355</v>
      </c>
      <c r="Q413" s="274">
        <f t="shared" si="131"/>
        <v>1415565.3486268928</v>
      </c>
      <c r="R413" s="274">
        <f t="shared" si="131"/>
        <v>1961982.6149764801</v>
      </c>
      <c r="S413" s="274">
        <f t="shared" si="131"/>
        <v>1215157.569414856</v>
      </c>
      <c r="T413" s="274">
        <f t="shared" si="131"/>
        <v>930089.5908268866</v>
      </c>
      <c r="U413" s="274">
        <f t="shared" si="131"/>
        <v>1200.2065531074877</v>
      </c>
      <c r="V413" s="274">
        <f t="shared" si="131"/>
        <v>79890.83983160528</v>
      </c>
      <c r="W413" s="274">
        <f t="shared" si="131"/>
        <v>24593.08698630693</v>
      </c>
      <c r="X413" s="274">
        <f t="shared" si="131"/>
        <v>206544.32034128028</v>
      </c>
      <c r="Y413" s="274">
        <f t="shared" si="131"/>
        <v>644051.0716458736</v>
      </c>
      <c r="Z413" s="274">
        <f t="shared" si="131"/>
        <v>39666.826031247125</v>
      </c>
      <c r="AA413" s="274">
        <f t="shared" si="131"/>
        <v>39463.00496667091</v>
      </c>
      <c r="AB413" s="274">
        <f t="shared" si="131"/>
        <v>3680.341063199461</v>
      </c>
      <c r="AC413" s="275"/>
      <c r="AD413" s="275"/>
      <c r="AE413" s="275"/>
      <c r="AF413" s="275"/>
      <c r="AG413" s="275"/>
      <c r="AH413" s="276"/>
      <c r="AI413" s="277"/>
      <c r="AJ413" s="277"/>
      <c r="AK413" s="277"/>
      <c r="AL413" s="277"/>
      <c r="AM413" s="277"/>
      <c r="AN413" s="277"/>
      <c r="AO413" s="279"/>
      <c r="AP413" s="279"/>
      <c r="AQ413" s="279"/>
      <c r="AR413" s="279"/>
      <c r="AS413" s="279"/>
      <c r="AT413" s="279"/>
    </row>
    <row r="414" spans="1:46" s="236" customFormat="1" ht="11.25">
      <c r="A414" s="318">
        <v>306</v>
      </c>
      <c r="B414" s="282" t="s">
        <v>178</v>
      </c>
      <c r="C414" s="272" t="s">
        <v>441</v>
      </c>
      <c r="D414" s="237"/>
      <c r="E414" s="298"/>
      <c r="F414" s="274">
        <f aca="true" t="shared" si="132" ref="F414:AB414">(F410*F142)</f>
        <v>56253274.97145146</v>
      </c>
      <c r="G414" s="274">
        <f t="shared" si="132"/>
        <v>35136280.385933295</v>
      </c>
      <c r="H414" s="274">
        <f t="shared" si="132"/>
        <v>6897935.564630133</v>
      </c>
      <c r="I414" s="274">
        <f t="shared" si="132"/>
        <v>6558928.1284536095</v>
      </c>
      <c r="J414" s="274">
        <f t="shared" si="132"/>
        <v>2635980.504448633</v>
      </c>
      <c r="K414" s="274">
        <f t="shared" si="132"/>
        <v>2670573.854657306</v>
      </c>
      <c r="L414" s="274">
        <f t="shared" si="132"/>
        <v>597184.2437915357</v>
      </c>
      <c r="M414" s="274">
        <f t="shared" si="132"/>
        <v>159754.29047231673</v>
      </c>
      <c r="N414" s="274">
        <f t="shared" si="132"/>
        <v>921450.4024251094</v>
      </c>
      <c r="O414" s="274">
        <f t="shared" si="132"/>
        <v>191010.02212500415</v>
      </c>
      <c r="P414" s="274">
        <f t="shared" si="132"/>
        <v>35136280.385933295</v>
      </c>
      <c r="Q414" s="274">
        <f t="shared" si="132"/>
        <v>6897935.564630133</v>
      </c>
      <c r="R414" s="274">
        <f t="shared" si="132"/>
        <v>6558928.1284536095</v>
      </c>
      <c r="S414" s="274">
        <f t="shared" si="132"/>
        <v>2635980.504448633</v>
      </c>
      <c r="T414" s="274">
        <f t="shared" si="132"/>
        <v>2026777.691681768</v>
      </c>
      <c r="U414" s="274">
        <f t="shared" si="132"/>
        <v>4177.002599092941</v>
      </c>
      <c r="V414" s="274">
        <f t="shared" si="132"/>
        <v>596975.1042458994</v>
      </c>
      <c r="W414" s="274">
        <f t="shared" si="132"/>
        <v>101026.80949361557</v>
      </c>
      <c r="X414" s="274">
        <f t="shared" si="132"/>
        <v>159754.29047231673</v>
      </c>
      <c r="Y414" s="274">
        <f t="shared" si="132"/>
        <v>504348.5284398357</v>
      </c>
      <c r="Z414" s="274">
        <f t="shared" si="132"/>
        <v>921450.4024251094</v>
      </c>
      <c r="AA414" s="274">
        <f t="shared" si="132"/>
        <v>185416.7594236204</v>
      </c>
      <c r="AB414" s="274">
        <f t="shared" si="132"/>
        <v>6450.54856436418</v>
      </c>
      <c r="AC414" s="275"/>
      <c r="AD414" s="275"/>
      <c r="AE414" s="275"/>
      <c r="AF414" s="275"/>
      <c r="AG414" s="275"/>
      <c r="AH414" s="276"/>
      <c r="AI414" s="277"/>
      <c r="AJ414" s="277"/>
      <c r="AK414" s="277"/>
      <c r="AL414" s="277"/>
      <c r="AM414" s="277"/>
      <c r="AN414" s="277"/>
      <c r="AO414" s="279"/>
      <c r="AP414" s="279"/>
      <c r="AQ414" s="279"/>
      <c r="AR414" s="279"/>
      <c r="AS414" s="279"/>
      <c r="AT414" s="279"/>
    </row>
    <row r="415" spans="1:46" s="236" customFormat="1" ht="11.25">
      <c r="A415" s="318"/>
      <c r="B415" s="280"/>
      <c r="C415" s="310"/>
      <c r="D415" s="237"/>
      <c r="E415" s="298"/>
      <c r="F415" s="274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274"/>
      <c r="R415" s="274"/>
      <c r="S415" s="274"/>
      <c r="T415" s="274"/>
      <c r="U415" s="274"/>
      <c r="V415" s="274"/>
      <c r="W415" s="274"/>
      <c r="X415" s="274"/>
      <c r="Y415" s="274"/>
      <c r="Z415" s="274"/>
      <c r="AA415" s="274"/>
      <c r="AB415" s="274"/>
      <c r="AC415" s="275"/>
      <c r="AD415" s="275"/>
      <c r="AE415" s="275"/>
      <c r="AF415" s="275"/>
      <c r="AG415" s="275"/>
      <c r="AH415" s="276"/>
      <c r="AI415" s="277"/>
      <c r="AJ415" s="277"/>
      <c r="AK415" s="277"/>
      <c r="AL415" s="277"/>
      <c r="AM415" s="277"/>
      <c r="AN415" s="277"/>
      <c r="AO415" s="279"/>
      <c r="AP415" s="279"/>
      <c r="AQ415" s="279"/>
      <c r="AR415" s="279"/>
      <c r="AS415" s="279"/>
      <c r="AT415" s="279"/>
    </row>
    <row r="416" spans="2:46" s="295" customFormat="1" ht="11.25">
      <c r="B416" s="320" t="s">
        <v>442</v>
      </c>
      <c r="C416" s="296"/>
      <c r="F416" s="274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274"/>
      <c r="R416" s="274"/>
      <c r="S416" s="274"/>
      <c r="T416" s="274"/>
      <c r="U416" s="274"/>
      <c r="V416" s="274"/>
      <c r="W416" s="274"/>
      <c r="X416" s="274"/>
      <c r="Y416" s="274"/>
      <c r="Z416" s="274"/>
      <c r="AA416" s="274"/>
      <c r="AB416" s="274"/>
      <c r="AC416" s="275"/>
      <c r="AD416" s="275"/>
      <c r="AE416" s="275"/>
      <c r="AF416" s="275"/>
      <c r="AG416" s="275"/>
      <c r="AH416" s="276"/>
      <c r="AI416" s="277"/>
      <c r="AJ416" s="277"/>
      <c r="AK416" s="277"/>
      <c r="AL416" s="277"/>
      <c r="AM416" s="277"/>
      <c r="AN416" s="277"/>
      <c r="AO416" s="297"/>
      <c r="AP416" s="297"/>
      <c r="AQ416" s="297"/>
      <c r="AR416" s="297"/>
      <c r="AS416" s="297"/>
      <c r="AT416" s="297"/>
    </row>
    <row r="417" spans="1:46" s="236" customFormat="1" ht="11.25">
      <c r="A417" s="318">
        <v>307</v>
      </c>
      <c r="B417" s="309" t="s">
        <v>443</v>
      </c>
      <c r="C417" s="298" t="s">
        <v>444</v>
      </c>
      <c r="D417" s="241" t="s">
        <v>705</v>
      </c>
      <c r="E417" s="298" t="s">
        <v>705</v>
      </c>
      <c r="F417" s="274">
        <v>5942428.999999999</v>
      </c>
      <c r="G417" s="274">
        <v>3776142.009381267</v>
      </c>
      <c r="H417" s="274">
        <v>703026.739198284</v>
      </c>
      <c r="I417" s="274">
        <v>584822.0197282131</v>
      </c>
      <c r="J417" s="274">
        <v>312832.72197601915</v>
      </c>
      <c r="K417" s="274">
        <v>323585.10432395205</v>
      </c>
      <c r="L417" s="274">
        <v>55950.28668464278</v>
      </c>
      <c r="M417" s="274">
        <v>63562.05486922316</v>
      </c>
      <c r="N417" s="274">
        <v>109124.53853668759</v>
      </c>
      <c r="O417" s="274">
        <v>13383.52530171089</v>
      </c>
      <c r="P417" s="274">
        <v>3776142.009381267</v>
      </c>
      <c r="Q417" s="274">
        <v>703026.739198284</v>
      </c>
      <c r="R417" s="274">
        <v>584822.0197282131</v>
      </c>
      <c r="S417" s="274">
        <v>312832.72197601915</v>
      </c>
      <c r="T417" s="274">
        <v>265580.40718376666</v>
      </c>
      <c r="U417" s="274">
        <v>858.6500757599814</v>
      </c>
      <c r="V417" s="274">
        <v>57146.04706442541</v>
      </c>
      <c r="W417" s="274">
        <v>5826.620427737668</v>
      </c>
      <c r="X417" s="274">
        <v>63562.05486922316</v>
      </c>
      <c r="Y417" s="274">
        <v>50123.66625690511</v>
      </c>
      <c r="Z417" s="274">
        <v>109124.53853668759</v>
      </c>
      <c r="AA417" s="274">
        <v>11608.99156222841</v>
      </c>
      <c r="AB417" s="274">
        <v>1774.5337394824794</v>
      </c>
      <c r="AC417" s="275"/>
      <c r="AD417" s="275"/>
      <c r="AE417" s="275"/>
      <c r="AF417" s="275"/>
      <c r="AG417" s="275"/>
      <c r="AH417" s="276"/>
      <c r="AI417" s="277"/>
      <c r="AJ417" s="277"/>
      <c r="AK417" s="277"/>
      <c r="AL417" s="277"/>
      <c r="AM417" s="277"/>
      <c r="AN417" s="277"/>
      <c r="AO417" s="279"/>
      <c r="AP417" s="279"/>
      <c r="AQ417" s="279"/>
      <c r="AR417" s="279"/>
      <c r="AS417" s="279"/>
      <c r="AT417" s="279"/>
    </row>
    <row r="418" spans="1:46" s="236" customFormat="1" ht="11.25">
      <c r="A418" s="318"/>
      <c r="B418" s="309"/>
      <c r="C418" s="298"/>
      <c r="D418" s="241"/>
      <c r="E418" s="298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275"/>
      <c r="AD418" s="275"/>
      <c r="AE418" s="275"/>
      <c r="AF418" s="275"/>
      <c r="AG418" s="275"/>
      <c r="AH418" s="276"/>
      <c r="AI418" s="277"/>
      <c r="AJ418" s="277"/>
      <c r="AK418" s="277"/>
      <c r="AL418" s="277"/>
      <c r="AM418" s="277"/>
      <c r="AN418" s="277"/>
      <c r="AO418" s="279"/>
      <c r="AP418" s="279"/>
      <c r="AQ418" s="279"/>
      <c r="AR418" s="279"/>
      <c r="AS418" s="279"/>
      <c r="AT418" s="279"/>
    </row>
    <row r="419" spans="1:46" s="236" customFormat="1" ht="11.25">
      <c r="A419" s="318">
        <v>308</v>
      </c>
      <c r="B419" s="282" t="s">
        <v>174</v>
      </c>
      <c r="C419" s="272" t="s">
        <v>445</v>
      </c>
      <c r="D419" s="241"/>
      <c r="E419" s="298"/>
      <c r="F419" s="274">
        <f aca="true" t="shared" si="133" ref="F419:AB419">(F417*F160)</f>
        <v>1754974.0535615175</v>
      </c>
      <c r="G419" s="274">
        <f t="shared" si="133"/>
        <v>950848.8456628757</v>
      </c>
      <c r="H419" s="274">
        <f t="shared" si="133"/>
        <v>211322.4612927079</v>
      </c>
      <c r="I419" s="274">
        <f t="shared" si="133"/>
        <v>221771.91218894866</v>
      </c>
      <c r="J419" s="274">
        <f t="shared" si="133"/>
        <v>148411.09206051566</v>
      </c>
      <c r="K419" s="274">
        <f t="shared" si="133"/>
        <v>138615.67082461662</v>
      </c>
      <c r="L419" s="274">
        <f t="shared" si="133"/>
        <v>1.5078972139569432E-18</v>
      </c>
      <c r="M419" s="274">
        <f t="shared" si="133"/>
        <v>42989.53713666666</v>
      </c>
      <c r="N419" s="274">
        <f t="shared" si="133"/>
        <v>9416.241393206397</v>
      </c>
      <c r="O419" s="274">
        <f t="shared" si="133"/>
        <v>560.0380041139343</v>
      </c>
      <c r="P419" s="274">
        <f t="shared" si="133"/>
        <v>950848.8456628757</v>
      </c>
      <c r="Q419" s="274">
        <f t="shared" si="133"/>
        <v>211322.4612927079</v>
      </c>
      <c r="R419" s="274">
        <f t="shared" si="133"/>
        <v>221771.91218894866</v>
      </c>
      <c r="S419" s="274">
        <f t="shared" si="133"/>
        <v>148411.09206051566</v>
      </c>
      <c r="T419" s="274">
        <f t="shared" si="133"/>
        <v>125733.82137950546</v>
      </c>
      <c r="U419" s="274">
        <f t="shared" si="133"/>
        <v>318.62730192787825</v>
      </c>
      <c r="V419" s="274">
        <f t="shared" si="133"/>
        <v>12727.615115902245</v>
      </c>
      <c r="W419" s="274">
        <f t="shared" si="133"/>
        <v>3.810272607009299E-20</v>
      </c>
      <c r="X419" s="274">
        <f t="shared" si="133"/>
        <v>42989.53713666666</v>
      </c>
      <c r="Y419" s="274">
        <f t="shared" si="133"/>
        <v>1.4799563518489864E-18</v>
      </c>
      <c r="Z419" s="274">
        <f t="shared" si="133"/>
        <v>9416.241393206397</v>
      </c>
      <c r="AA419" s="274">
        <f t="shared" si="133"/>
        <v>0</v>
      </c>
      <c r="AB419" s="274">
        <f t="shared" si="133"/>
        <v>924.0587228028525</v>
      </c>
      <c r="AC419" s="275"/>
      <c r="AD419" s="275"/>
      <c r="AE419" s="275"/>
      <c r="AF419" s="275"/>
      <c r="AG419" s="275"/>
      <c r="AH419" s="276"/>
      <c r="AI419" s="277"/>
      <c r="AJ419" s="277"/>
      <c r="AK419" s="277"/>
      <c r="AL419" s="277"/>
      <c r="AM419" s="277"/>
      <c r="AN419" s="277"/>
      <c r="AO419" s="279"/>
      <c r="AP419" s="279"/>
      <c r="AQ419" s="279"/>
      <c r="AR419" s="279"/>
      <c r="AS419" s="279"/>
      <c r="AT419" s="279"/>
    </row>
    <row r="420" spans="1:46" s="236" customFormat="1" ht="11.25">
      <c r="A420" s="318">
        <v>309</v>
      </c>
      <c r="B420" s="282" t="s">
        <v>176</v>
      </c>
      <c r="C420" s="272" t="s">
        <v>446</v>
      </c>
      <c r="D420" s="241"/>
      <c r="E420" s="298"/>
      <c r="F420" s="274">
        <f aca="true" t="shared" si="134" ref="F420:AB420">(F417*F161)</f>
        <v>243103.57407432699</v>
      </c>
      <c r="G420" s="274">
        <f t="shared" si="134"/>
        <v>123914.5996294216</v>
      </c>
      <c r="H420" s="274">
        <f t="shared" si="134"/>
        <v>27520.545461853544</v>
      </c>
      <c r="I420" s="274">
        <f t="shared" si="134"/>
        <v>28879.3281525071</v>
      </c>
      <c r="J420" s="274">
        <f t="shared" si="134"/>
        <v>19324.39358728953</v>
      </c>
      <c r="K420" s="274">
        <f t="shared" si="134"/>
        <v>18043.736231965904</v>
      </c>
      <c r="L420" s="274">
        <f t="shared" si="134"/>
        <v>13801.254588200629</v>
      </c>
      <c r="M420" s="274">
        <f t="shared" si="134"/>
        <v>5594.594911341441</v>
      </c>
      <c r="N420" s="274">
        <f t="shared" si="134"/>
        <v>1224.8281427671475</v>
      </c>
      <c r="O420" s="274">
        <f t="shared" si="134"/>
        <v>785.9092813263063</v>
      </c>
      <c r="P420" s="274">
        <f t="shared" si="134"/>
        <v>123914.5996294216</v>
      </c>
      <c r="Q420" s="274">
        <f t="shared" si="134"/>
        <v>27520.545461853544</v>
      </c>
      <c r="R420" s="274">
        <f t="shared" si="134"/>
        <v>28879.3281525071</v>
      </c>
      <c r="S420" s="274">
        <f t="shared" si="134"/>
        <v>19324.39358728953</v>
      </c>
      <c r="T420" s="274">
        <f t="shared" si="134"/>
        <v>16370.363859554132</v>
      </c>
      <c r="U420" s="274">
        <f t="shared" si="134"/>
        <v>41.392901713219615</v>
      </c>
      <c r="V420" s="274">
        <f t="shared" si="134"/>
        <v>1653.429196124379</v>
      </c>
      <c r="W420" s="274">
        <f t="shared" si="134"/>
        <v>382.853203825116</v>
      </c>
      <c r="X420" s="274">
        <f t="shared" si="134"/>
        <v>5594.594911341441</v>
      </c>
      <c r="Y420" s="274">
        <f t="shared" si="134"/>
        <v>13508.494632469992</v>
      </c>
      <c r="Z420" s="274">
        <f t="shared" si="134"/>
        <v>1224.8281427671475</v>
      </c>
      <c r="AA420" s="274">
        <f t="shared" si="134"/>
        <v>672.4755371726567</v>
      </c>
      <c r="AB420" s="274">
        <f t="shared" si="134"/>
        <v>120.34973446687955</v>
      </c>
      <c r="AC420" s="275"/>
      <c r="AD420" s="275"/>
      <c r="AE420" s="275"/>
      <c r="AF420" s="275"/>
      <c r="AG420" s="275"/>
      <c r="AH420" s="276"/>
      <c r="AI420" s="277"/>
      <c r="AJ420" s="277"/>
      <c r="AK420" s="277"/>
      <c r="AL420" s="277"/>
      <c r="AM420" s="277"/>
      <c r="AN420" s="277"/>
      <c r="AO420" s="279"/>
      <c r="AP420" s="279"/>
      <c r="AQ420" s="279"/>
      <c r="AR420" s="279"/>
      <c r="AS420" s="279"/>
      <c r="AT420" s="279"/>
    </row>
    <row r="421" spans="1:46" s="236" customFormat="1" ht="11.25">
      <c r="A421" s="318">
        <v>310</v>
      </c>
      <c r="B421" s="282" t="s">
        <v>178</v>
      </c>
      <c r="C421" s="272" t="s">
        <v>447</v>
      </c>
      <c r="D421" s="241"/>
      <c r="E421" s="298"/>
      <c r="F421" s="274">
        <f aca="true" t="shared" si="135" ref="F421:AB421">(F417*F162)</f>
        <v>3944351.3723641546</v>
      </c>
      <c r="G421" s="274">
        <f t="shared" si="135"/>
        <v>2701378.564088969</v>
      </c>
      <c r="H421" s="274">
        <f t="shared" si="135"/>
        <v>464183.73244372255</v>
      </c>
      <c r="I421" s="274">
        <f t="shared" si="135"/>
        <v>334170.77938675735</v>
      </c>
      <c r="J421" s="274">
        <f t="shared" si="135"/>
        <v>145097.23632821397</v>
      </c>
      <c r="K421" s="274">
        <f t="shared" si="135"/>
        <v>166925.6972673695</v>
      </c>
      <c r="L421" s="274">
        <f t="shared" si="135"/>
        <v>42149.03209644215</v>
      </c>
      <c r="M421" s="274">
        <f t="shared" si="135"/>
        <v>14977.922821215063</v>
      </c>
      <c r="N421" s="274">
        <f t="shared" si="135"/>
        <v>98483.46900071406</v>
      </c>
      <c r="O421" s="274">
        <f t="shared" si="135"/>
        <v>12037.57801627065</v>
      </c>
      <c r="P421" s="274">
        <f t="shared" si="135"/>
        <v>2701378.564088969</v>
      </c>
      <c r="Q421" s="274">
        <f t="shared" si="135"/>
        <v>464183.73244372255</v>
      </c>
      <c r="R421" s="274">
        <f t="shared" si="135"/>
        <v>334170.77938675735</v>
      </c>
      <c r="S421" s="274">
        <f t="shared" si="135"/>
        <v>145097.23632821397</v>
      </c>
      <c r="T421" s="274">
        <f t="shared" si="135"/>
        <v>123476.22194470707</v>
      </c>
      <c r="U421" s="274">
        <f t="shared" si="135"/>
        <v>498.62987211888355</v>
      </c>
      <c r="V421" s="274">
        <f t="shared" si="135"/>
        <v>42765.00275239878</v>
      </c>
      <c r="W421" s="274">
        <f t="shared" si="135"/>
        <v>5443.767223912552</v>
      </c>
      <c r="X421" s="274">
        <f t="shared" si="135"/>
        <v>14977.922821215063</v>
      </c>
      <c r="Y421" s="274">
        <f t="shared" si="135"/>
        <v>36615.17162443511</v>
      </c>
      <c r="Z421" s="274">
        <f t="shared" si="135"/>
        <v>98483.46900071406</v>
      </c>
      <c r="AA421" s="274">
        <f t="shared" si="135"/>
        <v>10936.516025055753</v>
      </c>
      <c r="AB421" s="274">
        <f t="shared" si="135"/>
        <v>730.1252822127473</v>
      </c>
      <c r="AC421" s="275"/>
      <c r="AD421" s="275"/>
      <c r="AE421" s="275"/>
      <c r="AF421" s="275"/>
      <c r="AG421" s="275"/>
      <c r="AH421" s="276"/>
      <c r="AI421" s="277"/>
      <c r="AJ421" s="277"/>
      <c r="AK421" s="277"/>
      <c r="AL421" s="277"/>
      <c r="AM421" s="277"/>
      <c r="AN421" s="277"/>
      <c r="AO421" s="279"/>
      <c r="AP421" s="279"/>
      <c r="AQ421" s="279"/>
      <c r="AR421" s="279"/>
      <c r="AS421" s="279"/>
      <c r="AT421" s="279"/>
    </row>
    <row r="422" spans="1:46" s="236" customFormat="1" ht="11.25">
      <c r="A422" s="318"/>
      <c r="B422" s="309"/>
      <c r="C422" s="298"/>
      <c r="D422" s="241"/>
      <c r="E422" s="298"/>
      <c r="F422" s="274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/>
      <c r="R422" s="274"/>
      <c r="S422" s="274"/>
      <c r="T422" s="274"/>
      <c r="U422" s="274"/>
      <c r="V422" s="274"/>
      <c r="W422" s="274"/>
      <c r="X422" s="274"/>
      <c r="Y422" s="274"/>
      <c r="Z422" s="274"/>
      <c r="AA422" s="274"/>
      <c r="AB422" s="274"/>
      <c r="AC422" s="275"/>
      <c r="AD422" s="275"/>
      <c r="AE422" s="275"/>
      <c r="AF422" s="275"/>
      <c r="AG422" s="275"/>
      <c r="AH422" s="276"/>
      <c r="AI422" s="277"/>
      <c r="AJ422" s="277"/>
      <c r="AK422" s="277"/>
      <c r="AL422" s="277"/>
      <c r="AM422" s="277"/>
      <c r="AN422" s="277"/>
      <c r="AO422" s="279"/>
      <c r="AP422" s="279"/>
      <c r="AQ422" s="279"/>
      <c r="AR422" s="279"/>
      <c r="AS422" s="279"/>
      <c r="AT422" s="279"/>
    </row>
    <row r="423" spans="1:46" s="236" customFormat="1" ht="11.25">
      <c r="A423" s="318"/>
      <c r="B423" s="320" t="s">
        <v>448</v>
      </c>
      <c r="C423" s="298"/>
      <c r="D423" s="241"/>
      <c r="E423" s="298"/>
      <c r="F423" s="274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/>
      <c r="R423" s="274"/>
      <c r="S423" s="274"/>
      <c r="T423" s="274"/>
      <c r="U423" s="274"/>
      <c r="V423" s="274"/>
      <c r="W423" s="274"/>
      <c r="X423" s="274"/>
      <c r="Y423" s="274"/>
      <c r="Z423" s="274"/>
      <c r="AA423" s="274"/>
      <c r="AB423" s="274"/>
      <c r="AC423" s="275"/>
      <c r="AD423" s="275"/>
      <c r="AE423" s="275"/>
      <c r="AF423" s="275"/>
      <c r="AG423" s="275"/>
      <c r="AH423" s="276"/>
      <c r="AI423" s="277"/>
      <c r="AJ423" s="277"/>
      <c r="AK423" s="277"/>
      <c r="AL423" s="277"/>
      <c r="AM423" s="277"/>
      <c r="AN423" s="277"/>
      <c r="AO423" s="279"/>
      <c r="AP423" s="279"/>
      <c r="AQ423" s="279"/>
      <c r="AR423" s="279"/>
      <c r="AS423" s="279"/>
      <c r="AT423" s="279"/>
    </row>
    <row r="424" spans="1:46" s="236" customFormat="1" ht="11.25">
      <c r="A424" s="318">
        <v>311</v>
      </c>
      <c r="B424" s="309" t="s">
        <v>449</v>
      </c>
      <c r="C424" s="314" t="s">
        <v>450</v>
      </c>
      <c r="D424" s="241" t="s">
        <v>705</v>
      </c>
      <c r="E424" s="298" t="s">
        <v>705</v>
      </c>
      <c r="F424" s="274">
        <v>57655225</v>
      </c>
      <c r="G424" s="274">
        <v>31096224.561681546</v>
      </c>
      <c r="H424" s="274">
        <v>7058764.096718755</v>
      </c>
      <c r="I424" s="274">
        <v>8295080.164704705</v>
      </c>
      <c r="J424" s="274">
        <v>4876752.871737718</v>
      </c>
      <c r="K424" s="274">
        <v>4442295.185105797</v>
      </c>
      <c r="L424" s="274">
        <v>414186.0894019355</v>
      </c>
      <c r="M424" s="274">
        <v>905320.7818927675</v>
      </c>
      <c r="N424" s="274">
        <v>525079.6884733756</v>
      </c>
      <c r="O424" s="274">
        <v>41521.560283401515</v>
      </c>
      <c r="P424" s="274">
        <v>31096224.561681546</v>
      </c>
      <c r="Q424" s="274">
        <v>7058764.096718755</v>
      </c>
      <c r="R424" s="274">
        <v>8295080.164704705</v>
      </c>
      <c r="S424" s="274">
        <v>4876752.871737718</v>
      </c>
      <c r="T424" s="274">
        <v>3946516.5112581626</v>
      </c>
      <c r="U424" s="274">
        <v>8172.465494409613</v>
      </c>
      <c r="V424" s="274">
        <v>487606.20835322427</v>
      </c>
      <c r="W424" s="274">
        <v>40125.833480588604</v>
      </c>
      <c r="X424" s="274">
        <v>905320.7818927675</v>
      </c>
      <c r="Y424" s="274">
        <v>374060.25592134695</v>
      </c>
      <c r="Z424" s="274">
        <v>525079.6884733756</v>
      </c>
      <c r="AA424" s="274">
        <v>9827.81001648896</v>
      </c>
      <c r="AB424" s="274">
        <v>31693.750266912553</v>
      </c>
      <c r="AC424" s="275"/>
      <c r="AD424" s="275"/>
      <c r="AE424" s="275"/>
      <c r="AF424" s="275"/>
      <c r="AG424" s="275"/>
      <c r="AH424" s="276"/>
      <c r="AI424" s="277"/>
      <c r="AJ424" s="277"/>
      <c r="AK424" s="277"/>
      <c r="AL424" s="277"/>
      <c r="AM424" s="277"/>
      <c r="AN424" s="277"/>
      <c r="AO424" s="279"/>
      <c r="AP424" s="279"/>
      <c r="AQ424" s="279"/>
      <c r="AR424" s="279"/>
      <c r="AS424" s="279"/>
      <c r="AT424" s="279"/>
    </row>
    <row r="425" spans="1:46" s="236" customFormat="1" ht="11.25">
      <c r="A425" s="318"/>
      <c r="B425" s="309"/>
      <c r="C425" s="298"/>
      <c r="D425" s="241"/>
      <c r="E425" s="298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4"/>
      <c r="Y425" s="274"/>
      <c r="Z425" s="274"/>
      <c r="AA425" s="274"/>
      <c r="AB425" s="274"/>
      <c r="AC425" s="275"/>
      <c r="AD425" s="275"/>
      <c r="AE425" s="275"/>
      <c r="AF425" s="275"/>
      <c r="AG425" s="275"/>
      <c r="AH425" s="276"/>
      <c r="AI425" s="277"/>
      <c r="AJ425" s="277"/>
      <c r="AK425" s="277"/>
      <c r="AL425" s="277"/>
      <c r="AM425" s="277"/>
      <c r="AN425" s="277"/>
      <c r="AO425" s="279"/>
      <c r="AP425" s="279"/>
      <c r="AQ425" s="279"/>
      <c r="AR425" s="279"/>
      <c r="AS425" s="279"/>
      <c r="AT425" s="279"/>
    </row>
    <row r="426" spans="1:46" s="236" customFormat="1" ht="11.25">
      <c r="A426" s="318">
        <v>312</v>
      </c>
      <c r="B426" s="282" t="s">
        <v>174</v>
      </c>
      <c r="C426" s="310" t="s">
        <v>451</v>
      </c>
      <c r="D426" s="241"/>
      <c r="E426" s="298"/>
      <c r="F426" s="274">
        <f aca="true" t="shared" si="136" ref="F426:AB426">(F424*F389)</f>
        <v>43339497.18884188</v>
      </c>
      <c r="G426" s="274">
        <f t="shared" si="136"/>
        <v>22090267.461857334</v>
      </c>
      <c r="H426" s="274">
        <f t="shared" si="136"/>
        <v>5345272.638849866</v>
      </c>
      <c r="I426" s="274">
        <f t="shared" si="136"/>
        <v>6768511.298905401</v>
      </c>
      <c r="J426" s="274">
        <f t="shared" si="136"/>
        <v>4202799.479943989</v>
      </c>
      <c r="K426" s="274">
        <f t="shared" si="136"/>
        <v>3723310.1125750924</v>
      </c>
      <c r="L426" s="274">
        <f t="shared" si="136"/>
        <v>130698.97234718552</v>
      </c>
      <c r="M426" s="274">
        <f t="shared" si="136"/>
        <v>844788.8924869535</v>
      </c>
      <c r="N426" s="274">
        <f t="shared" si="136"/>
        <v>176216.53107644664</v>
      </c>
      <c r="O426" s="274">
        <f t="shared" si="136"/>
        <v>11811.22821788981</v>
      </c>
      <c r="P426" s="274">
        <f t="shared" si="136"/>
        <v>22090267.461857334</v>
      </c>
      <c r="Q426" s="274">
        <f t="shared" si="136"/>
        <v>5345272.638849866</v>
      </c>
      <c r="R426" s="274">
        <f t="shared" si="136"/>
        <v>6768511.298905401</v>
      </c>
      <c r="S426" s="274">
        <f t="shared" si="136"/>
        <v>4202799.479943989</v>
      </c>
      <c r="T426" s="274">
        <f t="shared" si="136"/>
        <v>3393271.41381793</v>
      </c>
      <c r="U426" s="274">
        <f t="shared" si="136"/>
        <v>6579.37468198315</v>
      </c>
      <c r="V426" s="274">
        <f t="shared" si="136"/>
        <v>328458.4886317125</v>
      </c>
      <c r="W426" s="274">
        <f t="shared" si="136"/>
        <v>4573.913791607867</v>
      </c>
      <c r="X426" s="274">
        <f t="shared" si="136"/>
        <v>844788.8924869535</v>
      </c>
      <c r="Y426" s="274">
        <f t="shared" si="136"/>
        <v>127226.70026921891</v>
      </c>
      <c r="Z426" s="274">
        <f t="shared" si="136"/>
        <v>176216.53107644664</v>
      </c>
      <c r="AA426" s="274">
        <f t="shared" si="136"/>
        <v>590.9236005536072</v>
      </c>
      <c r="AB426" s="274">
        <f t="shared" si="136"/>
        <v>26285.66857350113</v>
      </c>
      <c r="AC426" s="275"/>
      <c r="AD426" s="275"/>
      <c r="AE426" s="275"/>
      <c r="AF426" s="275"/>
      <c r="AG426" s="275"/>
      <c r="AH426" s="276"/>
      <c r="AI426" s="277"/>
      <c r="AJ426" s="277"/>
      <c r="AK426" s="277"/>
      <c r="AL426" s="277"/>
      <c r="AM426" s="277"/>
      <c r="AN426" s="277"/>
      <c r="AO426" s="279"/>
      <c r="AP426" s="279"/>
      <c r="AQ426" s="279"/>
      <c r="AR426" s="279"/>
      <c r="AS426" s="279"/>
      <c r="AT426" s="279"/>
    </row>
    <row r="427" spans="1:46" s="236" customFormat="1" ht="11.25">
      <c r="A427" s="318">
        <v>313</v>
      </c>
      <c r="B427" s="282" t="s">
        <v>426</v>
      </c>
      <c r="C427" s="310" t="s">
        <v>452</v>
      </c>
      <c r="D427" s="241"/>
      <c r="E427" s="298"/>
      <c r="F427" s="274">
        <f aca="true" t="shared" si="137" ref="F427:AB427">(F424*F390)</f>
        <v>5389.643457314273</v>
      </c>
      <c r="G427" s="274">
        <f t="shared" si="137"/>
        <v>2752.4442234039625</v>
      </c>
      <c r="H427" s="274">
        <f t="shared" si="137"/>
        <v>665.8485614791306</v>
      </c>
      <c r="I427" s="274">
        <f t="shared" si="137"/>
        <v>843.1158391854735</v>
      </c>
      <c r="J427" s="274">
        <f t="shared" si="137"/>
        <v>523.5009075015114</v>
      </c>
      <c r="K427" s="274">
        <f t="shared" si="137"/>
        <v>463.72571144444197</v>
      </c>
      <c r="L427" s="274">
        <f t="shared" si="137"/>
        <v>0</v>
      </c>
      <c r="M427" s="274">
        <f t="shared" si="137"/>
        <v>105.17016789836161</v>
      </c>
      <c r="N427" s="274">
        <f t="shared" si="137"/>
        <v>21.94120735071984</v>
      </c>
      <c r="O427" s="274">
        <f t="shared" si="137"/>
        <v>1.251035066225124</v>
      </c>
      <c r="P427" s="274">
        <f t="shared" si="137"/>
        <v>2752.4442234039625</v>
      </c>
      <c r="Q427" s="274">
        <f t="shared" si="137"/>
        <v>665.8485614791306</v>
      </c>
      <c r="R427" s="274">
        <f t="shared" si="137"/>
        <v>843.1158391854735</v>
      </c>
      <c r="S427" s="274">
        <f t="shared" si="137"/>
        <v>523.5009075015114</v>
      </c>
      <c r="T427" s="274">
        <f t="shared" si="137"/>
        <v>422.65395389787625</v>
      </c>
      <c r="U427" s="274">
        <f t="shared" si="137"/>
        <v>0.818826437920397</v>
      </c>
      <c r="V427" s="274">
        <f t="shared" si="137"/>
        <v>40.877668776556064</v>
      </c>
      <c r="W427" s="274">
        <f t="shared" si="137"/>
        <v>0</v>
      </c>
      <c r="X427" s="274">
        <f t="shared" si="137"/>
        <v>105.17016789836161</v>
      </c>
      <c r="Y427" s="274">
        <f t="shared" si="137"/>
        <v>0</v>
      </c>
      <c r="Z427" s="274">
        <f t="shared" si="137"/>
        <v>21.94120735071984</v>
      </c>
      <c r="AA427" s="274">
        <f t="shared" si="137"/>
        <v>0</v>
      </c>
      <c r="AB427" s="274">
        <f t="shared" si="137"/>
        <v>3.274442742631958</v>
      </c>
      <c r="AC427" s="275"/>
      <c r="AD427" s="275"/>
      <c r="AE427" s="275"/>
      <c r="AF427" s="275"/>
      <c r="AG427" s="275"/>
      <c r="AH427" s="276"/>
      <c r="AI427" s="277"/>
      <c r="AJ427" s="277"/>
      <c r="AK427" s="277"/>
      <c r="AL427" s="277"/>
      <c r="AM427" s="277"/>
      <c r="AN427" s="277"/>
      <c r="AO427" s="279"/>
      <c r="AP427" s="279"/>
      <c r="AQ427" s="279"/>
      <c r="AR427" s="279"/>
      <c r="AS427" s="279"/>
      <c r="AT427" s="279"/>
    </row>
    <row r="428" spans="1:46" s="236" customFormat="1" ht="11.25">
      <c r="A428" s="318">
        <v>314</v>
      </c>
      <c r="B428" s="282" t="s">
        <v>176</v>
      </c>
      <c r="C428" s="310" t="s">
        <v>453</v>
      </c>
      <c r="D428" s="241"/>
      <c r="E428" s="298"/>
      <c r="F428" s="274">
        <f aca="true" t="shared" si="138" ref="F428:AB428">(F424*F391)</f>
        <v>2225585.2764728353</v>
      </c>
      <c r="G428" s="274">
        <f t="shared" si="138"/>
        <v>1065313.812392371</v>
      </c>
      <c r="H428" s="274">
        <f t="shared" si="138"/>
        <v>257525.62962215018</v>
      </c>
      <c r="I428" s="274">
        <f t="shared" si="138"/>
        <v>326061.80077721796</v>
      </c>
      <c r="J428" s="274">
        <f t="shared" si="138"/>
        <v>202435.70128425976</v>
      </c>
      <c r="K428" s="274">
        <f t="shared" si="138"/>
        <v>179266.61999599307</v>
      </c>
      <c r="L428" s="274">
        <f t="shared" si="138"/>
        <v>231851.26096018552</v>
      </c>
      <c r="M428" s="274">
        <f t="shared" si="138"/>
        <v>41672.79060894456</v>
      </c>
      <c r="N428" s="274">
        <f t="shared" si="138"/>
        <v>8475.531721968417</v>
      </c>
      <c r="O428" s="274">
        <f t="shared" si="138"/>
        <v>5490.695524017263</v>
      </c>
      <c r="P428" s="274">
        <f t="shared" si="138"/>
        <v>1065313.812392371</v>
      </c>
      <c r="Q428" s="274">
        <f t="shared" si="138"/>
        <v>257525.62962215018</v>
      </c>
      <c r="R428" s="274">
        <f t="shared" si="138"/>
        <v>326061.80077721796</v>
      </c>
      <c r="S428" s="274">
        <f t="shared" si="138"/>
        <v>202435.70128425976</v>
      </c>
      <c r="T428" s="274">
        <f t="shared" si="138"/>
        <v>163425.45544321442</v>
      </c>
      <c r="U428" s="274">
        <f t="shared" si="138"/>
        <v>315.87615407632575</v>
      </c>
      <c r="V428" s="274">
        <f t="shared" si="138"/>
        <v>15769.08808709857</v>
      </c>
      <c r="W428" s="274">
        <f t="shared" si="138"/>
        <v>6265.966319440016</v>
      </c>
      <c r="X428" s="274">
        <f t="shared" si="138"/>
        <v>41672.79060894456</v>
      </c>
      <c r="Y428" s="274">
        <f t="shared" si="138"/>
        <v>227791.22254964922</v>
      </c>
      <c r="Z428" s="274">
        <f t="shared" si="138"/>
        <v>8475.531721968417</v>
      </c>
      <c r="AA428" s="274">
        <f t="shared" si="138"/>
        <v>1672.9510537367091</v>
      </c>
      <c r="AB428" s="274">
        <f t="shared" si="138"/>
        <v>1266.5380072793548</v>
      </c>
      <c r="AC428" s="275"/>
      <c r="AD428" s="275"/>
      <c r="AE428" s="275"/>
      <c r="AF428" s="275"/>
      <c r="AG428" s="275"/>
      <c r="AH428" s="276"/>
      <c r="AI428" s="277"/>
      <c r="AJ428" s="277"/>
      <c r="AK428" s="277"/>
      <c r="AL428" s="277"/>
      <c r="AM428" s="277"/>
      <c r="AN428" s="277"/>
      <c r="AO428" s="279"/>
      <c r="AP428" s="279"/>
      <c r="AQ428" s="279"/>
      <c r="AR428" s="279"/>
      <c r="AS428" s="279"/>
      <c r="AT428" s="279"/>
    </row>
    <row r="429" spans="1:46" s="236" customFormat="1" ht="11.25">
      <c r="A429" s="318">
        <v>315</v>
      </c>
      <c r="B429" s="282" t="s">
        <v>178</v>
      </c>
      <c r="C429" s="310" t="s">
        <v>454</v>
      </c>
      <c r="D429" s="241"/>
      <c r="E429" s="298"/>
      <c r="F429" s="274">
        <f aca="true" t="shared" si="139" ref="F429:AB429">(F424*F392)</f>
        <v>12084752.89122797</v>
      </c>
      <c r="G429" s="274">
        <f t="shared" si="139"/>
        <v>7937890.843208439</v>
      </c>
      <c r="H429" s="274">
        <f t="shared" si="139"/>
        <v>1455299.9796852598</v>
      </c>
      <c r="I429" s="274">
        <f t="shared" si="139"/>
        <v>1199663.9491829013</v>
      </c>
      <c r="J429" s="274">
        <f t="shared" si="139"/>
        <v>470994.18960196816</v>
      </c>
      <c r="K429" s="274">
        <f t="shared" si="139"/>
        <v>539254.7268232665</v>
      </c>
      <c r="L429" s="274">
        <f t="shared" si="139"/>
        <v>51635.85609456451</v>
      </c>
      <c r="M429" s="274">
        <f t="shared" si="139"/>
        <v>18753.928628971174</v>
      </c>
      <c r="N429" s="274">
        <f t="shared" si="139"/>
        <v>340365.68446760986</v>
      </c>
      <c r="O429" s="274">
        <f t="shared" si="139"/>
        <v>24218.385506428214</v>
      </c>
      <c r="P429" s="274">
        <f t="shared" si="139"/>
        <v>7937890.843208439</v>
      </c>
      <c r="Q429" s="274">
        <f t="shared" si="139"/>
        <v>1455299.9796852598</v>
      </c>
      <c r="R429" s="274">
        <f t="shared" si="139"/>
        <v>1199663.9491829013</v>
      </c>
      <c r="S429" s="274">
        <f t="shared" si="139"/>
        <v>470994.18960196816</v>
      </c>
      <c r="T429" s="274">
        <f t="shared" si="139"/>
        <v>389396.9880431208</v>
      </c>
      <c r="U429" s="274">
        <f t="shared" si="139"/>
        <v>1276.3958319122155</v>
      </c>
      <c r="V429" s="274">
        <f t="shared" si="139"/>
        <v>143337.75396563663</v>
      </c>
      <c r="W429" s="274">
        <f t="shared" si="139"/>
        <v>29285.953369540723</v>
      </c>
      <c r="X429" s="274">
        <f t="shared" si="139"/>
        <v>18753.928628971174</v>
      </c>
      <c r="Y429" s="274">
        <f t="shared" si="139"/>
        <v>19042.333102478835</v>
      </c>
      <c r="Z429" s="274">
        <f t="shared" si="139"/>
        <v>340365.68446760986</v>
      </c>
      <c r="AA429" s="274">
        <f t="shared" si="139"/>
        <v>7563.935362198644</v>
      </c>
      <c r="AB429" s="274">
        <f t="shared" si="139"/>
        <v>4138.269243389434</v>
      </c>
      <c r="AC429" s="275"/>
      <c r="AD429" s="275"/>
      <c r="AE429" s="275"/>
      <c r="AF429" s="275"/>
      <c r="AG429" s="275"/>
      <c r="AH429" s="276"/>
      <c r="AI429" s="277"/>
      <c r="AJ429" s="277"/>
      <c r="AK429" s="277"/>
      <c r="AL429" s="277"/>
      <c r="AM429" s="277"/>
      <c r="AN429" s="277"/>
      <c r="AO429" s="279"/>
      <c r="AP429" s="279"/>
      <c r="AQ429" s="279"/>
      <c r="AR429" s="279"/>
      <c r="AS429" s="279"/>
      <c r="AT429" s="279"/>
    </row>
    <row r="430" spans="1:46" s="236" customFormat="1" ht="11.25">
      <c r="A430" s="318"/>
      <c r="B430" s="282"/>
      <c r="C430" s="298"/>
      <c r="D430" s="241"/>
      <c r="E430" s="298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4"/>
      <c r="X430" s="274"/>
      <c r="Y430" s="274"/>
      <c r="Z430" s="274"/>
      <c r="AA430" s="274"/>
      <c r="AB430" s="274"/>
      <c r="AC430" s="275"/>
      <c r="AD430" s="275"/>
      <c r="AE430" s="275"/>
      <c r="AF430" s="275"/>
      <c r="AG430" s="275"/>
      <c r="AH430" s="276"/>
      <c r="AI430" s="277"/>
      <c r="AJ430" s="277"/>
      <c r="AK430" s="277"/>
      <c r="AL430" s="277"/>
      <c r="AM430" s="277"/>
      <c r="AN430" s="277"/>
      <c r="AO430" s="279"/>
      <c r="AP430" s="279"/>
      <c r="AQ430" s="279"/>
      <c r="AR430" s="279"/>
      <c r="AS430" s="279"/>
      <c r="AT430" s="279"/>
    </row>
    <row r="431" spans="1:46" s="236" customFormat="1" ht="11.25">
      <c r="A431" s="318">
        <v>316</v>
      </c>
      <c r="B431" s="282" t="s">
        <v>455</v>
      </c>
      <c r="C431" s="310" t="s">
        <v>456</v>
      </c>
      <c r="D431" s="241"/>
      <c r="E431" s="298"/>
      <c r="F431" s="274">
        <f aca="true" t="shared" si="140" ref="F431:AB431">(F412+F419+F426)</f>
        <v>74031572.34144151</v>
      </c>
      <c r="G431" s="274">
        <f t="shared" si="140"/>
        <v>37339729.72325717</v>
      </c>
      <c r="H431" s="274">
        <f t="shared" si="140"/>
        <v>9187266.828048382</v>
      </c>
      <c r="I431" s="274">
        <f t="shared" si="140"/>
        <v>12022774.684433546</v>
      </c>
      <c r="J431" s="274">
        <f t="shared" si="140"/>
        <v>7468387.982775923</v>
      </c>
      <c r="K431" s="274">
        <f t="shared" si="140"/>
        <v>6425853.818206428</v>
      </c>
      <c r="L431" s="274">
        <f t="shared" si="140"/>
        <v>130698.97234718552</v>
      </c>
      <c r="M431" s="274">
        <f t="shared" si="140"/>
        <v>1417900.4172208044</v>
      </c>
      <c r="N431" s="274">
        <f t="shared" si="140"/>
        <v>287491.5162717286</v>
      </c>
      <c r="O431" s="274">
        <f t="shared" si="140"/>
        <v>22645.433808328176</v>
      </c>
      <c r="P431" s="274">
        <f t="shared" si="140"/>
        <v>37339729.72325717</v>
      </c>
      <c r="Q431" s="274">
        <f t="shared" si="140"/>
        <v>9187266.828048382</v>
      </c>
      <c r="R431" s="274">
        <f t="shared" si="140"/>
        <v>12022774.684433546</v>
      </c>
      <c r="S431" s="274">
        <f t="shared" si="140"/>
        <v>7468387.982775923</v>
      </c>
      <c r="T431" s="274">
        <f t="shared" si="140"/>
        <v>5905096.242723829</v>
      </c>
      <c r="U431" s="274">
        <f t="shared" si="140"/>
        <v>9983.89982700457</v>
      </c>
      <c r="V431" s="274">
        <f t="shared" si="140"/>
        <v>546598.5977807234</v>
      </c>
      <c r="W431" s="274">
        <f t="shared" si="140"/>
        <v>4573.913791607867</v>
      </c>
      <c r="X431" s="274">
        <f t="shared" si="140"/>
        <v>1417900.4172208044</v>
      </c>
      <c r="Y431" s="274">
        <f t="shared" si="140"/>
        <v>127226.70026921891</v>
      </c>
      <c r="Z431" s="274">
        <f t="shared" si="140"/>
        <v>287491.5162717286</v>
      </c>
      <c r="AA431" s="274">
        <f t="shared" si="140"/>
        <v>590.9236005536072</v>
      </c>
      <c r="AB431" s="274">
        <f t="shared" si="140"/>
        <v>36648.40027353158</v>
      </c>
      <c r="AC431" s="275"/>
      <c r="AD431" s="275"/>
      <c r="AE431" s="275"/>
      <c r="AF431" s="275"/>
      <c r="AG431" s="275"/>
      <c r="AH431" s="276"/>
      <c r="AI431" s="277"/>
      <c r="AJ431" s="277"/>
      <c r="AK431" s="277"/>
      <c r="AL431" s="277"/>
      <c r="AM431" s="277"/>
      <c r="AN431" s="277"/>
      <c r="AO431" s="279"/>
      <c r="AP431" s="279"/>
      <c r="AQ431" s="279"/>
      <c r="AR431" s="279"/>
      <c r="AS431" s="279"/>
      <c r="AT431" s="279"/>
    </row>
    <row r="432" spans="1:46" s="236" customFormat="1" ht="11.25">
      <c r="A432" s="318">
        <v>317</v>
      </c>
      <c r="B432" s="282" t="s">
        <v>457</v>
      </c>
      <c r="C432" s="310" t="s">
        <v>458</v>
      </c>
      <c r="D432" s="241"/>
      <c r="E432" s="298"/>
      <c r="F432" s="274">
        <f aca="true" t="shared" si="141" ref="F432:AB432">(F427)</f>
        <v>5389.643457314273</v>
      </c>
      <c r="G432" s="274">
        <f t="shared" si="141"/>
        <v>2752.4442234039625</v>
      </c>
      <c r="H432" s="274">
        <f t="shared" si="141"/>
        <v>665.8485614791306</v>
      </c>
      <c r="I432" s="274">
        <f t="shared" si="141"/>
        <v>843.1158391854735</v>
      </c>
      <c r="J432" s="274">
        <f t="shared" si="141"/>
        <v>523.5009075015114</v>
      </c>
      <c r="K432" s="274">
        <f t="shared" si="141"/>
        <v>463.72571144444197</v>
      </c>
      <c r="L432" s="274">
        <f t="shared" si="141"/>
        <v>0</v>
      </c>
      <c r="M432" s="274">
        <f t="shared" si="141"/>
        <v>105.17016789836161</v>
      </c>
      <c r="N432" s="274">
        <f t="shared" si="141"/>
        <v>21.94120735071984</v>
      </c>
      <c r="O432" s="274">
        <f t="shared" si="141"/>
        <v>1.251035066225124</v>
      </c>
      <c r="P432" s="274">
        <f t="shared" si="141"/>
        <v>2752.4442234039625</v>
      </c>
      <c r="Q432" s="274">
        <f t="shared" si="141"/>
        <v>665.8485614791306</v>
      </c>
      <c r="R432" s="274">
        <f t="shared" si="141"/>
        <v>843.1158391854735</v>
      </c>
      <c r="S432" s="274">
        <f t="shared" si="141"/>
        <v>523.5009075015114</v>
      </c>
      <c r="T432" s="274">
        <f t="shared" si="141"/>
        <v>422.65395389787625</v>
      </c>
      <c r="U432" s="274">
        <f t="shared" si="141"/>
        <v>0.818826437920397</v>
      </c>
      <c r="V432" s="274">
        <f t="shared" si="141"/>
        <v>40.877668776556064</v>
      </c>
      <c r="W432" s="274">
        <f t="shared" si="141"/>
        <v>0</v>
      </c>
      <c r="X432" s="274">
        <f t="shared" si="141"/>
        <v>105.17016789836161</v>
      </c>
      <c r="Y432" s="274">
        <f t="shared" si="141"/>
        <v>0</v>
      </c>
      <c r="Z432" s="274">
        <f t="shared" si="141"/>
        <v>21.94120735071984</v>
      </c>
      <c r="AA432" s="274">
        <f t="shared" si="141"/>
        <v>0</v>
      </c>
      <c r="AB432" s="274">
        <f t="shared" si="141"/>
        <v>3.274442742631958</v>
      </c>
      <c r="AC432" s="275"/>
      <c r="AD432" s="275"/>
      <c r="AE432" s="275"/>
      <c r="AF432" s="275"/>
      <c r="AG432" s="275"/>
      <c r="AH432" s="276"/>
      <c r="AI432" s="277"/>
      <c r="AJ432" s="277"/>
      <c r="AK432" s="277"/>
      <c r="AL432" s="277"/>
      <c r="AM432" s="277"/>
      <c r="AN432" s="277"/>
      <c r="AO432" s="279"/>
      <c r="AP432" s="279"/>
      <c r="AQ432" s="279"/>
      <c r="AR432" s="279"/>
      <c r="AS432" s="279"/>
      <c r="AT432" s="279"/>
    </row>
    <row r="433" spans="1:46" s="236" customFormat="1" ht="11.25">
      <c r="A433" s="318">
        <v>318</v>
      </c>
      <c r="B433" s="282" t="s">
        <v>459</v>
      </c>
      <c r="C433" s="310" t="s">
        <v>460</v>
      </c>
      <c r="D433" s="241"/>
      <c r="E433" s="298"/>
      <c r="F433" s="274">
        <f aca="true" t="shared" si="142" ref="F433:AB433">(F413+F420+F428)</f>
        <v>14469406.78005758</v>
      </c>
      <c r="G433" s="274">
        <f t="shared" si="142"/>
        <v>6767973.038413628</v>
      </c>
      <c r="H433" s="274">
        <f t="shared" si="142"/>
        <v>1700611.5237108965</v>
      </c>
      <c r="I433" s="274">
        <f t="shared" si="142"/>
        <v>2316923.743906205</v>
      </c>
      <c r="J433" s="274">
        <f t="shared" si="142"/>
        <v>1436917.6642864053</v>
      </c>
      <c r="K433" s="274">
        <f t="shared" si="142"/>
        <v>1196508.3019048902</v>
      </c>
      <c r="L433" s="274">
        <f t="shared" si="142"/>
        <v>922487.7683224824</v>
      </c>
      <c r="M433" s="274">
        <f t="shared" si="142"/>
        <v>253811.7058615663</v>
      </c>
      <c r="N433" s="274">
        <f t="shared" si="142"/>
        <v>49367.185895982686</v>
      </c>
      <c r="O433" s="274">
        <f t="shared" si="142"/>
        <v>49441.74208909747</v>
      </c>
      <c r="P433" s="274">
        <f t="shared" si="142"/>
        <v>6767973.038413628</v>
      </c>
      <c r="Q433" s="274">
        <f t="shared" si="142"/>
        <v>1700611.5237108965</v>
      </c>
      <c r="R433" s="274">
        <f t="shared" si="142"/>
        <v>2316923.743906205</v>
      </c>
      <c r="S433" s="274">
        <f t="shared" si="142"/>
        <v>1436917.6642864053</v>
      </c>
      <c r="T433" s="274">
        <f t="shared" si="142"/>
        <v>1109885.4101296552</v>
      </c>
      <c r="U433" s="274">
        <f t="shared" si="142"/>
        <v>1557.475608897033</v>
      </c>
      <c r="V433" s="274">
        <f t="shared" si="142"/>
        <v>97313.35711482822</v>
      </c>
      <c r="W433" s="274">
        <f t="shared" si="142"/>
        <v>31241.90650957206</v>
      </c>
      <c r="X433" s="274">
        <f t="shared" si="142"/>
        <v>253811.7058615663</v>
      </c>
      <c r="Y433" s="274">
        <f t="shared" si="142"/>
        <v>885350.7888279927</v>
      </c>
      <c r="Z433" s="274">
        <f t="shared" si="142"/>
        <v>49367.185895982686</v>
      </c>
      <c r="AA433" s="274">
        <f t="shared" si="142"/>
        <v>41808.431557580276</v>
      </c>
      <c r="AB433" s="274">
        <f t="shared" si="142"/>
        <v>5067.228804945696</v>
      </c>
      <c r="AC433" s="275"/>
      <c r="AD433" s="275"/>
      <c r="AE433" s="275"/>
      <c r="AF433" s="275"/>
      <c r="AG433" s="275"/>
      <c r="AH433" s="276"/>
      <c r="AI433" s="277"/>
      <c r="AJ433" s="277"/>
      <c r="AK433" s="277"/>
      <c r="AL433" s="277"/>
      <c r="AM433" s="277"/>
      <c r="AN433" s="277"/>
      <c r="AO433" s="279"/>
      <c r="AP433" s="279"/>
      <c r="AQ433" s="279"/>
      <c r="AR433" s="279"/>
      <c r="AS433" s="279"/>
      <c r="AT433" s="279"/>
    </row>
    <row r="434" spans="1:46" s="236" customFormat="1" ht="11.25">
      <c r="A434" s="318">
        <v>319</v>
      </c>
      <c r="B434" s="282" t="s">
        <v>461</v>
      </c>
      <c r="C434" s="310" t="s">
        <v>462</v>
      </c>
      <c r="D434" s="241"/>
      <c r="E434" s="298"/>
      <c r="F434" s="274">
        <f aca="true" t="shared" si="143" ref="F434:AB434">(F414+F421+F429)</f>
        <v>72282379.23504359</v>
      </c>
      <c r="G434" s="274">
        <f t="shared" si="143"/>
        <v>45775549.793230705</v>
      </c>
      <c r="H434" s="274">
        <f t="shared" si="143"/>
        <v>8817419.276759116</v>
      </c>
      <c r="I434" s="274">
        <f t="shared" si="143"/>
        <v>8092762.857023268</v>
      </c>
      <c r="J434" s="274">
        <f t="shared" si="143"/>
        <v>3252071.930378815</v>
      </c>
      <c r="K434" s="274">
        <f t="shared" si="143"/>
        <v>3376754.278747942</v>
      </c>
      <c r="L434" s="274">
        <f t="shared" si="143"/>
        <v>690969.1319825425</v>
      </c>
      <c r="M434" s="274">
        <f t="shared" si="143"/>
        <v>193486.14192250295</v>
      </c>
      <c r="N434" s="274">
        <f t="shared" si="143"/>
        <v>1360299.5558934333</v>
      </c>
      <c r="O434" s="274">
        <f t="shared" si="143"/>
        <v>227265.98564770303</v>
      </c>
      <c r="P434" s="274">
        <f t="shared" si="143"/>
        <v>45775549.793230705</v>
      </c>
      <c r="Q434" s="274">
        <f t="shared" si="143"/>
        <v>8817419.276759116</v>
      </c>
      <c r="R434" s="274">
        <f t="shared" si="143"/>
        <v>8092762.857023268</v>
      </c>
      <c r="S434" s="274">
        <f t="shared" si="143"/>
        <v>3252071.930378815</v>
      </c>
      <c r="T434" s="274">
        <f t="shared" si="143"/>
        <v>2539650.901669596</v>
      </c>
      <c r="U434" s="274">
        <f t="shared" si="143"/>
        <v>5952.02830312404</v>
      </c>
      <c r="V434" s="274">
        <f t="shared" si="143"/>
        <v>783077.8609639347</v>
      </c>
      <c r="W434" s="274">
        <f t="shared" si="143"/>
        <v>135756.53008706885</v>
      </c>
      <c r="X434" s="274">
        <f t="shared" si="143"/>
        <v>193486.14192250295</v>
      </c>
      <c r="Y434" s="274">
        <f t="shared" si="143"/>
        <v>560006.0331667496</v>
      </c>
      <c r="Z434" s="274">
        <f t="shared" si="143"/>
        <v>1360299.5558934333</v>
      </c>
      <c r="AA434" s="274">
        <f t="shared" si="143"/>
        <v>203917.2108108748</v>
      </c>
      <c r="AB434" s="274">
        <f t="shared" si="143"/>
        <v>11318.94308996636</v>
      </c>
      <c r="AC434" s="275"/>
      <c r="AD434" s="275"/>
      <c r="AE434" s="275"/>
      <c r="AF434" s="275"/>
      <c r="AG434" s="275"/>
      <c r="AH434" s="276"/>
      <c r="AI434" s="277"/>
      <c r="AJ434" s="277"/>
      <c r="AK434" s="277"/>
      <c r="AL434" s="277"/>
      <c r="AM434" s="277"/>
      <c r="AN434" s="277"/>
      <c r="AO434" s="279"/>
      <c r="AP434" s="279"/>
      <c r="AQ434" s="279"/>
      <c r="AR434" s="279"/>
      <c r="AS434" s="279"/>
      <c r="AT434" s="279"/>
    </row>
    <row r="435" spans="1:46" s="236" customFormat="1" ht="11.25">
      <c r="A435" s="318"/>
      <c r="B435" s="309"/>
      <c r="C435" s="298"/>
      <c r="D435" s="241"/>
      <c r="E435" s="298"/>
      <c r="F435" s="274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  <c r="Z435" s="274"/>
      <c r="AA435" s="274"/>
      <c r="AB435" s="274"/>
      <c r="AC435" s="275"/>
      <c r="AD435" s="275"/>
      <c r="AE435" s="275"/>
      <c r="AF435" s="275"/>
      <c r="AG435" s="275"/>
      <c r="AH435" s="276"/>
      <c r="AI435" s="277"/>
      <c r="AJ435" s="277"/>
      <c r="AK435" s="277"/>
      <c r="AL435" s="277"/>
      <c r="AM435" s="277"/>
      <c r="AN435" s="277"/>
      <c r="AO435" s="279"/>
      <c r="AP435" s="279"/>
      <c r="AQ435" s="279"/>
      <c r="AR435" s="279"/>
      <c r="AS435" s="279"/>
      <c r="AT435" s="279"/>
    </row>
    <row r="436" spans="1:46" s="236" customFormat="1" ht="11.25">
      <c r="A436" s="318">
        <v>320</v>
      </c>
      <c r="B436" s="311" t="s">
        <v>463</v>
      </c>
      <c r="C436" s="310" t="s">
        <v>464</v>
      </c>
      <c r="D436" s="241"/>
      <c r="E436" s="298"/>
      <c r="F436" s="274">
        <f aca="true" t="shared" si="144" ref="F436:AB436">(F431+F432+F433+F434)</f>
        <v>160788748</v>
      </c>
      <c r="G436" s="274">
        <f t="shared" si="144"/>
        <v>89886004.99912491</v>
      </c>
      <c r="H436" s="274">
        <f t="shared" si="144"/>
        <v>19705963.477079876</v>
      </c>
      <c r="I436" s="274">
        <f t="shared" si="144"/>
        <v>22433304.401202206</v>
      </c>
      <c r="J436" s="274">
        <f t="shared" si="144"/>
        <v>12157901.078348644</v>
      </c>
      <c r="K436" s="274">
        <f t="shared" si="144"/>
        <v>10999580.124570705</v>
      </c>
      <c r="L436" s="274">
        <f t="shared" si="144"/>
        <v>1744155.8726522103</v>
      </c>
      <c r="M436" s="274">
        <f t="shared" si="144"/>
        <v>1865303.435172772</v>
      </c>
      <c r="N436" s="274">
        <f t="shared" si="144"/>
        <v>1697180.1992684952</v>
      </c>
      <c r="O436" s="274">
        <f t="shared" si="144"/>
        <v>299354.4125801949</v>
      </c>
      <c r="P436" s="274">
        <f t="shared" si="144"/>
        <v>89886004.99912491</v>
      </c>
      <c r="Q436" s="274">
        <f t="shared" si="144"/>
        <v>19705963.477079876</v>
      </c>
      <c r="R436" s="274">
        <f t="shared" si="144"/>
        <v>22433304.401202206</v>
      </c>
      <c r="S436" s="274">
        <f t="shared" si="144"/>
        <v>12157901.078348644</v>
      </c>
      <c r="T436" s="274">
        <f t="shared" si="144"/>
        <v>9555055.208476977</v>
      </c>
      <c r="U436" s="274">
        <f t="shared" si="144"/>
        <v>17494.222565463562</v>
      </c>
      <c r="V436" s="274">
        <f t="shared" si="144"/>
        <v>1427030.693528263</v>
      </c>
      <c r="W436" s="274">
        <f t="shared" si="144"/>
        <v>171572.35038824877</v>
      </c>
      <c r="X436" s="274">
        <f t="shared" si="144"/>
        <v>1865303.435172772</v>
      </c>
      <c r="Y436" s="274">
        <f t="shared" si="144"/>
        <v>1572583.5222639614</v>
      </c>
      <c r="Z436" s="274">
        <f t="shared" si="144"/>
        <v>1697180.1992684952</v>
      </c>
      <c r="AA436" s="274">
        <f t="shared" si="144"/>
        <v>246316.56596900866</v>
      </c>
      <c r="AB436" s="274">
        <f t="shared" si="144"/>
        <v>53037.846611186265</v>
      </c>
      <c r="AC436" s="275"/>
      <c r="AD436" s="275"/>
      <c r="AE436" s="275"/>
      <c r="AF436" s="275"/>
      <c r="AG436" s="275"/>
      <c r="AH436" s="276"/>
      <c r="AI436" s="277"/>
      <c r="AJ436" s="277"/>
      <c r="AK436" s="277"/>
      <c r="AL436" s="277"/>
      <c r="AM436" s="277"/>
      <c r="AN436" s="277"/>
      <c r="AO436" s="279"/>
      <c r="AP436" s="279"/>
      <c r="AQ436" s="279"/>
      <c r="AR436" s="279"/>
      <c r="AS436" s="279"/>
      <c r="AT436" s="279"/>
    </row>
    <row r="437" spans="1:46" s="236" customFormat="1" ht="11.25">
      <c r="A437" s="271"/>
      <c r="B437" s="273"/>
      <c r="C437" s="272"/>
      <c r="D437" s="241"/>
      <c r="E437" s="241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  <c r="Z437" s="274"/>
      <c r="AA437" s="274"/>
      <c r="AB437" s="274"/>
      <c r="AC437" s="275"/>
      <c r="AD437" s="275"/>
      <c r="AE437" s="275"/>
      <c r="AF437" s="275"/>
      <c r="AG437" s="275"/>
      <c r="AH437" s="276"/>
      <c r="AI437" s="277"/>
      <c r="AJ437" s="277"/>
      <c r="AK437" s="277"/>
      <c r="AL437" s="277"/>
      <c r="AM437" s="277"/>
      <c r="AN437" s="277"/>
      <c r="AO437" s="279"/>
      <c r="AP437" s="279"/>
      <c r="AQ437" s="279"/>
      <c r="AR437" s="279"/>
      <c r="AS437" s="279"/>
      <c r="AT437" s="279"/>
    </row>
    <row r="438" spans="1:46" s="236" customFormat="1" ht="11.25">
      <c r="A438" s="318">
        <v>321</v>
      </c>
      <c r="B438" s="282" t="s">
        <v>181</v>
      </c>
      <c r="C438" s="272" t="s">
        <v>410</v>
      </c>
      <c r="D438" s="241"/>
      <c r="E438" s="298"/>
      <c r="F438" s="274">
        <f aca="true" t="shared" si="145" ref="F438:AB438">(F233)</f>
        <v>904327149.784762</v>
      </c>
      <c r="G438" s="274">
        <f t="shared" si="145"/>
        <v>469019638.87921983</v>
      </c>
      <c r="H438" s="274">
        <f t="shared" si="145"/>
        <v>110136817.50667992</v>
      </c>
      <c r="I438" s="274">
        <f t="shared" si="145"/>
        <v>131897591.55404294</v>
      </c>
      <c r="J438" s="274">
        <f t="shared" si="145"/>
        <v>86462550.43619178</v>
      </c>
      <c r="K438" s="274">
        <f t="shared" si="145"/>
        <v>81089518.09446543</v>
      </c>
      <c r="L438" s="274">
        <f t="shared" si="145"/>
        <v>1541300.3312875668</v>
      </c>
      <c r="M438" s="274">
        <f t="shared" si="145"/>
        <v>20181802.659945812</v>
      </c>
      <c r="N438" s="274">
        <f t="shared" si="145"/>
        <v>3590930.924418521</v>
      </c>
      <c r="O438" s="274">
        <f t="shared" si="145"/>
        <v>406999.39851023833</v>
      </c>
      <c r="P438" s="274">
        <f t="shared" si="145"/>
        <v>469019638.87921983</v>
      </c>
      <c r="Q438" s="274">
        <f t="shared" si="145"/>
        <v>110136817.50667992</v>
      </c>
      <c r="R438" s="274">
        <f t="shared" si="145"/>
        <v>131897591.55404294</v>
      </c>
      <c r="S438" s="274">
        <f t="shared" si="145"/>
        <v>86462550.43619178</v>
      </c>
      <c r="T438" s="274">
        <f t="shared" si="145"/>
        <v>73358821.25759026</v>
      </c>
      <c r="U438" s="274">
        <f t="shared" si="145"/>
        <v>196432.81782291704</v>
      </c>
      <c r="V438" s="274">
        <f t="shared" si="145"/>
        <v>7534264.019052268</v>
      </c>
      <c r="W438" s="274">
        <f t="shared" si="145"/>
        <v>60487.690454511176</v>
      </c>
      <c r="X438" s="274">
        <f t="shared" si="145"/>
        <v>20181802.659945812</v>
      </c>
      <c r="Y438" s="274">
        <f t="shared" si="145"/>
        <v>1480812.6408330558</v>
      </c>
      <c r="Z438" s="274">
        <f t="shared" si="145"/>
        <v>3590930.924418521</v>
      </c>
      <c r="AA438" s="274">
        <f t="shared" si="145"/>
        <v>60940.66312122704</v>
      </c>
      <c r="AB438" s="274">
        <f t="shared" si="145"/>
        <v>346058.7353890113</v>
      </c>
      <c r="AC438" s="275"/>
      <c r="AD438" s="275"/>
      <c r="AE438" s="275"/>
      <c r="AF438" s="275"/>
      <c r="AG438" s="275"/>
      <c r="AH438" s="276"/>
      <c r="AI438" s="277"/>
      <c r="AJ438" s="277"/>
      <c r="AK438" s="277"/>
      <c r="AL438" s="277"/>
      <c r="AM438" s="277"/>
      <c r="AN438" s="277"/>
      <c r="AO438" s="279"/>
      <c r="AP438" s="279"/>
      <c r="AQ438" s="279"/>
      <c r="AR438" s="279"/>
      <c r="AS438" s="279"/>
      <c r="AT438" s="279"/>
    </row>
    <row r="439" spans="1:46" s="236" customFormat="1" ht="11.25">
      <c r="A439" s="318">
        <v>322</v>
      </c>
      <c r="B439" s="273" t="s">
        <v>411</v>
      </c>
      <c r="C439" s="272" t="s">
        <v>412</v>
      </c>
      <c r="D439" s="241"/>
      <c r="E439" s="298"/>
      <c r="F439" s="274">
        <f aca="true" t="shared" si="146" ref="F439:AB439">(F238)</f>
        <v>112460.94722492443</v>
      </c>
      <c r="G439" s="274">
        <f t="shared" si="146"/>
        <v>58439.78113552361</v>
      </c>
      <c r="H439" s="274">
        <f t="shared" si="146"/>
        <v>13719.49504871123</v>
      </c>
      <c r="I439" s="274">
        <f t="shared" si="146"/>
        <v>16429.750011293287</v>
      </c>
      <c r="J439" s="274">
        <f t="shared" si="146"/>
        <v>10769.779484898203</v>
      </c>
      <c r="K439" s="274">
        <f t="shared" si="146"/>
        <v>10099.425868944334</v>
      </c>
      <c r="L439" s="274">
        <f t="shared" si="146"/>
        <v>0</v>
      </c>
      <c r="M439" s="274">
        <f t="shared" si="146"/>
        <v>2512.48991684734</v>
      </c>
      <c r="N439" s="274">
        <f t="shared" si="146"/>
        <v>447.11673481189047</v>
      </c>
      <c r="O439" s="274">
        <f t="shared" si="146"/>
        <v>43.10902389453702</v>
      </c>
      <c r="P439" s="274">
        <f t="shared" si="146"/>
        <v>58439.78113552361</v>
      </c>
      <c r="Q439" s="274">
        <f t="shared" si="146"/>
        <v>13719.49504871123</v>
      </c>
      <c r="R439" s="274">
        <f t="shared" si="146"/>
        <v>16429.750011293287</v>
      </c>
      <c r="S439" s="274">
        <f t="shared" si="146"/>
        <v>10769.779484898203</v>
      </c>
      <c r="T439" s="274">
        <f t="shared" si="146"/>
        <v>9137.31678861564</v>
      </c>
      <c r="U439" s="274">
        <f t="shared" si="146"/>
        <v>24.446758587720957</v>
      </c>
      <c r="V439" s="274">
        <f t="shared" si="146"/>
        <v>937.6623217409734</v>
      </c>
      <c r="W439" s="274">
        <f t="shared" si="146"/>
        <v>0</v>
      </c>
      <c r="X439" s="274">
        <f t="shared" si="146"/>
        <v>2512.48991684734</v>
      </c>
      <c r="Y439" s="274">
        <f t="shared" si="146"/>
        <v>0</v>
      </c>
      <c r="Z439" s="274">
        <f t="shared" si="146"/>
        <v>447.11673481189047</v>
      </c>
      <c r="AA439" s="274">
        <f t="shared" si="146"/>
        <v>0</v>
      </c>
      <c r="AB439" s="274">
        <f t="shared" si="146"/>
        <v>43.10902389453702</v>
      </c>
      <c r="AC439" s="275"/>
      <c r="AD439" s="275"/>
      <c r="AE439" s="275"/>
      <c r="AF439" s="275"/>
      <c r="AG439" s="275"/>
      <c r="AH439" s="276"/>
      <c r="AI439" s="277"/>
      <c r="AJ439" s="277"/>
      <c r="AK439" s="277"/>
      <c r="AL439" s="277"/>
      <c r="AM439" s="277"/>
      <c r="AN439" s="277"/>
      <c r="AO439" s="279"/>
      <c r="AP439" s="279"/>
      <c r="AQ439" s="279"/>
      <c r="AR439" s="279"/>
      <c r="AS439" s="279"/>
      <c r="AT439" s="279"/>
    </row>
    <row r="440" spans="1:46" s="236" customFormat="1" ht="11.25">
      <c r="A440" s="318">
        <v>323</v>
      </c>
      <c r="B440" s="273" t="s">
        <v>182</v>
      </c>
      <c r="C440" s="272" t="s">
        <v>413</v>
      </c>
      <c r="D440" s="241"/>
      <c r="E440" s="298"/>
      <c r="F440" s="274">
        <f aca="true" t="shared" si="147" ref="F440:AB440">(F259)</f>
        <v>46439329.48520193</v>
      </c>
      <c r="G440" s="274">
        <f t="shared" si="147"/>
        <v>22618698.50349491</v>
      </c>
      <c r="H440" s="274">
        <f t="shared" si="147"/>
        <v>5306193.93795607</v>
      </c>
      <c r="I440" s="274">
        <f t="shared" si="147"/>
        <v>6353947.614336442</v>
      </c>
      <c r="J440" s="274">
        <f t="shared" si="147"/>
        <v>4164630.5316021</v>
      </c>
      <c r="K440" s="274">
        <f t="shared" si="147"/>
        <v>3904225.913603795</v>
      </c>
      <c r="L440" s="274">
        <f t="shared" si="147"/>
        <v>2734164.002285434</v>
      </c>
      <c r="M440" s="274">
        <f t="shared" si="147"/>
        <v>995552.9053928116</v>
      </c>
      <c r="N440" s="274">
        <f t="shared" si="147"/>
        <v>172713.92630072345</v>
      </c>
      <c r="O440" s="274">
        <f t="shared" si="147"/>
        <v>189202.15022965125</v>
      </c>
      <c r="P440" s="274">
        <f t="shared" si="147"/>
        <v>22618698.50349491</v>
      </c>
      <c r="Q440" s="274">
        <f t="shared" si="147"/>
        <v>5306193.93795607</v>
      </c>
      <c r="R440" s="274">
        <f t="shared" si="147"/>
        <v>6353947.614336442</v>
      </c>
      <c r="S440" s="274">
        <f t="shared" si="147"/>
        <v>4164630.5316021</v>
      </c>
      <c r="T440" s="274">
        <f t="shared" si="147"/>
        <v>3533079.8255568948</v>
      </c>
      <c r="U440" s="274">
        <f t="shared" si="147"/>
        <v>9430.75079736544</v>
      </c>
      <c r="V440" s="274">
        <f t="shared" si="147"/>
        <v>361715.33724953514</v>
      </c>
      <c r="W440" s="274">
        <f t="shared" si="147"/>
        <v>82864.2270923619</v>
      </c>
      <c r="X440" s="274">
        <f t="shared" si="147"/>
        <v>995552.9053928116</v>
      </c>
      <c r="Y440" s="274">
        <f t="shared" si="147"/>
        <v>2651299.7751930715</v>
      </c>
      <c r="Z440" s="274">
        <f t="shared" si="147"/>
        <v>172713.92630072345</v>
      </c>
      <c r="AA440" s="274">
        <f t="shared" si="147"/>
        <v>172527.79629813047</v>
      </c>
      <c r="AB440" s="274">
        <f t="shared" si="147"/>
        <v>16674.35393152082</v>
      </c>
      <c r="AC440" s="275"/>
      <c r="AD440" s="275"/>
      <c r="AE440" s="275"/>
      <c r="AF440" s="275"/>
      <c r="AG440" s="275"/>
      <c r="AH440" s="276"/>
      <c r="AI440" s="277"/>
      <c r="AJ440" s="277"/>
      <c r="AK440" s="277"/>
      <c r="AL440" s="277"/>
      <c r="AM440" s="277"/>
      <c r="AN440" s="277"/>
      <c r="AO440" s="279"/>
      <c r="AP440" s="279"/>
      <c r="AQ440" s="279"/>
      <c r="AR440" s="279"/>
      <c r="AS440" s="279"/>
      <c r="AT440" s="279"/>
    </row>
    <row r="441" spans="1:46" s="236" customFormat="1" ht="11.25">
      <c r="A441" s="318">
        <v>324</v>
      </c>
      <c r="B441" s="273" t="s">
        <v>183</v>
      </c>
      <c r="C441" s="272" t="s">
        <v>414</v>
      </c>
      <c r="D441" s="241"/>
      <c r="E441" s="298"/>
      <c r="F441" s="274">
        <f aca="true" t="shared" si="148" ref="F441:AB441">(F347)</f>
        <v>252161904.194657</v>
      </c>
      <c r="G441" s="274">
        <f t="shared" si="148"/>
        <v>168536967.8376569</v>
      </c>
      <c r="H441" s="274">
        <f t="shared" si="148"/>
        <v>29985768.56774851</v>
      </c>
      <c r="I441" s="274">
        <f t="shared" si="148"/>
        <v>23377782.5852231</v>
      </c>
      <c r="J441" s="274">
        <f t="shared" si="148"/>
        <v>9689579.30730404</v>
      </c>
      <c r="K441" s="274">
        <f t="shared" si="148"/>
        <v>11744363.108669039</v>
      </c>
      <c r="L441" s="274">
        <f t="shared" si="148"/>
        <v>608928.7518914697</v>
      </c>
      <c r="M441" s="274">
        <f t="shared" si="148"/>
        <v>448026.8266482322</v>
      </c>
      <c r="N441" s="274">
        <f t="shared" si="148"/>
        <v>6935953.480070418</v>
      </c>
      <c r="O441" s="274">
        <f t="shared" si="148"/>
        <v>834533.7294453179</v>
      </c>
      <c r="P441" s="274">
        <f t="shared" si="148"/>
        <v>168536967.8376569</v>
      </c>
      <c r="Q441" s="274">
        <f t="shared" si="148"/>
        <v>29985768.56774851</v>
      </c>
      <c r="R441" s="274">
        <f t="shared" si="148"/>
        <v>23377782.5852231</v>
      </c>
      <c r="S441" s="274">
        <f t="shared" si="148"/>
        <v>9689579.30730404</v>
      </c>
      <c r="T441" s="274">
        <f t="shared" si="148"/>
        <v>8418337.515759958</v>
      </c>
      <c r="U441" s="274">
        <f t="shared" si="148"/>
        <v>38107.881377621925</v>
      </c>
      <c r="V441" s="274">
        <f t="shared" si="148"/>
        <v>3287917.7115314608</v>
      </c>
      <c r="W441" s="274">
        <f t="shared" si="148"/>
        <v>387291.88235515775</v>
      </c>
      <c r="X441" s="274">
        <f t="shared" si="148"/>
        <v>448026.8266482322</v>
      </c>
      <c r="Y441" s="274">
        <f t="shared" si="148"/>
        <v>221636.86953631247</v>
      </c>
      <c r="Z441" s="274">
        <f t="shared" si="148"/>
        <v>6935953.480070418</v>
      </c>
      <c r="AA441" s="274">
        <f t="shared" si="148"/>
        <v>780052.169767194</v>
      </c>
      <c r="AB441" s="274">
        <f t="shared" si="148"/>
        <v>54481.559678123915</v>
      </c>
      <c r="AC441" s="275"/>
      <c r="AD441" s="275"/>
      <c r="AE441" s="275"/>
      <c r="AF441" s="275"/>
      <c r="AG441" s="275"/>
      <c r="AH441" s="276"/>
      <c r="AI441" s="277"/>
      <c r="AJ441" s="277"/>
      <c r="AK441" s="277"/>
      <c r="AL441" s="277"/>
      <c r="AM441" s="277"/>
      <c r="AN441" s="277"/>
      <c r="AO441" s="279"/>
      <c r="AP441" s="279"/>
      <c r="AQ441" s="279"/>
      <c r="AR441" s="279"/>
      <c r="AS441" s="279"/>
      <c r="AT441" s="279"/>
    </row>
    <row r="442" spans="1:46" s="236" customFormat="1" ht="11.25">
      <c r="A442" s="318">
        <v>325</v>
      </c>
      <c r="B442" s="311" t="s">
        <v>465</v>
      </c>
      <c r="C442" s="310" t="s">
        <v>466</v>
      </c>
      <c r="D442" s="241"/>
      <c r="E442" s="298"/>
      <c r="F442" s="274">
        <f aca="true" t="shared" si="149" ref="F442:AB442">(F379)</f>
        <v>109466086.52375408</v>
      </c>
      <c r="G442" s="274">
        <f t="shared" si="149"/>
        <v>68324205.35341321</v>
      </c>
      <c r="H442" s="274">
        <f t="shared" si="149"/>
        <v>13058743.052085007</v>
      </c>
      <c r="I442" s="274">
        <f t="shared" si="149"/>
        <v>10980717.49953053</v>
      </c>
      <c r="J442" s="274">
        <f t="shared" si="149"/>
        <v>6020646.867422695</v>
      </c>
      <c r="K442" s="274">
        <f t="shared" si="149"/>
        <v>6307263.641021005</v>
      </c>
      <c r="L442" s="274">
        <f t="shared" si="149"/>
        <v>1006753.4380699891</v>
      </c>
      <c r="M442" s="274">
        <f t="shared" si="149"/>
        <v>1300236.4618891522</v>
      </c>
      <c r="N442" s="274">
        <f t="shared" si="149"/>
        <v>2255754.36976275</v>
      </c>
      <c r="O442" s="274">
        <f t="shared" si="149"/>
        <v>211765.84055971727</v>
      </c>
      <c r="P442" s="274">
        <f t="shared" si="149"/>
        <v>68324205.35341321</v>
      </c>
      <c r="Q442" s="274">
        <f t="shared" si="149"/>
        <v>13058743.052085007</v>
      </c>
      <c r="R442" s="274">
        <f t="shared" si="149"/>
        <v>10980717.49953053</v>
      </c>
      <c r="S442" s="274">
        <f t="shared" si="149"/>
        <v>6020646.867422695</v>
      </c>
      <c r="T442" s="274">
        <f t="shared" si="149"/>
        <v>5229938.787332636</v>
      </c>
      <c r="U442" s="274">
        <f t="shared" si="149"/>
        <v>16234.68734092277</v>
      </c>
      <c r="V442" s="274">
        <f t="shared" si="149"/>
        <v>1061090.1663474434</v>
      </c>
      <c r="W442" s="274">
        <f t="shared" si="149"/>
        <v>107346.33840665787</v>
      </c>
      <c r="X442" s="274">
        <f t="shared" si="149"/>
        <v>1300236.4618891522</v>
      </c>
      <c r="Y442" s="274">
        <f t="shared" si="149"/>
        <v>899407.0996633313</v>
      </c>
      <c r="Z442" s="274">
        <f t="shared" si="149"/>
        <v>2255754.36976275</v>
      </c>
      <c r="AA442" s="274">
        <f t="shared" si="149"/>
        <v>176585.30289738034</v>
      </c>
      <c r="AB442" s="274">
        <f t="shared" si="149"/>
        <v>35180.5376623369</v>
      </c>
      <c r="AC442" s="275"/>
      <c r="AD442" s="275"/>
      <c r="AE442" s="275"/>
      <c r="AF442" s="275"/>
      <c r="AG442" s="275"/>
      <c r="AH442" s="276"/>
      <c r="AI442" s="277"/>
      <c r="AJ442" s="277"/>
      <c r="AK442" s="277"/>
      <c r="AL442" s="277"/>
      <c r="AM442" s="277"/>
      <c r="AN442" s="277"/>
      <c r="AO442" s="279"/>
      <c r="AP442" s="279"/>
      <c r="AQ442" s="279"/>
      <c r="AR442" s="279"/>
      <c r="AS442" s="279"/>
      <c r="AT442" s="279"/>
    </row>
    <row r="443" spans="1:46" s="236" customFormat="1" ht="11.25">
      <c r="A443" s="271">
        <v>326</v>
      </c>
      <c r="B443" s="273" t="s">
        <v>467</v>
      </c>
      <c r="C443" s="272" t="s">
        <v>468</v>
      </c>
      <c r="D443" s="241"/>
      <c r="E443" s="241"/>
      <c r="F443" s="274">
        <f aca="true" t="shared" si="150" ref="F443:AB443">(F404)</f>
        <v>6351572.999999998</v>
      </c>
      <c r="G443" s="274">
        <f t="shared" si="150"/>
        <v>2978680.6551678646</v>
      </c>
      <c r="H443" s="274">
        <f t="shared" si="150"/>
        <v>793116.8316226092</v>
      </c>
      <c r="I443" s="274">
        <f t="shared" si="150"/>
        <v>1096117.1761398895</v>
      </c>
      <c r="J443" s="274">
        <f t="shared" si="150"/>
        <v>667258.2163254984</v>
      </c>
      <c r="K443" s="274">
        <f t="shared" si="150"/>
        <v>616710.8995139714</v>
      </c>
      <c r="L443" s="274">
        <f t="shared" si="150"/>
        <v>-504.2341224796172</v>
      </c>
      <c r="M443" s="274">
        <f t="shared" si="150"/>
        <v>123687.79611365592</v>
      </c>
      <c r="N443" s="274">
        <f t="shared" si="150"/>
        <v>76505.65923899013</v>
      </c>
      <c r="O443" s="274">
        <f t="shared" si="150"/>
        <v>0</v>
      </c>
      <c r="P443" s="274">
        <f t="shared" si="150"/>
        <v>2978680.6551678646</v>
      </c>
      <c r="Q443" s="274">
        <f t="shared" si="150"/>
        <v>793116.8316226092</v>
      </c>
      <c r="R443" s="274">
        <f t="shared" si="150"/>
        <v>1096117.1761398895</v>
      </c>
      <c r="S443" s="274">
        <f t="shared" si="150"/>
        <v>667258.2163254984</v>
      </c>
      <c r="T443" s="274">
        <f t="shared" si="150"/>
        <v>548050.6578608801</v>
      </c>
      <c r="U443" s="274">
        <f t="shared" si="150"/>
        <v>1028.063747755</v>
      </c>
      <c r="V443" s="274">
        <f t="shared" si="150"/>
        <v>67632.1779053362</v>
      </c>
      <c r="W443" s="274">
        <f t="shared" si="150"/>
        <v>0</v>
      </c>
      <c r="X443" s="274">
        <f t="shared" si="150"/>
        <v>123687.79611365592</v>
      </c>
      <c r="Y443" s="274">
        <f t="shared" si="150"/>
        <v>-504.23412247961727</v>
      </c>
      <c r="Z443" s="274">
        <f t="shared" si="150"/>
        <v>76505.65923899013</v>
      </c>
      <c r="AA443" s="274">
        <f t="shared" si="150"/>
        <v>0</v>
      </c>
      <c r="AB443" s="274">
        <f t="shared" si="150"/>
        <v>0</v>
      </c>
      <c r="AC443" s="275"/>
      <c r="AD443" s="275"/>
      <c r="AE443" s="275"/>
      <c r="AF443" s="275"/>
      <c r="AG443" s="275"/>
      <c r="AH443" s="276"/>
      <c r="AI443" s="277"/>
      <c r="AJ443" s="277"/>
      <c r="AK443" s="277"/>
      <c r="AL443" s="277"/>
      <c r="AM443" s="277"/>
      <c r="AN443" s="277"/>
      <c r="AO443" s="279"/>
      <c r="AP443" s="279"/>
      <c r="AQ443" s="279"/>
      <c r="AR443" s="279"/>
      <c r="AS443" s="279"/>
      <c r="AT443" s="279"/>
    </row>
    <row r="444" spans="1:46" s="236" customFormat="1" ht="11.25">
      <c r="A444" s="271">
        <v>327</v>
      </c>
      <c r="B444" s="273" t="s">
        <v>469</v>
      </c>
      <c r="C444" s="272" t="s">
        <v>470</v>
      </c>
      <c r="D444" s="241"/>
      <c r="E444" s="241"/>
      <c r="F444" s="274">
        <f aca="true" t="shared" si="151" ref="F444:AB444">(F436)</f>
        <v>160788748</v>
      </c>
      <c r="G444" s="274">
        <f t="shared" si="151"/>
        <v>89886004.99912491</v>
      </c>
      <c r="H444" s="274">
        <f t="shared" si="151"/>
        <v>19705963.477079876</v>
      </c>
      <c r="I444" s="274">
        <f t="shared" si="151"/>
        <v>22433304.401202206</v>
      </c>
      <c r="J444" s="274">
        <f t="shared" si="151"/>
        <v>12157901.078348644</v>
      </c>
      <c r="K444" s="274">
        <f t="shared" si="151"/>
        <v>10999580.124570705</v>
      </c>
      <c r="L444" s="274">
        <f t="shared" si="151"/>
        <v>1744155.8726522103</v>
      </c>
      <c r="M444" s="274">
        <f t="shared" si="151"/>
        <v>1865303.435172772</v>
      </c>
      <c r="N444" s="274">
        <f t="shared" si="151"/>
        <v>1697180.1992684952</v>
      </c>
      <c r="O444" s="274">
        <f t="shared" si="151"/>
        <v>299354.4125801949</v>
      </c>
      <c r="P444" s="274">
        <f t="shared" si="151"/>
        <v>89886004.99912491</v>
      </c>
      <c r="Q444" s="274">
        <f t="shared" si="151"/>
        <v>19705963.477079876</v>
      </c>
      <c r="R444" s="274">
        <f t="shared" si="151"/>
        <v>22433304.401202206</v>
      </c>
      <c r="S444" s="274">
        <f t="shared" si="151"/>
        <v>12157901.078348644</v>
      </c>
      <c r="T444" s="274">
        <f t="shared" si="151"/>
        <v>9555055.208476977</v>
      </c>
      <c r="U444" s="274">
        <f t="shared" si="151"/>
        <v>17494.222565463562</v>
      </c>
      <c r="V444" s="274">
        <f t="shared" si="151"/>
        <v>1427030.693528263</v>
      </c>
      <c r="W444" s="274">
        <f t="shared" si="151"/>
        <v>171572.35038824877</v>
      </c>
      <c r="X444" s="274">
        <f t="shared" si="151"/>
        <v>1865303.435172772</v>
      </c>
      <c r="Y444" s="274">
        <f t="shared" si="151"/>
        <v>1572583.5222639614</v>
      </c>
      <c r="Z444" s="274">
        <f t="shared" si="151"/>
        <v>1697180.1992684952</v>
      </c>
      <c r="AA444" s="274">
        <f t="shared" si="151"/>
        <v>246316.56596900866</v>
      </c>
      <c r="AB444" s="274">
        <f t="shared" si="151"/>
        <v>53037.846611186265</v>
      </c>
      <c r="AC444" s="275"/>
      <c r="AD444" s="275"/>
      <c r="AE444" s="275"/>
      <c r="AF444" s="275"/>
      <c r="AG444" s="275"/>
      <c r="AH444" s="276"/>
      <c r="AI444" s="277"/>
      <c r="AJ444" s="277"/>
      <c r="AK444" s="277"/>
      <c r="AL444" s="277"/>
      <c r="AM444" s="277"/>
      <c r="AN444" s="277"/>
      <c r="AO444" s="279"/>
      <c r="AP444" s="279"/>
      <c r="AQ444" s="279"/>
      <c r="AR444" s="279"/>
      <c r="AS444" s="279"/>
      <c r="AT444" s="279"/>
    </row>
    <row r="445" spans="1:46" s="236" customFormat="1" ht="22.5">
      <c r="A445" s="271">
        <v>328</v>
      </c>
      <c r="B445" s="273" t="s">
        <v>471</v>
      </c>
      <c r="C445" s="272" t="s">
        <v>472</v>
      </c>
      <c r="D445" s="241"/>
      <c r="E445" s="241"/>
      <c r="F445" s="274">
        <f aca="true" t="shared" si="152" ref="F445:AB445">(F438+F439+F440+F441+F442+F443+F444)</f>
        <v>1479647251.9356</v>
      </c>
      <c r="G445" s="274">
        <f t="shared" si="152"/>
        <v>821422636.0092131</v>
      </c>
      <c r="H445" s="274">
        <f t="shared" si="152"/>
        <v>179000322.8682207</v>
      </c>
      <c r="I445" s="274">
        <f t="shared" si="152"/>
        <v>196155890.5804864</v>
      </c>
      <c r="J445" s="274">
        <f t="shared" si="152"/>
        <v>119173336.21667966</v>
      </c>
      <c r="K445" s="274">
        <f t="shared" si="152"/>
        <v>114671761.20771289</v>
      </c>
      <c r="L445" s="274">
        <f t="shared" si="152"/>
        <v>7634798.16206419</v>
      </c>
      <c r="M445" s="274">
        <f t="shared" si="152"/>
        <v>24917122.575079277</v>
      </c>
      <c r="N445" s="274">
        <f t="shared" si="152"/>
        <v>14729485.675794711</v>
      </c>
      <c r="O445" s="274">
        <f t="shared" si="152"/>
        <v>1941898.6403490142</v>
      </c>
      <c r="P445" s="274">
        <f t="shared" si="152"/>
        <v>821422636.0092131</v>
      </c>
      <c r="Q445" s="274">
        <f t="shared" si="152"/>
        <v>179000322.8682207</v>
      </c>
      <c r="R445" s="274">
        <f t="shared" si="152"/>
        <v>196155890.5804864</v>
      </c>
      <c r="S445" s="274">
        <f t="shared" si="152"/>
        <v>119173336.21667966</v>
      </c>
      <c r="T445" s="274">
        <f t="shared" si="152"/>
        <v>100652420.56936622</v>
      </c>
      <c r="U445" s="274">
        <f t="shared" si="152"/>
        <v>278752.87041063345</v>
      </c>
      <c r="V445" s="274">
        <f t="shared" si="152"/>
        <v>13740587.767936047</v>
      </c>
      <c r="W445" s="274">
        <f t="shared" si="152"/>
        <v>809562.4886969376</v>
      </c>
      <c r="X445" s="274">
        <f t="shared" si="152"/>
        <v>24917122.575079277</v>
      </c>
      <c r="Y445" s="274">
        <f t="shared" si="152"/>
        <v>6825235.673367253</v>
      </c>
      <c r="Z445" s="274">
        <f t="shared" si="152"/>
        <v>14729485.675794711</v>
      </c>
      <c r="AA445" s="274">
        <f t="shared" si="152"/>
        <v>1436422.4980529405</v>
      </c>
      <c r="AB445" s="274">
        <f t="shared" si="152"/>
        <v>505476.1422960737</v>
      </c>
      <c r="AC445" s="275"/>
      <c r="AD445" s="275"/>
      <c r="AE445" s="275"/>
      <c r="AF445" s="275"/>
      <c r="AG445" s="275"/>
      <c r="AH445" s="276"/>
      <c r="AI445" s="277"/>
      <c r="AJ445" s="277"/>
      <c r="AK445" s="277"/>
      <c r="AL445" s="277"/>
      <c r="AM445" s="277"/>
      <c r="AN445" s="277"/>
      <c r="AO445" s="279"/>
      <c r="AP445" s="279"/>
      <c r="AQ445" s="279"/>
      <c r="AR445" s="279"/>
      <c r="AS445" s="279"/>
      <c r="AT445" s="279"/>
    </row>
    <row r="446" spans="1:46" s="236" customFormat="1" ht="11.25">
      <c r="A446" s="318">
        <v>329</v>
      </c>
      <c r="B446" s="283" t="s">
        <v>473</v>
      </c>
      <c r="C446" s="298" t="s">
        <v>707</v>
      </c>
      <c r="D446" s="241" t="s">
        <v>705</v>
      </c>
      <c r="E446" s="314" t="s">
        <v>705</v>
      </c>
      <c r="F446" s="274">
        <v>1535985950.2156</v>
      </c>
      <c r="G446" s="274">
        <v>854155600.9198639</v>
      </c>
      <c r="H446" s="274">
        <v>186107381.49872437</v>
      </c>
      <c r="I446" s="274">
        <v>202085272.9817464</v>
      </c>
      <c r="J446" s="274">
        <v>122842207.75486471</v>
      </c>
      <c r="K446" s="274">
        <v>118599401.41148515</v>
      </c>
      <c r="L446" s="274">
        <v>8997144.629799647</v>
      </c>
      <c r="M446" s="274">
        <v>26263325.543947257</v>
      </c>
      <c r="N446" s="274">
        <v>14951707.858749313</v>
      </c>
      <c r="O446" s="274">
        <v>1983907.6164189845</v>
      </c>
      <c r="P446" s="274">
        <v>854155600.9198639</v>
      </c>
      <c r="Q446" s="274">
        <v>186107381.49872437</v>
      </c>
      <c r="R446" s="274">
        <v>202085272.9817464</v>
      </c>
      <c r="S446" s="274">
        <v>122842207.75486471</v>
      </c>
      <c r="T446" s="274">
        <v>104155963.61347505</v>
      </c>
      <c r="U446" s="274">
        <v>287572.29765484907</v>
      </c>
      <c r="V446" s="274">
        <v>14155865.500355255</v>
      </c>
      <c r="W446" s="274">
        <v>820906.5312684218</v>
      </c>
      <c r="X446" s="274">
        <v>26263325.543947257</v>
      </c>
      <c r="Y446" s="274">
        <v>8176238.098531227</v>
      </c>
      <c r="Z446" s="274">
        <v>14951707.858749313</v>
      </c>
      <c r="AA446" s="274">
        <v>1461003.6297234942</v>
      </c>
      <c r="AB446" s="274">
        <v>522903.9866954903</v>
      </c>
      <c r="AC446" s="275"/>
      <c r="AD446" s="275"/>
      <c r="AE446" s="275"/>
      <c r="AF446" s="275"/>
      <c r="AG446" s="275"/>
      <c r="AH446" s="276"/>
      <c r="AI446" s="277"/>
      <c r="AJ446" s="277"/>
      <c r="AK446" s="277"/>
      <c r="AL446" s="277"/>
      <c r="AM446" s="277"/>
      <c r="AN446" s="277"/>
      <c r="AO446" s="279"/>
      <c r="AP446" s="279"/>
      <c r="AQ446" s="279"/>
      <c r="AR446" s="279"/>
      <c r="AS446" s="279"/>
      <c r="AT446" s="279"/>
    </row>
    <row r="447" spans="1:46" s="236" customFormat="1" ht="11.25">
      <c r="A447" s="318">
        <v>330</v>
      </c>
      <c r="B447" s="280" t="s">
        <v>474</v>
      </c>
      <c r="C447" s="310" t="s">
        <v>475</v>
      </c>
      <c r="D447" s="237"/>
      <c r="E447" s="314" t="s">
        <v>705</v>
      </c>
      <c r="F447" s="274">
        <f aca="true" t="shared" si="153" ref="F447:AB447">(F228)</f>
        <v>26755694</v>
      </c>
      <c r="G447" s="274">
        <f t="shared" si="153"/>
        <v>13903465.514671626</v>
      </c>
      <c r="H447" s="274">
        <f t="shared" si="153"/>
        <v>3264018.491891903</v>
      </c>
      <c r="I447" s="274">
        <f t="shared" si="153"/>
        <v>3908817.9020889015</v>
      </c>
      <c r="J447" s="274">
        <f t="shared" si="153"/>
        <v>2562248.775738138</v>
      </c>
      <c r="K447" s="274">
        <f t="shared" si="153"/>
        <v>2402764.291009557</v>
      </c>
      <c r="L447" s="274">
        <f t="shared" si="153"/>
        <v>0</v>
      </c>
      <c r="M447" s="274">
        <f t="shared" si="153"/>
        <v>597748.9346484388</v>
      </c>
      <c r="N447" s="274">
        <f t="shared" si="153"/>
        <v>106373.97989348236</v>
      </c>
      <c r="O447" s="274">
        <f t="shared" si="153"/>
        <v>10256.110057957017</v>
      </c>
      <c r="P447" s="274">
        <f t="shared" si="153"/>
        <v>13903465.514671626</v>
      </c>
      <c r="Q447" s="274">
        <f t="shared" si="153"/>
        <v>3264018.491891903</v>
      </c>
      <c r="R447" s="274">
        <f t="shared" si="153"/>
        <v>3908817.9020889015</v>
      </c>
      <c r="S447" s="274">
        <f t="shared" si="153"/>
        <v>2562248.775738138</v>
      </c>
      <c r="T447" s="274">
        <f t="shared" si="153"/>
        <v>2173867.978261883</v>
      </c>
      <c r="U447" s="274">
        <f t="shared" si="153"/>
        <v>5816.152257340848</v>
      </c>
      <c r="V447" s="274">
        <f t="shared" si="153"/>
        <v>223080.1604903332</v>
      </c>
      <c r="W447" s="274">
        <f t="shared" si="153"/>
        <v>0</v>
      </c>
      <c r="X447" s="274">
        <f t="shared" si="153"/>
        <v>597748.9346484388</v>
      </c>
      <c r="Y447" s="274">
        <f t="shared" si="153"/>
        <v>0</v>
      </c>
      <c r="Z447" s="274">
        <f t="shared" si="153"/>
        <v>106373.97989348236</v>
      </c>
      <c r="AA447" s="274">
        <f t="shared" si="153"/>
        <v>0</v>
      </c>
      <c r="AB447" s="274">
        <f t="shared" si="153"/>
        <v>10256.110057957017</v>
      </c>
      <c r="AC447" s="275"/>
      <c r="AD447" s="275"/>
      <c r="AE447" s="275"/>
      <c r="AF447" s="275"/>
      <c r="AG447" s="275"/>
      <c r="AH447" s="276"/>
      <c r="AI447" s="277"/>
      <c r="AJ447" s="277"/>
      <c r="AK447" s="277"/>
      <c r="AL447" s="277"/>
      <c r="AM447" s="277"/>
      <c r="AN447" s="277"/>
      <c r="AO447" s="279"/>
      <c r="AP447" s="279"/>
      <c r="AQ447" s="279"/>
      <c r="AR447" s="279"/>
      <c r="AS447" s="279"/>
      <c r="AT447" s="279"/>
    </row>
    <row r="448" spans="1:46" s="236" customFormat="1" ht="11.25">
      <c r="A448" s="318">
        <v>331</v>
      </c>
      <c r="B448" s="283" t="s">
        <v>476</v>
      </c>
      <c r="C448" s="298" t="s">
        <v>845</v>
      </c>
      <c r="D448" s="241" t="s">
        <v>705</v>
      </c>
      <c r="E448" s="314" t="s">
        <v>705</v>
      </c>
      <c r="F448" s="274">
        <v>29583004.28</v>
      </c>
      <c r="G448" s="274">
        <v>18829499.395979315</v>
      </c>
      <c r="H448" s="274">
        <v>3843040.138611785</v>
      </c>
      <c r="I448" s="274">
        <v>2020564.499171137</v>
      </c>
      <c r="J448" s="274">
        <v>1106622.7624469139</v>
      </c>
      <c r="K448" s="274">
        <v>1524875.912762712</v>
      </c>
      <c r="L448" s="274">
        <v>1362346.467735457</v>
      </c>
      <c r="M448" s="274">
        <v>748454.0342195408</v>
      </c>
      <c r="N448" s="274">
        <v>115848.20306112556</v>
      </c>
      <c r="O448" s="274">
        <v>31752.86601201305</v>
      </c>
      <c r="P448" s="274">
        <v>18829499.395979315</v>
      </c>
      <c r="Q448" s="274">
        <v>3843040.138611785</v>
      </c>
      <c r="R448" s="274">
        <v>2020564.499171137</v>
      </c>
      <c r="S448" s="274">
        <v>1106622.7624469139</v>
      </c>
      <c r="T448" s="274">
        <v>1329675.0658469624</v>
      </c>
      <c r="U448" s="274">
        <v>3003.2749868747314</v>
      </c>
      <c r="V448" s="274">
        <v>192197.57192887476</v>
      </c>
      <c r="W448" s="274">
        <v>11344.042571484191</v>
      </c>
      <c r="X448" s="274">
        <v>748454.0342195408</v>
      </c>
      <c r="Y448" s="274">
        <v>1351002.4251639731</v>
      </c>
      <c r="Z448" s="274">
        <v>115848.20306112556</v>
      </c>
      <c r="AA448" s="274">
        <v>24581.131670553554</v>
      </c>
      <c r="AB448" s="274">
        <v>7171.734341459495</v>
      </c>
      <c r="AC448" s="275"/>
      <c r="AD448" s="275"/>
      <c r="AE448" s="275"/>
      <c r="AF448" s="275"/>
      <c r="AG448" s="275"/>
      <c r="AH448" s="276"/>
      <c r="AI448" s="277"/>
      <c r="AJ448" s="277"/>
      <c r="AK448" s="277"/>
      <c r="AL448" s="277"/>
      <c r="AM448" s="277"/>
      <c r="AN448" s="277"/>
      <c r="AO448" s="279"/>
      <c r="AP448" s="279"/>
      <c r="AQ448" s="279"/>
      <c r="AR448" s="279"/>
      <c r="AS448" s="279"/>
      <c r="AT448" s="279"/>
    </row>
    <row r="449" spans="1:46" s="236" customFormat="1" ht="11.25">
      <c r="A449" s="318">
        <v>332</v>
      </c>
      <c r="B449" s="283" t="s">
        <v>477</v>
      </c>
      <c r="C449" s="310" t="s">
        <v>478</v>
      </c>
      <c r="D449" s="241"/>
      <c r="E449" s="314" t="s">
        <v>705</v>
      </c>
      <c r="F449" s="274">
        <f aca="true" t="shared" si="154" ref="F449:AB449">(F446-F447-F448)</f>
        <v>1479647251.9356</v>
      </c>
      <c r="G449" s="274">
        <f t="shared" si="154"/>
        <v>821422636.009213</v>
      </c>
      <c r="H449" s="274">
        <f t="shared" si="154"/>
        <v>179000322.8682207</v>
      </c>
      <c r="I449" s="274">
        <f t="shared" si="154"/>
        <v>196155890.58048636</v>
      </c>
      <c r="J449" s="274">
        <f t="shared" si="154"/>
        <v>119173336.21667966</v>
      </c>
      <c r="K449" s="274">
        <f t="shared" si="154"/>
        <v>114671761.20771287</v>
      </c>
      <c r="L449" s="274">
        <f t="shared" si="154"/>
        <v>7634798.16206419</v>
      </c>
      <c r="M449" s="274">
        <f t="shared" si="154"/>
        <v>24917122.575079277</v>
      </c>
      <c r="N449" s="274">
        <f t="shared" si="154"/>
        <v>14729485.675794704</v>
      </c>
      <c r="O449" s="274">
        <f t="shared" si="154"/>
        <v>1941898.6403490144</v>
      </c>
      <c r="P449" s="274">
        <f t="shared" si="154"/>
        <v>821422636.009213</v>
      </c>
      <c r="Q449" s="274">
        <f t="shared" si="154"/>
        <v>179000322.8682207</v>
      </c>
      <c r="R449" s="274">
        <f t="shared" si="154"/>
        <v>196155890.58048636</v>
      </c>
      <c r="S449" s="274">
        <f t="shared" si="154"/>
        <v>119173336.21667966</v>
      </c>
      <c r="T449" s="274">
        <f t="shared" si="154"/>
        <v>100652420.5693662</v>
      </c>
      <c r="U449" s="274">
        <f t="shared" si="154"/>
        <v>278752.8704106335</v>
      </c>
      <c r="V449" s="274">
        <f t="shared" si="154"/>
        <v>13740587.767936045</v>
      </c>
      <c r="W449" s="274">
        <f t="shared" si="154"/>
        <v>809562.4886969376</v>
      </c>
      <c r="X449" s="274">
        <f t="shared" si="154"/>
        <v>24917122.575079277</v>
      </c>
      <c r="Y449" s="274">
        <f t="shared" si="154"/>
        <v>6825235.6733672535</v>
      </c>
      <c r="Z449" s="274">
        <f t="shared" si="154"/>
        <v>14729485.675794704</v>
      </c>
      <c r="AA449" s="274">
        <f t="shared" si="154"/>
        <v>1436422.4980529407</v>
      </c>
      <c r="AB449" s="274">
        <f t="shared" si="154"/>
        <v>505476.1422960738</v>
      </c>
      <c r="AC449" s="275"/>
      <c r="AD449" s="275"/>
      <c r="AE449" s="275"/>
      <c r="AF449" s="275"/>
      <c r="AG449" s="275"/>
      <c r="AH449" s="276"/>
      <c r="AI449" s="277"/>
      <c r="AJ449" s="277"/>
      <c r="AK449" s="277"/>
      <c r="AL449" s="277"/>
      <c r="AM449" s="277"/>
      <c r="AN449" s="277"/>
      <c r="AO449" s="279"/>
      <c r="AP449" s="279"/>
      <c r="AQ449" s="279"/>
      <c r="AR449" s="279"/>
      <c r="AS449" s="279"/>
      <c r="AT449" s="279"/>
    </row>
    <row r="450" spans="1:46" s="236" customFormat="1" ht="11.25">
      <c r="A450" s="318">
        <v>333</v>
      </c>
      <c r="B450" s="278" t="s">
        <v>1128</v>
      </c>
      <c r="C450" s="310" t="s">
        <v>479</v>
      </c>
      <c r="D450" s="237"/>
      <c r="E450" s="298" t="s">
        <v>705</v>
      </c>
      <c r="F450" s="274">
        <f aca="true" t="shared" si="155" ref="F450:AB450">(F445-F449)</f>
        <v>0</v>
      </c>
      <c r="G450" s="274">
        <f t="shared" si="155"/>
        <v>1.1920928955078125E-07</v>
      </c>
      <c r="H450" s="274">
        <f t="shared" si="155"/>
        <v>0</v>
      </c>
      <c r="I450" s="274">
        <f t="shared" si="155"/>
        <v>2.9802322387695312E-08</v>
      </c>
      <c r="J450" s="274">
        <f t="shared" si="155"/>
        <v>0</v>
      </c>
      <c r="K450" s="274">
        <f t="shared" si="155"/>
        <v>1.4901161193847656E-08</v>
      </c>
      <c r="L450" s="274">
        <f t="shared" si="155"/>
        <v>0</v>
      </c>
      <c r="M450" s="274">
        <f t="shared" si="155"/>
        <v>0</v>
      </c>
      <c r="N450" s="274">
        <f t="shared" si="155"/>
        <v>7.450580596923828E-09</v>
      </c>
      <c r="O450" s="274">
        <f t="shared" si="155"/>
        <v>-2.3283064365386963E-10</v>
      </c>
      <c r="P450" s="274">
        <f t="shared" si="155"/>
        <v>1.1920928955078125E-07</v>
      </c>
      <c r="Q450" s="274">
        <f t="shared" si="155"/>
        <v>0</v>
      </c>
      <c r="R450" s="274">
        <f t="shared" si="155"/>
        <v>2.9802322387695312E-08</v>
      </c>
      <c r="S450" s="274">
        <f t="shared" si="155"/>
        <v>0</v>
      </c>
      <c r="T450" s="274">
        <f t="shared" si="155"/>
        <v>1.4901161193847656E-08</v>
      </c>
      <c r="U450" s="274">
        <f t="shared" si="155"/>
        <v>-5.820766091346741E-11</v>
      </c>
      <c r="V450" s="274">
        <f t="shared" si="155"/>
        <v>1.862645149230957E-09</v>
      </c>
      <c r="W450" s="274">
        <f t="shared" si="155"/>
        <v>0</v>
      </c>
      <c r="X450" s="274">
        <f t="shared" si="155"/>
        <v>0</v>
      </c>
      <c r="Y450" s="274">
        <f t="shared" si="155"/>
        <v>-9.313225746154785E-10</v>
      </c>
      <c r="Z450" s="274">
        <f t="shared" si="155"/>
        <v>7.450580596923828E-09</v>
      </c>
      <c r="AA450" s="274">
        <f t="shared" si="155"/>
        <v>-2.3283064365386963E-10</v>
      </c>
      <c r="AB450" s="274">
        <f t="shared" si="155"/>
        <v>-5.820766091346741E-11</v>
      </c>
      <c r="AC450" s="275"/>
      <c r="AD450" s="275"/>
      <c r="AE450" s="275"/>
      <c r="AF450" s="275"/>
      <c r="AG450" s="275"/>
      <c r="AH450" s="276"/>
      <c r="AI450" s="277"/>
      <c r="AJ450" s="277"/>
      <c r="AK450" s="277"/>
      <c r="AL450" s="277"/>
      <c r="AM450" s="277"/>
      <c r="AN450" s="277"/>
      <c r="AO450" s="279"/>
      <c r="AP450" s="279"/>
      <c r="AQ450" s="279"/>
      <c r="AR450" s="279"/>
      <c r="AS450" s="279"/>
      <c r="AT450" s="279"/>
    </row>
    <row r="451" spans="1:46" s="236" customFormat="1" ht="11.25">
      <c r="A451" s="318"/>
      <c r="B451" s="278"/>
      <c r="C451" s="310"/>
      <c r="D451" s="237"/>
      <c r="E451" s="298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274"/>
      <c r="Y451" s="274"/>
      <c r="Z451" s="274"/>
      <c r="AA451" s="274"/>
      <c r="AB451" s="274"/>
      <c r="AC451" s="275"/>
      <c r="AD451" s="275"/>
      <c r="AE451" s="275"/>
      <c r="AF451" s="275"/>
      <c r="AG451" s="275"/>
      <c r="AH451" s="276"/>
      <c r="AI451" s="277"/>
      <c r="AJ451" s="277"/>
      <c r="AK451" s="277"/>
      <c r="AL451" s="277"/>
      <c r="AM451" s="277"/>
      <c r="AN451" s="277"/>
      <c r="AO451" s="279"/>
      <c r="AP451" s="279"/>
      <c r="AQ451" s="279"/>
      <c r="AR451" s="279"/>
      <c r="AS451" s="279"/>
      <c r="AT451" s="279"/>
    </row>
    <row r="452" spans="1:46" ht="11.25">
      <c r="A452" s="322"/>
      <c r="B452" s="323" t="s">
        <v>480</v>
      </c>
      <c r="F452" s="274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4"/>
      <c r="X452" s="274"/>
      <c r="Y452" s="274"/>
      <c r="Z452" s="274"/>
      <c r="AA452" s="274"/>
      <c r="AB452" s="274"/>
      <c r="AC452" s="275"/>
      <c r="AD452" s="275"/>
      <c r="AE452" s="275"/>
      <c r="AF452" s="275"/>
      <c r="AG452" s="275"/>
      <c r="AH452" s="276"/>
      <c r="AI452" s="277"/>
      <c r="AJ452" s="277"/>
      <c r="AK452" s="277"/>
      <c r="AL452" s="277"/>
      <c r="AM452" s="277"/>
      <c r="AN452" s="277"/>
      <c r="AO452" s="293"/>
      <c r="AP452" s="293"/>
      <c r="AQ452" s="293"/>
      <c r="AR452" s="293"/>
      <c r="AS452" s="293"/>
      <c r="AT452" s="293"/>
    </row>
    <row r="453" spans="1:46" ht="11.25">
      <c r="A453" s="235">
        <v>334</v>
      </c>
      <c r="B453" s="324" t="s">
        <v>481</v>
      </c>
      <c r="C453" s="325">
        <v>0.17</v>
      </c>
      <c r="F453" s="291">
        <f aca="true" t="shared" si="156" ref="F453:AB453">$C$453</f>
        <v>0.17</v>
      </c>
      <c r="G453" s="291">
        <f t="shared" si="156"/>
        <v>0.17</v>
      </c>
      <c r="H453" s="291">
        <f t="shared" si="156"/>
        <v>0.17</v>
      </c>
      <c r="I453" s="291">
        <f t="shared" si="156"/>
        <v>0.17</v>
      </c>
      <c r="J453" s="291">
        <f t="shared" si="156"/>
        <v>0.17</v>
      </c>
      <c r="K453" s="291">
        <f t="shared" si="156"/>
        <v>0.17</v>
      </c>
      <c r="L453" s="291">
        <f t="shared" si="156"/>
        <v>0.17</v>
      </c>
      <c r="M453" s="291">
        <f t="shared" si="156"/>
        <v>0.17</v>
      </c>
      <c r="N453" s="291">
        <f t="shared" si="156"/>
        <v>0.17</v>
      </c>
      <c r="O453" s="291">
        <f t="shared" si="156"/>
        <v>0.17</v>
      </c>
      <c r="P453" s="274">
        <f t="shared" si="156"/>
        <v>0.17</v>
      </c>
      <c r="Q453" s="274">
        <f t="shared" si="156"/>
        <v>0.17</v>
      </c>
      <c r="R453" s="274">
        <f t="shared" si="156"/>
        <v>0.17</v>
      </c>
      <c r="S453" s="274">
        <f t="shared" si="156"/>
        <v>0.17</v>
      </c>
      <c r="T453" s="274">
        <f t="shared" si="156"/>
        <v>0.17</v>
      </c>
      <c r="U453" s="274">
        <f t="shared" si="156"/>
        <v>0.17</v>
      </c>
      <c r="V453" s="274">
        <f t="shared" si="156"/>
        <v>0.17</v>
      </c>
      <c r="W453" s="274">
        <f t="shared" si="156"/>
        <v>0.17</v>
      </c>
      <c r="X453" s="274">
        <f t="shared" si="156"/>
        <v>0.17</v>
      </c>
      <c r="Y453" s="274">
        <f t="shared" si="156"/>
        <v>0.17</v>
      </c>
      <c r="Z453" s="274">
        <f t="shared" si="156"/>
        <v>0.17</v>
      </c>
      <c r="AA453" s="274">
        <f t="shared" si="156"/>
        <v>0.17</v>
      </c>
      <c r="AB453" s="274">
        <f t="shared" si="156"/>
        <v>0.17</v>
      </c>
      <c r="AC453" s="275"/>
      <c r="AD453" s="275"/>
      <c r="AE453" s="275"/>
      <c r="AF453" s="275"/>
      <c r="AG453" s="275"/>
      <c r="AH453" s="276"/>
      <c r="AI453" s="277"/>
      <c r="AJ453" s="277"/>
      <c r="AK453" s="277"/>
      <c r="AL453" s="277"/>
      <c r="AM453" s="277"/>
      <c r="AN453" s="277"/>
      <c r="AO453" s="293"/>
      <c r="AP453" s="293"/>
      <c r="AQ453" s="293"/>
      <c r="AR453" s="293"/>
      <c r="AS453" s="293"/>
      <c r="AT453" s="293"/>
    </row>
    <row r="454" spans="1:46" ht="11.25">
      <c r="A454" s="235">
        <v>335</v>
      </c>
      <c r="B454" s="324" t="s">
        <v>482</v>
      </c>
      <c r="C454" s="325">
        <v>0.83</v>
      </c>
      <c r="F454" s="291">
        <f aca="true" t="shared" si="157" ref="F454:AB454">$C$454</f>
        <v>0.83</v>
      </c>
      <c r="G454" s="291">
        <f t="shared" si="157"/>
        <v>0.83</v>
      </c>
      <c r="H454" s="291">
        <f t="shared" si="157"/>
        <v>0.83</v>
      </c>
      <c r="I454" s="291">
        <f t="shared" si="157"/>
        <v>0.83</v>
      </c>
      <c r="J454" s="291">
        <f t="shared" si="157"/>
        <v>0.83</v>
      </c>
      <c r="K454" s="291">
        <f t="shared" si="157"/>
        <v>0.83</v>
      </c>
      <c r="L454" s="291">
        <f t="shared" si="157"/>
        <v>0.83</v>
      </c>
      <c r="M454" s="291">
        <f t="shared" si="157"/>
        <v>0.83</v>
      </c>
      <c r="N454" s="291">
        <f t="shared" si="157"/>
        <v>0.83</v>
      </c>
      <c r="O454" s="291">
        <f t="shared" si="157"/>
        <v>0.83</v>
      </c>
      <c r="P454" s="274">
        <f t="shared" si="157"/>
        <v>0.83</v>
      </c>
      <c r="Q454" s="274">
        <f t="shared" si="157"/>
        <v>0.83</v>
      </c>
      <c r="R454" s="274">
        <f t="shared" si="157"/>
        <v>0.83</v>
      </c>
      <c r="S454" s="274">
        <f t="shared" si="157"/>
        <v>0.83</v>
      </c>
      <c r="T454" s="274">
        <f t="shared" si="157"/>
        <v>0.83</v>
      </c>
      <c r="U454" s="274">
        <f t="shared" si="157"/>
        <v>0.83</v>
      </c>
      <c r="V454" s="274">
        <f t="shared" si="157"/>
        <v>0.83</v>
      </c>
      <c r="W454" s="274">
        <f t="shared" si="157"/>
        <v>0.83</v>
      </c>
      <c r="X454" s="274">
        <f t="shared" si="157"/>
        <v>0.83</v>
      </c>
      <c r="Y454" s="274">
        <f t="shared" si="157"/>
        <v>0.83</v>
      </c>
      <c r="Z454" s="274">
        <f t="shared" si="157"/>
        <v>0.83</v>
      </c>
      <c r="AA454" s="274">
        <f t="shared" si="157"/>
        <v>0.83</v>
      </c>
      <c r="AB454" s="274">
        <f t="shared" si="157"/>
        <v>0.83</v>
      </c>
      <c r="AC454" s="275"/>
      <c r="AD454" s="275"/>
      <c r="AE454" s="275"/>
      <c r="AF454" s="275"/>
      <c r="AG454" s="275"/>
      <c r="AH454" s="276"/>
      <c r="AI454" s="277"/>
      <c r="AJ454" s="277"/>
      <c r="AK454" s="277"/>
      <c r="AL454" s="277"/>
      <c r="AM454" s="277"/>
      <c r="AN454" s="277"/>
      <c r="AO454" s="293"/>
      <c r="AP454" s="293"/>
      <c r="AQ454" s="293"/>
      <c r="AR454" s="293"/>
      <c r="AS454" s="293"/>
      <c r="AT454" s="293"/>
    </row>
    <row r="455" spans="1:46" ht="11.25">
      <c r="A455" s="235">
        <v>336</v>
      </c>
      <c r="B455" s="236" t="s">
        <v>483</v>
      </c>
      <c r="C455" s="310" t="s">
        <v>484</v>
      </c>
      <c r="E455" s="314" t="s">
        <v>705</v>
      </c>
      <c r="F455" s="274">
        <f aca="true" t="shared" si="158" ref="F455:AB455">(F438*F453)</f>
        <v>153735615.46340954</v>
      </c>
      <c r="G455" s="274">
        <f t="shared" si="158"/>
        <v>79733338.60946737</v>
      </c>
      <c r="H455" s="274">
        <f t="shared" si="158"/>
        <v>18723258.97613559</v>
      </c>
      <c r="I455" s="274">
        <f t="shared" si="158"/>
        <v>22422590.5641873</v>
      </c>
      <c r="J455" s="274">
        <f t="shared" si="158"/>
        <v>14698633.574152604</v>
      </c>
      <c r="K455" s="274">
        <f t="shared" si="158"/>
        <v>13785218.076059125</v>
      </c>
      <c r="L455" s="274">
        <f t="shared" si="158"/>
        <v>262021.05631888637</v>
      </c>
      <c r="M455" s="274">
        <f t="shared" si="158"/>
        <v>3430906.4521907885</v>
      </c>
      <c r="N455" s="274">
        <f t="shared" si="158"/>
        <v>610458.2571511486</v>
      </c>
      <c r="O455" s="274">
        <f t="shared" si="158"/>
        <v>69189.89774674052</v>
      </c>
      <c r="P455" s="274">
        <f t="shared" si="158"/>
        <v>79733338.60946737</v>
      </c>
      <c r="Q455" s="274">
        <f t="shared" si="158"/>
        <v>18723258.97613559</v>
      </c>
      <c r="R455" s="274">
        <f t="shared" si="158"/>
        <v>22422590.5641873</v>
      </c>
      <c r="S455" s="274">
        <f t="shared" si="158"/>
        <v>14698633.574152604</v>
      </c>
      <c r="T455" s="274">
        <f t="shared" si="158"/>
        <v>12470999.613790346</v>
      </c>
      <c r="U455" s="274">
        <f t="shared" si="158"/>
        <v>33393.5790298959</v>
      </c>
      <c r="V455" s="274">
        <f t="shared" si="158"/>
        <v>1280824.8832388856</v>
      </c>
      <c r="W455" s="274">
        <f t="shared" si="158"/>
        <v>10282.9073772669</v>
      </c>
      <c r="X455" s="274">
        <f t="shared" si="158"/>
        <v>3430906.4521907885</v>
      </c>
      <c r="Y455" s="274">
        <f t="shared" si="158"/>
        <v>251738.1489416195</v>
      </c>
      <c r="Z455" s="274">
        <f t="shared" si="158"/>
        <v>610458.2571511486</v>
      </c>
      <c r="AA455" s="274">
        <f t="shared" si="158"/>
        <v>10359.912730608597</v>
      </c>
      <c r="AB455" s="274">
        <f t="shared" si="158"/>
        <v>58829.98501613192</v>
      </c>
      <c r="AC455" s="275"/>
      <c r="AD455" s="275"/>
      <c r="AE455" s="275"/>
      <c r="AF455" s="275"/>
      <c r="AG455" s="275"/>
      <c r="AH455" s="276"/>
      <c r="AI455" s="277"/>
      <c r="AJ455" s="277"/>
      <c r="AK455" s="277"/>
      <c r="AL455" s="277"/>
      <c r="AM455" s="277"/>
      <c r="AN455" s="277"/>
      <c r="AO455" s="293"/>
      <c r="AP455" s="293"/>
      <c r="AQ455" s="293"/>
      <c r="AR455" s="293"/>
      <c r="AS455" s="293"/>
      <c r="AT455" s="293"/>
    </row>
    <row r="456" spans="1:46" ht="11.25">
      <c r="A456" s="235">
        <v>337</v>
      </c>
      <c r="B456" s="236" t="s">
        <v>485</v>
      </c>
      <c r="C456" s="310" t="s">
        <v>486</v>
      </c>
      <c r="E456" s="314" t="s">
        <v>705</v>
      </c>
      <c r="F456" s="274">
        <f aca="true" t="shared" si="159" ref="F456:AB456">(F438*F454)</f>
        <v>750591534.3213525</v>
      </c>
      <c r="G456" s="274">
        <f t="shared" si="159"/>
        <v>389286300.26975244</v>
      </c>
      <c r="H456" s="274">
        <f t="shared" si="159"/>
        <v>91413558.53054433</v>
      </c>
      <c r="I456" s="274">
        <f t="shared" si="159"/>
        <v>109475000.98985563</v>
      </c>
      <c r="J456" s="274">
        <f t="shared" si="159"/>
        <v>71763916.86203918</v>
      </c>
      <c r="K456" s="274">
        <f t="shared" si="159"/>
        <v>67304300.0184063</v>
      </c>
      <c r="L456" s="274">
        <f t="shared" si="159"/>
        <v>1279279.2749686805</v>
      </c>
      <c r="M456" s="274">
        <f t="shared" si="159"/>
        <v>16750896.207755024</v>
      </c>
      <c r="N456" s="274">
        <f t="shared" si="159"/>
        <v>2980472.6672673724</v>
      </c>
      <c r="O456" s="274">
        <f t="shared" si="159"/>
        <v>337809.5007634978</v>
      </c>
      <c r="P456" s="274">
        <f t="shared" si="159"/>
        <v>389286300.26975244</v>
      </c>
      <c r="Q456" s="274">
        <f t="shared" si="159"/>
        <v>91413558.53054433</v>
      </c>
      <c r="R456" s="274">
        <f t="shared" si="159"/>
        <v>109475000.98985563</v>
      </c>
      <c r="S456" s="274">
        <f t="shared" si="159"/>
        <v>71763916.86203918</v>
      </c>
      <c r="T456" s="274">
        <f t="shared" si="159"/>
        <v>60887821.643799916</v>
      </c>
      <c r="U456" s="274">
        <f t="shared" si="159"/>
        <v>163039.23879302113</v>
      </c>
      <c r="V456" s="274">
        <f t="shared" si="159"/>
        <v>6253439.135813382</v>
      </c>
      <c r="W456" s="274">
        <f t="shared" si="159"/>
        <v>50204.783077244276</v>
      </c>
      <c r="X456" s="274">
        <f t="shared" si="159"/>
        <v>16750896.207755024</v>
      </c>
      <c r="Y456" s="274">
        <f t="shared" si="159"/>
        <v>1229074.4918914363</v>
      </c>
      <c r="Z456" s="274">
        <f t="shared" si="159"/>
        <v>2980472.6672673724</v>
      </c>
      <c r="AA456" s="274">
        <f t="shared" si="159"/>
        <v>50580.750390618436</v>
      </c>
      <c r="AB456" s="274">
        <f t="shared" si="159"/>
        <v>287228.7503728793</v>
      </c>
      <c r="AC456" s="275"/>
      <c r="AD456" s="275"/>
      <c r="AE456" s="275"/>
      <c r="AF456" s="275"/>
      <c r="AG456" s="275"/>
      <c r="AH456" s="276"/>
      <c r="AI456" s="277"/>
      <c r="AJ456" s="277"/>
      <c r="AK456" s="277"/>
      <c r="AL456" s="277"/>
      <c r="AM456" s="277"/>
      <c r="AN456" s="277"/>
      <c r="AO456" s="293"/>
      <c r="AP456" s="293"/>
      <c r="AQ456" s="293"/>
      <c r="AR456" s="293"/>
      <c r="AS456" s="293"/>
      <c r="AT456" s="293"/>
    </row>
    <row r="457" spans="1:46" ht="11.25">
      <c r="A457" s="235">
        <v>338</v>
      </c>
      <c r="B457" s="324" t="s">
        <v>487</v>
      </c>
      <c r="C457" s="310" t="s">
        <v>488</v>
      </c>
      <c r="E457" s="314" t="s">
        <v>705</v>
      </c>
      <c r="F457" s="274">
        <f aca="true" t="shared" si="160" ref="F457:AB457">(F455+F456)</f>
        <v>904327149.784762</v>
      </c>
      <c r="G457" s="274">
        <f t="shared" si="160"/>
        <v>469019638.87921983</v>
      </c>
      <c r="H457" s="274">
        <f t="shared" si="160"/>
        <v>110136817.50667992</v>
      </c>
      <c r="I457" s="274">
        <f t="shared" si="160"/>
        <v>131897591.55404294</v>
      </c>
      <c r="J457" s="274">
        <f t="shared" si="160"/>
        <v>86462550.43619178</v>
      </c>
      <c r="K457" s="274">
        <f t="shared" si="160"/>
        <v>81089518.09446543</v>
      </c>
      <c r="L457" s="274">
        <f t="shared" si="160"/>
        <v>1541300.3312875668</v>
      </c>
      <c r="M457" s="274">
        <f t="shared" si="160"/>
        <v>20181802.659945812</v>
      </c>
      <c r="N457" s="274">
        <f t="shared" si="160"/>
        <v>3590930.924418521</v>
      </c>
      <c r="O457" s="274">
        <f t="shared" si="160"/>
        <v>406999.3985102383</v>
      </c>
      <c r="P457" s="274">
        <f t="shared" si="160"/>
        <v>469019638.87921983</v>
      </c>
      <c r="Q457" s="274">
        <f t="shared" si="160"/>
        <v>110136817.50667992</v>
      </c>
      <c r="R457" s="274">
        <f t="shared" si="160"/>
        <v>131897591.55404294</v>
      </c>
      <c r="S457" s="274">
        <f t="shared" si="160"/>
        <v>86462550.43619178</v>
      </c>
      <c r="T457" s="274">
        <f t="shared" si="160"/>
        <v>73358821.25759026</v>
      </c>
      <c r="U457" s="274">
        <f t="shared" si="160"/>
        <v>196432.81782291702</v>
      </c>
      <c r="V457" s="274">
        <f t="shared" si="160"/>
        <v>7534264.019052268</v>
      </c>
      <c r="W457" s="274">
        <f t="shared" si="160"/>
        <v>60487.690454511176</v>
      </c>
      <c r="X457" s="274">
        <f t="shared" si="160"/>
        <v>20181802.659945812</v>
      </c>
      <c r="Y457" s="274">
        <f t="shared" si="160"/>
        <v>1480812.6408330558</v>
      </c>
      <c r="Z457" s="274">
        <f t="shared" si="160"/>
        <v>3590930.924418521</v>
      </c>
      <c r="AA457" s="274">
        <f t="shared" si="160"/>
        <v>60940.66312122703</v>
      </c>
      <c r="AB457" s="274">
        <f t="shared" si="160"/>
        <v>346058.7353890112</v>
      </c>
      <c r="AC457" s="275"/>
      <c r="AD457" s="275"/>
      <c r="AE457" s="275"/>
      <c r="AF457" s="275"/>
      <c r="AG457" s="275"/>
      <c r="AH457" s="276"/>
      <c r="AI457" s="277"/>
      <c r="AJ457" s="277"/>
      <c r="AK457" s="277"/>
      <c r="AL457" s="277"/>
      <c r="AM457" s="277"/>
      <c r="AN457" s="277"/>
      <c r="AO457" s="293"/>
      <c r="AP457" s="293"/>
      <c r="AQ457" s="293"/>
      <c r="AR457" s="293"/>
      <c r="AS457" s="293"/>
      <c r="AT457" s="293"/>
    </row>
    <row r="458" spans="1:46" ht="11.25">
      <c r="A458" s="235">
        <v>339</v>
      </c>
      <c r="B458" s="324" t="s">
        <v>489</v>
      </c>
      <c r="C458" s="326" t="s">
        <v>490</v>
      </c>
      <c r="D458" s="327"/>
      <c r="E458" s="314" t="s">
        <v>705</v>
      </c>
      <c r="F458" s="274">
        <f aca="true" t="shared" si="161" ref="F458:AB458">(F431)</f>
        <v>74031572.34144151</v>
      </c>
      <c r="G458" s="274">
        <f t="shared" si="161"/>
        <v>37339729.72325717</v>
      </c>
      <c r="H458" s="274">
        <f t="shared" si="161"/>
        <v>9187266.828048382</v>
      </c>
      <c r="I458" s="274">
        <f t="shared" si="161"/>
        <v>12022774.684433546</v>
      </c>
      <c r="J458" s="274">
        <f t="shared" si="161"/>
        <v>7468387.982775923</v>
      </c>
      <c r="K458" s="274">
        <f t="shared" si="161"/>
        <v>6425853.818206428</v>
      </c>
      <c r="L458" s="274">
        <f t="shared" si="161"/>
        <v>130698.97234718552</v>
      </c>
      <c r="M458" s="274">
        <f t="shared" si="161"/>
        <v>1417900.4172208044</v>
      </c>
      <c r="N458" s="274">
        <f t="shared" si="161"/>
        <v>287491.5162717286</v>
      </c>
      <c r="O458" s="274">
        <f t="shared" si="161"/>
        <v>22645.433808328176</v>
      </c>
      <c r="P458" s="274">
        <f t="shared" si="161"/>
        <v>37339729.72325717</v>
      </c>
      <c r="Q458" s="274">
        <f t="shared" si="161"/>
        <v>9187266.828048382</v>
      </c>
      <c r="R458" s="274">
        <f t="shared" si="161"/>
        <v>12022774.684433546</v>
      </c>
      <c r="S458" s="274">
        <f t="shared" si="161"/>
        <v>7468387.982775923</v>
      </c>
      <c r="T458" s="274">
        <f t="shared" si="161"/>
        <v>5905096.242723829</v>
      </c>
      <c r="U458" s="274">
        <f t="shared" si="161"/>
        <v>9983.89982700457</v>
      </c>
      <c r="V458" s="274">
        <f t="shared" si="161"/>
        <v>546598.5977807234</v>
      </c>
      <c r="W458" s="274">
        <f t="shared" si="161"/>
        <v>4573.913791607867</v>
      </c>
      <c r="X458" s="274">
        <f t="shared" si="161"/>
        <v>1417900.4172208044</v>
      </c>
      <c r="Y458" s="274">
        <f t="shared" si="161"/>
        <v>127226.70026921891</v>
      </c>
      <c r="Z458" s="274">
        <f t="shared" si="161"/>
        <v>287491.5162717286</v>
      </c>
      <c r="AA458" s="274">
        <f t="shared" si="161"/>
        <v>590.9236005536072</v>
      </c>
      <c r="AB458" s="274">
        <f t="shared" si="161"/>
        <v>36648.40027353158</v>
      </c>
      <c r="AC458" s="275"/>
      <c r="AD458" s="275"/>
      <c r="AE458" s="275"/>
      <c r="AF458" s="275"/>
      <c r="AG458" s="275"/>
      <c r="AH458" s="276"/>
      <c r="AI458" s="277"/>
      <c r="AJ458" s="277"/>
      <c r="AK458" s="277"/>
      <c r="AL458" s="277"/>
      <c r="AM458" s="277"/>
      <c r="AN458" s="277"/>
      <c r="AO458" s="293"/>
      <c r="AP458" s="293"/>
      <c r="AQ458" s="293"/>
      <c r="AR458" s="293"/>
      <c r="AS458" s="293"/>
      <c r="AT458" s="293"/>
    </row>
    <row r="459" spans="1:46" ht="11.25">
      <c r="A459" s="235">
        <v>340</v>
      </c>
      <c r="B459" s="324" t="s">
        <v>491</v>
      </c>
      <c r="C459" s="241" t="s">
        <v>492</v>
      </c>
      <c r="E459" s="314" t="s">
        <v>705</v>
      </c>
      <c r="F459" s="274">
        <f aca="true" t="shared" si="162" ref="F459:AB459">(F184+F373+F399)</f>
        <v>37051224.19926223</v>
      </c>
      <c r="G459" s="274">
        <f t="shared" si="162"/>
        <v>19215356.500074897</v>
      </c>
      <c r="H459" s="274">
        <f t="shared" si="162"/>
        <v>4517263.768693431</v>
      </c>
      <c r="I459" s="274">
        <f t="shared" si="162"/>
        <v>5078005.619594289</v>
      </c>
      <c r="J459" s="274">
        <f t="shared" si="162"/>
        <v>3467733.517372014</v>
      </c>
      <c r="K459" s="274">
        <f t="shared" si="162"/>
        <v>3242221.1420945344</v>
      </c>
      <c r="L459" s="274">
        <f t="shared" si="162"/>
        <v>-159.1141839785865</v>
      </c>
      <c r="M459" s="274">
        <f t="shared" si="162"/>
        <v>1015078.834047952</v>
      </c>
      <c r="N459" s="274">
        <f t="shared" si="162"/>
        <v>217749.22556249058</v>
      </c>
      <c r="O459" s="274">
        <f t="shared" si="162"/>
        <v>8850.774515796007</v>
      </c>
      <c r="P459" s="274">
        <f t="shared" si="162"/>
        <v>19215356.500074897</v>
      </c>
      <c r="Q459" s="274">
        <f t="shared" si="162"/>
        <v>4517263.768693431</v>
      </c>
      <c r="R459" s="274">
        <f t="shared" si="162"/>
        <v>5078005.619594289</v>
      </c>
      <c r="S459" s="274">
        <f t="shared" si="162"/>
        <v>3467733.517372014</v>
      </c>
      <c r="T459" s="274">
        <f t="shared" si="162"/>
        <v>2977928.89717408</v>
      </c>
      <c r="U459" s="274">
        <f t="shared" si="162"/>
        <v>6876.193797498273</v>
      </c>
      <c r="V459" s="274">
        <f t="shared" si="162"/>
        <v>279598.1579939804</v>
      </c>
      <c r="W459" s="274">
        <f t="shared" si="162"/>
        <v>7.026910566782884E-19</v>
      </c>
      <c r="X459" s="274">
        <f t="shared" si="162"/>
        <v>1015078.834047952</v>
      </c>
      <c r="Y459" s="274">
        <f t="shared" si="162"/>
        <v>-171.5018972229865</v>
      </c>
      <c r="Z459" s="274">
        <f t="shared" si="162"/>
        <v>217749.22556249058</v>
      </c>
      <c r="AA459" s="274">
        <f t="shared" si="162"/>
        <v>0</v>
      </c>
      <c r="AB459" s="274">
        <f t="shared" si="162"/>
        <v>18515.3569698165</v>
      </c>
      <c r="AC459" s="275"/>
      <c r="AD459" s="275"/>
      <c r="AE459" s="275"/>
      <c r="AF459" s="275"/>
      <c r="AG459" s="275"/>
      <c r="AH459" s="276"/>
      <c r="AI459" s="277"/>
      <c r="AJ459" s="277"/>
      <c r="AK459" s="277"/>
      <c r="AL459" s="277"/>
      <c r="AM459" s="277"/>
      <c r="AN459" s="277"/>
      <c r="AO459" s="293"/>
      <c r="AP459" s="293"/>
      <c r="AQ459" s="293"/>
      <c r="AR459" s="293"/>
      <c r="AS459" s="293"/>
      <c r="AT459" s="293"/>
    </row>
    <row r="460" spans="1:46" ht="11.25">
      <c r="A460" s="235">
        <v>341</v>
      </c>
      <c r="B460" s="236" t="s">
        <v>493</v>
      </c>
      <c r="C460" s="241" t="s">
        <v>494</v>
      </c>
      <c r="E460" s="314" t="s">
        <v>705</v>
      </c>
      <c r="F460" s="274">
        <f aca="true" t="shared" si="163" ref="F460:AB460">(F457+F458+F459)</f>
        <v>1015409946.3254658</v>
      </c>
      <c r="G460" s="274">
        <f t="shared" si="163"/>
        <v>525574725.10255194</v>
      </c>
      <c r="H460" s="274">
        <f t="shared" si="163"/>
        <v>123841348.10342173</v>
      </c>
      <c r="I460" s="274">
        <f t="shared" si="163"/>
        <v>148998371.85807076</v>
      </c>
      <c r="J460" s="274">
        <f t="shared" si="163"/>
        <v>97398671.93633972</v>
      </c>
      <c r="K460" s="274">
        <f t="shared" si="163"/>
        <v>90757593.0547664</v>
      </c>
      <c r="L460" s="274">
        <f t="shared" si="163"/>
        <v>1671840.1894507736</v>
      </c>
      <c r="M460" s="274">
        <f t="shared" si="163"/>
        <v>22614781.911214568</v>
      </c>
      <c r="N460" s="274">
        <f t="shared" si="163"/>
        <v>4096171.66625274</v>
      </c>
      <c r="O460" s="274">
        <f t="shared" si="163"/>
        <v>438495.60683436244</v>
      </c>
      <c r="P460" s="274">
        <f t="shared" si="163"/>
        <v>525574725.10255194</v>
      </c>
      <c r="Q460" s="274">
        <f t="shared" si="163"/>
        <v>123841348.10342173</v>
      </c>
      <c r="R460" s="274">
        <f t="shared" si="163"/>
        <v>148998371.85807076</v>
      </c>
      <c r="S460" s="274">
        <f t="shared" si="163"/>
        <v>97398671.93633972</v>
      </c>
      <c r="T460" s="274">
        <f t="shared" si="163"/>
        <v>82241846.39748816</v>
      </c>
      <c r="U460" s="274">
        <f t="shared" si="163"/>
        <v>213292.91144741987</v>
      </c>
      <c r="V460" s="274">
        <f t="shared" si="163"/>
        <v>8360460.774826972</v>
      </c>
      <c r="W460" s="274">
        <f t="shared" si="163"/>
        <v>65061.604246119045</v>
      </c>
      <c r="X460" s="274">
        <f t="shared" si="163"/>
        <v>22614781.911214568</v>
      </c>
      <c r="Y460" s="274">
        <f t="shared" si="163"/>
        <v>1607867.8392050518</v>
      </c>
      <c r="Z460" s="274">
        <f t="shared" si="163"/>
        <v>4096171.66625274</v>
      </c>
      <c r="AA460" s="274">
        <f t="shared" si="163"/>
        <v>61531.58672178064</v>
      </c>
      <c r="AB460" s="274">
        <f t="shared" si="163"/>
        <v>401222.49263235927</v>
      </c>
      <c r="AC460" s="275"/>
      <c r="AD460" s="275"/>
      <c r="AE460" s="275"/>
      <c r="AF460" s="275"/>
      <c r="AG460" s="275"/>
      <c r="AH460" s="276"/>
      <c r="AI460" s="277"/>
      <c r="AJ460" s="277"/>
      <c r="AK460" s="277"/>
      <c r="AL460" s="277"/>
      <c r="AM460" s="277"/>
      <c r="AN460" s="277"/>
      <c r="AO460" s="293"/>
      <c r="AP460" s="293"/>
      <c r="AQ460" s="293"/>
      <c r="AR460" s="293"/>
      <c r="AS460" s="293"/>
      <c r="AT460" s="293"/>
    </row>
    <row r="461" spans="6:46" ht="11.25"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4"/>
      <c r="AC461" s="275"/>
      <c r="AD461" s="275"/>
      <c r="AE461" s="275"/>
      <c r="AF461" s="275"/>
      <c r="AG461" s="275"/>
      <c r="AH461" s="276"/>
      <c r="AI461" s="277"/>
      <c r="AJ461" s="277"/>
      <c r="AK461" s="277"/>
      <c r="AL461" s="277"/>
      <c r="AM461" s="277"/>
      <c r="AN461" s="277"/>
      <c r="AO461" s="293"/>
      <c r="AP461" s="293"/>
      <c r="AQ461" s="293"/>
      <c r="AR461" s="293"/>
      <c r="AS461" s="293"/>
      <c r="AT461" s="293"/>
    </row>
    <row r="462" spans="2:46" ht="11.25">
      <c r="B462" s="236" t="s">
        <v>495</v>
      </c>
      <c r="F462" s="274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274"/>
      <c r="R462" s="274"/>
      <c r="S462" s="274"/>
      <c r="T462" s="274"/>
      <c r="U462" s="274"/>
      <c r="V462" s="274"/>
      <c r="W462" s="274"/>
      <c r="X462" s="274"/>
      <c r="Y462" s="274"/>
      <c r="Z462" s="274"/>
      <c r="AA462" s="274"/>
      <c r="AB462" s="274"/>
      <c r="AC462" s="275"/>
      <c r="AD462" s="275"/>
      <c r="AE462" s="275"/>
      <c r="AF462" s="275"/>
      <c r="AG462" s="275"/>
      <c r="AH462" s="276"/>
      <c r="AI462" s="277"/>
      <c r="AJ462" s="277"/>
      <c r="AK462" s="277"/>
      <c r="AL462" s="277"/>
      <c r="AM462" s="277"/>
      <c r="AN462" s="277"/>
      <c r="AO462" s="293"/>
      <c r="AP462" s="293"/>
      <c r="AQ462" s="293"/>
      <c r="AR462" s="293"/>
      <c r="AS462" s="293"/>
      <c r="AT462" s="293"/>
    </row>
    <row r="463" spans="1:46" ht="11.25">
      <c r="A463" s="235">
        <v>342</v>
      </c>
      <c r="B463" s="236" t="s">
        <v>496</v>
      </c>
      <c r="C463" s="317" t="s">
        <v>412</v>
      </c>
      <c r="E463" s="314" t="s">
        <v>705</v>
      </c>
      <c r="F463" s="274">
        <f aca="true" t="shared" si="164" ref="F463:AB463">(F238)</f>
        <v>112460.94722492443</v>
      </c>
      <c r="G463" s="274">
        <f t="shared" si="164"/>
        <v>58439.78113552361</v>
      </c>
      <c r="H463" s="274">
        <f t="shared" si="164"/>
        <v>13719.49504871123</v>
      </c>
      <c r="I463" s="274">
        <f t="shared" si="164"/>
        <v>16429.750011293287</v>
      </c>
      <c r="J463" s="274">
        <f t="shared" si="164"/>
        <v>10769.779484898203</v>
      </c>
      <c r="K463" s="274">
        <f t="shared" si="164"/>
        <v>10099.425868944334</v>
      </c>
      <c r="L463" s="274">
        <f t="shared" si="164"/>
        <v>0</v>
      </c>
      <c r="M463" s="274">
        <f t="shared" si="164"/>
        <v>2512.48991684734</v>
      </c>
      <c r="N463" s="274">
        <f t="shared" si="164"/>
        <v>447.11673481189047</v>
      </c>
      <c r="O463" s="274">
        <f t="shared" si="164"/>
        <v>43.10902389453702</v>
      </c>
      <c r="P463" s="274">
        <f t="shared" si="164"/>
        <v>58439.78113552361</v>
      </c>
      <c r="Q463" s="274">
        <f t="shared" si="164"/>
        <v>13719.49504871123</v>
      </c>
      <c r="R463" s="274">
        <f t="shared" si="164"/>
        <v>16429.750011293287</v>
      </c>
      <c r="S463" s="274">
        <f t="shared" si="164"/>
        <v>10769.779484898203</v>
      </c>
      <c r="T463" s="274">
        <f t="shared" si="164"/>
        <v>9137.31678861564</v>
      </c>
      <c r="U463" s="274">
        <f t="shared" si="164"/>
        <v>24.446758587720957</v>
      </c>
      <c r="V463" s="274">
        <f t="shared" si="164"/>
        <v>937.6623217409734</v>
      </c>
      <c r="W463" s="274">
        <f t="shared" si="164"/>
        <v>0</v>
      </c>
      <c r="X463" s="274">
        <f t="shared" si="164"/>
        <v>2512.48991684734</v>
      </c>
      <c r="Y463" s="274">
        <f t="shared" si="164"/>
        <v>0</v>
      </c>
      <c r="Z463" s="274">
        <f t="shared" si="164"/>
        <v>447.11673481189047</v>
      </c>
      <c r="AA463" s="274">
        <f t="shared" si="164"/>
        <v>0</v>
      </c>
      <c r="AB463" s="274">
        <f t="shared" si="164"/>
        <v>43.10902389453702</v>
      </c>
      <c r="AC463" s="275"/>
      <c r="AD463" s="275"/>
      <c r="AE463" s="275"/>
      <c r="AF463" s="275"/>
      <c r="AG463" s="275"/>
      <c r="AH463" s="276"/>
      <c r="AI463" s="277"/>
      <c r="AJ463" s="277"/>
      <c r="AK463" s="277"/>
      <c r="AL463" s="277"/>
      <c r="AM463" s="277"/>
      <c r="AN463" s="277"/>
      <c r="AO463" s="293"/>
      <c r="AP463" s="293"/>
      <c r="AQ463" s="293"/>
      <c r="AR463" s="293"/>
      <c r="AS463" s="293"/>
      <c r="AT463" s="293"/>
    </row>
    <row r="464" spans="1:46" ht="11.25">
      <c r="A464" s="235">
        <v>343</v>
      </c>
      <c r="B464" s="324" t="s">
        <v>489</v>
      </c>
      <c r="C464" s="241" t="s">
        <v>497</v>
      </c>
      <c r="E464" s="314" t="s">
        <v>705</v>
      </c>
      <c r="F464" s="274">
        <f aca="true" t="shared" si="165" ref="F464:AB464">(F432)</f>
        <v>5389.643457314273</v>
      </c>
      <c r="G464" s="274">
        <f t="shared" si="165"/>
        <v>2752.4442234039625</v>
      </c>
      <c r="H464" s="274">
        <f t="shared" si="165"/>
        <v>665.8485614791306</v>
      </c>
      <c r="I464" s="274">
        <f t="shared" si="165"/>
        <v>843.1158391854735</v>
      </c>
      <c r="J464" s="274">
        <f t="shared" si="165"/>
        <v>523.5009075015114</v>
      </c>
      <c r="K464" s="274">
        <f t="shared" si="165"/>
        <v>463.72571144444197</v>
      </c>
      <c r="L464" s="274">
        <f t="shared" si="165"/>
        <v>0</v>
      </c>
      <c r="M464" s="274">
        <f t="shared" si="165"/>
        <v>105.17016789836161</v>
      </c>
      <c r="N464" s="274">
        <f t="shared" si="165"/>
        <v>21.94120735071984</v>
      </c>
      <c r="O464" s="274">
        <f t="shared" si="165"/>
        <v>1.251035066225124</v>
      </c>
      <c r="P464" s="274">
        <f t="shared" si="165"/>
        <v>2752.4442234039625</v>
      </c>
      <c r="Q464" s="274">
        <f t="shared" si="165"/>
        <v>665.8485614791306</v>
      </c>
      <c r="R464" s="274">
        <f t="shared" si="165"/>
        <v>843.1158391854735</v>
      </c>
      <c r="S464" s="274">
        <f t="shared" si="165"/>
        <v>523.5009075015114</v>
      </c>
      <c r="T464" s="274">
        <f t="shared" si="165"/>
        <v>422.65395389787625</v>
      </c>
      <c r="U464" s="274">
        <f t="shared" si="165"/>
        <v>0.818826437920397</v>
      </c>
      <c r="V464" s="274">
        <f t="shared" si="165"/>
        <v>40.877668776556064</v>
      </c>
      <c r="W464" s="274">
        <f t="shared" si="165"/>
        <v>0</v>
      </c>
      <c r="X464" s="274">
        <f t="shared" si="165"/>
        <v>105.17016789836161</v>
      </c>
      <c r="Y464" s="274">
        <f t="shared" si="165"/>
        <v>0</v>
      </c>
      <c r="Z464" s="274">
        <f t="shared" si="165"/>
        <v>21.94120735071984</v>
      </c>
      <c r="AA464" s="274">
        <f t="shared" si="165"/>
        <v>0</v>
      </c>
      <c r="AB464" s="274">
        <f t="shared" si="165"/>
        <v>3.274442742631958</v>
      </c>
      <c r="AC464" s="275"/>
      <c r="AD464" s="275"/>
      <c r="AE464" s="275"/>
      <c r="AF464" s="275"/>
      <c r="AG464" s="275"/>
      <c r="AH464" s="276"/>
      <c r="AI464" s="277"/>
      <c r="AJ464" s="277"/>
      <c r="AK464" s="277"/>
      <c r="AL464" s="277"/>
      <c r="AM464" s="277"/>
      <c r="AN464" s="277"/>
      <c r="AO464" s="293"/>
      <c r="AP464" s="293"/>
      <c r="AQ464" s="293"/>
      <c r="AR464" s="293"/>
      <c r="AS464" s="293"/>
      <c r="AT464" s="293"/>
    </row>
    <row r="465" spans="1:46" ht="11.25">
      <c r="A465" s="235">
        <v>344</v>
      </c>
      <c r="B465" s="324" t="s">
        <v>491</v>
      </c>
      <c r="C465" s="241" t="s">
        <v>498</v>
      </c>
      <c r="E465" s="314" t="s">
        <v>705</v>
      </c>
      <c r="F465" s="274">
        <f aca="true" t="shared" si="166" ref="F465:AB465">(F400)</f>
        <v>593.7486821550689</v>
      </c>
      <c r="G465" s="274">
        <f t="shared" si="166"/>
        <v>263.65426923192285</v>
      </c>
      <c r="H465" s="274">
        <f t="shared" si="166"/>
        <v>74.81418760917138</v>
      </c>
      <c r="I465" s="274">
        <f t="shared" si="166"/>
        <v>111.40986397443613</v>
      </c>
      <c r="J465" s="274">
        <f t="shared" si="166"/>
        <v>71.62763645633937</v>
      </c>
      <c r="K465" s="274">
        <f t="shared" si="166"/>
        <v>64.37768962123735</v>
      </c>
      <c r="L465" s="274">
        <f t="shared" si="166"/>
        <v>0</v>
      </c>
      <c r="M465" s="274">
        <f t="shared" si="166"/>
        <v>14.36868184673165</v>
      </c>
      <c r="N465" s="274">
        <f t="shared" si="166"/>
        <v>3.196898622657945</v>
      </c>
      <c r="O465" s="274">
        <f t="shared" si="166"/>
        <v>0</v>
      </c>
      <c r="P465" s="274">
        <f t="shared" si="166"/>
        <v>263.65426923192285</v>
      </c>
      <c r="Q465" s="274">
        <f t="shared" si="166"/>
        <v>74.81418760917138</v>
      </c>
      <c r="R465" s="274">
        <f t="shared" si="166"/>
        <v>111.40986397443613</v>
      </c>
      <c r="S465" s="274">
        <f t="shared" si="166"/>
        <v>71.62763645633937</v>
      </c>
      <c r="T465" s="274">
        <f t="shared" si="166"/>
        <v>58.69373074214934</v>
      </c>
      <c r="U465" s="274">
        <f t="shared" si="166"/>
        <v>0.10300511848048285</v>
      </c>
      <c r="V465" s="274">
        <f t="shared" si="166"/>
        <v>5.669832991643789</v>
      </c>
      <c r="W465" s="274">
        <f t="shared" si="166"/>
        <v>0</v>
      </c>
      <c r="X465" s="274">
        <f t="shared" si="166"/>
        <v>14.36868184673165</v>
      </c>
      <c r="Y465" s="274">
        <f t="shared" si="166"/>
        <v>0</v>
      </c>
      <c r="Z465" s="274">
        <f t="shared" si="166"/>
        <v>3.196898622657945</v>
      </c>
      <c r="AA465" s="274">
        <f t="shared" si="166"/>
        <v>0</v>
      </c>
      <c r="AB465" s="274">
        <f t="shared" si="166"/>
        <v>0</v>
      </c>
      <c r="AC465" s="275"/>
      <c r="AD465" s="275"/>
      <c r="AE465" s="275"/>
      <c r="AF465" s="275"/>
      <c r="AG465" s="275"/>
      <c r="AH465" s="276"/>
      <c r="AI465" s="277"/>
      <c r="AJ465" s="277"/>
      <c r="AK465" s="277"/>
      <c r="AL465" s="277"/>
      <c r="AM465" s="277"/>
      <c r="AN465" s="277"/>
      <c r="AO465" s="293"/>
      <c r="AP465" s="293"/>
      <c r="AQ465" s="293"/>
      <c r="AR465" s="293"/>
      <c r="AS465" s="293"/>
      <c r="AT465" s="293"/>
    </row>
    <row r="466" spans="1:46" ht="11.25">
      <c r="A466" s="235">
        <v>345</v>
      </c>
      <c r="B466" s="236" t="s">
        <v>499</v>
      </c>
      <c r="C466" s="241" t="s">
        <v>500</v>
      </c>
      <c r="E466" s="314" t="s">
        <v>705</v>
      </c>
      <c r="F466" s="274">
        <f aca="true" t="shared" si="167" ref="F466:AB466">(F463+F464+F465)</f>
        <v>118444.33936439377</v>
      </c>
      <c r="G466" s="274">
        <f t="shared" si="167"/>
        <v>61455.87962815949</v>
      </c>
      <c r="H466" s="274">
        <f t="shared" si="167"/>
        <v>14460.157797799531</v>
      </c>
      <c r="I466" s="274">
        <f t="shared" si="167"/>
        <v>17384.275714453197</v>
      </c>
      <c r="J466" s="274">
        <f t="shared" si="167"/>
        <v>11364.908028856054</v>
      </c>
      <c r="K466" s="274">
        <f t="shared" si="167"/>
        <v>10627.529270010013</v>
      </c>
      <c r="L466" s="274">
        <f t="shared" si="167"/>
        <v>0</v>
      </c>
      <c r="M466" s="274">
        <f t="shared" si="167"/>
        <v>2632.0287665924334</v>
      </c>
      <c r="N466" s="274">
        <f t="shared" si="167"/>
        <v>472.25484078526824</v>
      </c>
      <c r="O466" s="274">
        <f t="shared" si="167"/>
        <v>44.36005896076214</v>
      </c>
      <c r="P466" s="274">
        <f t="shared" si="167"/>
        <v>61455.87962815949</v>
      </c>
      <c r="Q466" s="274">
        <f t="shared" si="167"/>
        <v>14460.157797799531</v>
      </c>
      <c r="R466" s="274">
        <f t="shared" si="167"/>
        <v>17384.275714453197</v>
      </c>
      <c r="S466" s="274">
        <f t="shared" si="167"/>
        <v>11364.908028856054</v>
      </c>
      <c r="T466" s="274">
        <f t="shared" si="167"/>
        <v>9618.664473255665</v>
      </c>
      <c r="U466" s="274">
        <f t="shared" si="167"/>
        <v>25.368590144121836</v>
      </c>
      <c r="V466" s="274">
        <f t="shared" si="167"/>
        <v>984.2098235091734</v>
      </c>
      <c r="W466" s="274">
        <f t="shared" si="167"/>
        <v>0</v>
      </c>
      <c r="X466" s="274">
        <f t="shared" si="167"/>
        <v>2632.0287665924334</v>
      </c>
      <c r="Y466" s="274">
        <f t="shared" si="167"/>
        <v>0</v>
      </c>
      <c r="Z466" s="274">
        <f t="shared" si="167"/>
        <v>472.25484078526824</v>
      </c>
      <c r="AA466" s="274">
        <f t="shared" si="167"/>
        <v>0</v>
      </c>
      <c r="AB466" s="274">
        <f t="shared" si="167"/>
        <v>46.38346663716897</v>
      </c>
      <c r="AC466" s="275"/>
      <c r="AD466" s="275"/>
      <c r="AE466" s="275"/>
      <c r="AF466" s="275"/>
      <c r="AG466" s="275"/>
      <c r="AH466" s="276"/>
      <c r="AI466" s="277"/>
      <c r="AJ466" s="277"/>
      <c r="AK466" s="277"/>
      <c r="AL466" s="277"/>
      <c r="AM466" s="277"/>
      <c r="AN466" s="277"/>
      <c r="AO466" s="293"/>
      <c r="AP466" s="293"/>
      <c r="AQ466" s="293"/>
      <c r="AR466" s="293"/>
      <c r="AS466" s="293"/>
      <c r="AT466" s="293"/>
    </row>
    <row r="467" spans="6:46" ht="11.25">
      <c r="F467" s="274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274"/>
      <c r="R467" s="274"/>
      <c r="S467" s="274"/>
      <c r="T467" s="274"/>
      <c r="U467" s="274"/>
      <c r="V467" s="274"/>
      <c r="W467" s="274"/>
      <c r="X467" s="274"/>
      <c r="Y467" s="274"/>
      <c r="Z467" s="274"/>
      <c r="AA467" s="274"/>
      <c r="AB467" s="274"/>
      <c r="AC467" s="275"/>
      <c r="AD467" s="275"/>
      <c r="AE467" s="275"/>
      <c r="AF467" s="275"/>
      <c r="AG467" s="275"/>
      <c r="AH467" s="276"/>
      <c r="AI467" s="277"/>
      <c r="AJ467" s="277"/>
      <c r="AK467" s="277"/>
      <c r="AL467" s="277"/>
      <c r="AM467" s="277"/>
      <c r="AN467" s="277"/>
      <c r="AO467" s="293"/>
      <c r="AP467" s="293"/>
      <c r="AQ467" s="293"/>
      <c r="AR467" s="293"/>
      <c r="AS467" s="293"/>
      <c r="AT467" s="293"/>
    </row>
    <row r="468" spans="2:46" ht="11.25">
      <c r="B468" s="236" t="s">
        <v>501</v>
      </c>
      <c r="F468" s="274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274"/>
      <c r="R468" s="274"/>
      <c r="S468" s="274"/>
      <c r="T468" s="274"/>
      <c r="U468" s="274"/>
      <c r="V468" s="274"/>
      <c r="W468" s="274"/>
      <c r="X468" s="274"/>
      <c r="Y468" s="274"/>
      <c r="Z468" s="274"/>
      <c r="AA468" s="274"/>
      <c r="AB468" s="274"/>
      <c r="AC468" s="275"/>
      <c r="AD468" s="275"/>
      <c r="AE468" s="275"/>
      <c r="AF468" s="275"/>
      <c r="AG468" s="275"/>
      <c r="AH468" s="276"/>
      <c r="AI468" s="277"/>
      <c r="AJ468" s="277"/>
      <c r="AK468" s="277"/>
      <c r="AL468" s="277"/>
      <c r="AM468" s="277"/>
      <c r="AN468" s="277"/>
      <c r="AO468" s="293"/>
      <c r="AP468" s="293"/>
      <c r="AQ468" s="293"/>
      <c r="AR468" s="293"/>
      <c r="AS468" s="293"/>
      <c r="AT468" s="293"/>
    </row>
    <row r="469" spans="1:46" ht="11.25">
      <c r="A469" s="235">
        <v>347</v>
      </c>
      <c r="B469" s="236" t="s">
        <v>182</v>
      </c>
      <c r="C469" s="241" t="s">
        <v>413</v>
      </c>
      <c r="E469" s="314" t="s">
        <v>705</v>
      </c>
      <c r="F469" s="274">
        <f aca="true" t="shared" si="168" ref="F469:AB469">(F259)</f>
        <v>46439329.48520193</v>
      </c>
      <c r="G469" s="274">
        <f t="shared" si="168"/>
        <v>22618698.50349491</v>
      </c>
      <c r="H469" s="274">
        <f t="shared" si="168"/>
        <v>5306193.93795607</v>
      </c>
      <c r="I469" s="274">
        <f t="shared" si="168"/>
        <v>6353947.614336442</v>
      </c>
      <c r="J469" s="274">
        <f t="shared" si="168"/>
        <v>4164630.5316021</v>
      </c>
      <c r="K469" s="274">
        <f t="shared" si="168"/>
        <v>3904225.913603795</v>
      </c>
      <c r="L469" s="274">
        <f t="shared" si="168"/>
        <v>2734164.002285434</v>
      </c>
      <c r="M469" s="274">
        <f t="shared" si="168"/>
        <v>995552.9053928116</v>
      </c>
      <c r="N469" s="274">
        <f t="shared" si="168"/>
        <v>172713.92630072345</v>
      </c>
      <c r="O469" s="274">
        <f t="shared" si="168"/>
        <v>189202.15022965125</v>
      </c>
      <c r="P469" s="274">
        <f t="shared" si="168"/>
        <v>22618698.50349491</v>
      </c>
      <c r="Q469" s="274">
        <f t="shared" si="168"/>
        <v>5306193.93795607</v>
      </c>
      <c r="R469" s="274">
        <f t="shared" si="168"/>
        <v>6353947.614336442</v>
      </c>
      <c r="S469" s="274">
        <f t="shared" si="168"/>
        <v>4164630.5316021</v>
      </c>
      <c r="T469" s="274">
        <f t="shared" si="168"/>
        <v>3533079.8255568948</v>
      </c>
      <c r="U469" s="274">
        <f t="shared" si="168"/>
        <v>9430.75079736544</v>
      </c>
      <c r="V469" s="274">
        <f t="shared" si="168"/>
        <v>361715.33724953514</v>
      </c>
      <c r="W469" s="274">
        <f t="shared" si="168"/>
        <v>82864.2270923619</v>
      </c>
      <c r="X469" s="274">
        <f t="shared" si="168"/>
        <v>995552.9053928116</v>
      </c>
      <c r="Y469" s="274">
        <f t="shared" si="168"/>
        <v>2651299.7751930715</v>
      </c>
      <c r="Z469" s="274">
        <f t="shared" si="168"/>
        <v>172713.92630072345</v>
      </c>
      <c r="AA469" s="274">
        <f t="shared" si="168"/>
        <v>172527.79629813047</v>
      </c>
      <c r="AB469" s="274">
        <f t="shared" si="168"/>
        <v>16674.35393152082</v>
      </c>
      <c r="AC469" s="275"/>
      <c r="AD469" s="275"/>
      <c r="AE469" s="275"/>
      <c r="AF469" s="275"/>
      <c r="AG469" s="275"/>
      <c r="AH469" s="276"/>
      <c r="AI469" s="277"/>
      <c r="AJ469" s="277"/>
      <c r="AK469" s="277"/>
      <c r="AL469" s="277"/>
      <c r="AM469" s="277"/>
      <c r="AN469" s="277"/>
      <c r="AO469" s="293"/>
      <c r="AP469" s="293"/>
      <c r="AQ469" s="293"/>
      <c r="AR469" s="293"/>
      <c r="AS469" s="293"/>
      <c r="AT469" s="293"/>
    </row>
    <row r="470" spans="1:46" ht="11.25">
      <c r="A470" s="235">
        <v>348</v>
      </c>
      <c r="B470" s="324" t="s">
        <v>489</v>
      </c>
      <c r="C470" s="241" t="s">
        <v>502</v>
      </c>
      <c r="E470" s="314" t="s">
        <v>705</v>
      </c>
      <c r="F470" s="274">
        <f aca="true" t="shared" si="169" ref="F470:AB470">(F433)</f>
        <v>14469406.78005758</v>
      </c>
      <c r="G470" s="274">
        <f t="shared" si="169"/>
        <v>6767973.038413628</v>
      </c>
      <c r="H470" s="274">
        <f t="shared" si="169"/>
        <v>1700611.5237108965</v>
      </c>
      <c r="I470" s="274">
        <f t="shared" si="169"/>
        <v>2316923.743906205</v>
      </c>
      <c r="J470" s="274">
        <f t="shared" si="169"/>
        <v>1436917.6642864053</v>
      </c>
      <c r="K470" s="274">
        <f t="shared" si="169"/>
        <v>1196508.3019048902</v>
      </c>
      <c r="L470" s="274">
        <f t="shared" si="169"/>
        <v>922487.7683224824</v>
      </c>
      <c r="M470" s="274">
        <f t="shared" si="169"/>
        <v>253811.7058615663</v>
      </c>
      <c r="N470" s="274">
        <f t="shared" si="169"/>
        <v>49367.185895982686</v>
      </c>
      <c r="O470" s="274">
        <f t="shared" si="169"/>
        <v>49441.74208909747</v>
      </c>
      <c r="P470" s="274">
        <f t="shared" si="169"/>
        <v>6767973.038413628</v>
      </c>
      <c r="Q470" s="274">
        <f t="shared" si="169"/>
        <v>1700611.5237108965</v>
      </c>
      <c r="R470" s="274">
        <f t="shared" si="169"/>
        <v>2316923.743906205</v>
      </c>
      <c r="S470" s="274">
        <f t="shared" si="169"/>
        <v>1436917.6642864053</v>
      </c>
      <c r="T470" s="274">
        <f t="shared" si="169"/>
        <v>1109885.4101296552</v>
      </c>
      <c r="U470" s="274">
        <f t="shared" si="169"/>
        <v>1557.475608897033</v>
      </c>
      <c r="V470" s="274">
        <f t="shared" si="169"/>
        <v>97313.35711482822</v>
      </c>
      <c r="W470" s="274">
        <f t="shared" si="169"/>
        <v>31241.90650957206</v>
      </c>
      <c r="X470" s="274">
        <f t="shared" si="169"/>
        <v>253811.7058615663</v>
      </c>
      <c r="Y470" s="274">
        <f t="shared" si="169"/>
        <v>885350.7888279927</v>
      </c>
      <c r="Z470" s="274">
        <f t="shared" si="169"/>
        <v>49367.185895982686</v>
      </c>
      <c r="AA470" s="274">
        <f t="shared" si="169"/>
        <v>41808.431557580276</v>
      </c>
      <c r="AB470" s="274">
        <f t="shared" si="169"/>
        <v>5067.228804945696</v>
      </c>
      <c r="AC470" s="275"/>
      <c r="AD470" s="275"/>
      <c r="AE470" s="275"/>
      <c r="AF470" s="275"/>
      <c r="AG470" s="275"/>
      <c r="AH470" s="276"/>
      <c r="AI470" s="277"/>
      <c r="AJ470" s="277"/>
      <c r="AK470" s="277"/>
      <c r="AL470" s="277"/>
      <c r="AM470" s="277"/>
      <c r="AN470" s="277"/>
      <c r="AO470" s="293"/>
      <c r="AP470" s="293"/>
      <c r="AQ470" s="293"/>
      <c r="AR470" s="293"/>
      <c r="AS470" s="293"/>
      <c r="AT470" s="293"/>
    </row>
    <row r="471" spans="1:46" ht="11.25">
      <c r="A471" s="235">
        <v>349</v>
      </c>
      <c r="B471" s="324" t="s">
        <v>491</v>
      </c>
      <c r="C471" s="241" t="s">
        <v>503</v>
      </c>
      <c r="E471" s="314" t="s">
        <v>705</v>
      </c>
      <c r="F471" s="274">
        <f aca="true" t="shared" si="170" ref="F471:AB471">(F185+F374+F401)</f>
        <v>2944315.4368508155</v>
      </c>
      <c r="G471" s="274">
        <f t="shared" si="170"/>
        <v>1455787.8597573028</v>
      </c>
      <c r="H471" s="274">
        <f t="shared" si="170"/>
        <v>337101.1607970064</v>
      </c>
      <c r="I471" s="274">
        <f t="shared" si="170"/>
        <v>349027.09037499165</v>
      </c>
      <c r="J471" s="274">
        <f t="shared" si="170"/>
        <v>248079.54757148057</v>
      </c>
      <c r="K471" s="274">
        <f t="shared" si="170"/>
        <v>233009.97034389747</v>
      </c>
      <c r="L471" s="274">
        <f t="shared" si="170"/>
        <v>169491.90897904473</v>
      </c>
      <c r="M471" s="274">
        <f t="shared" si="170"/>
        <v>86183.79164996043</v>
      </c>
      <c r="N471" s="274">
        <f t="shared" si="170"/>
        <v>19513.678208558835</v>
      </c>
      <c r="O471" s="274">
        <f t="shared" si="170"/>
        <v>5641.389401244489</v>
      </c>
      <c r="P471" s="274">
        <f t="shared" si="170"/>
        <v>1455787.8597573028</v>
      </c>
      <c r="Q471" s="274">
        <f t="shared" si="170"/>
        <v>337101.1607970064</v>
      </c>
      <c r="R471" s="274">
        <f t="shared" si="170"/>
        <v>349027.09037499165</v>
      </c>
      <c r="S471" s="274">
        <f t="shared" si="170"/>
        <v>248079.54757148057</v>
      </c>
      <c r="T471" s="274">
        <f t="shared" si="170"/>
        <v>216499.44973004767</v>
      </c>
      <c r="U471" s="274">
        <f t="shared" si="170"/>
        <v>471.46574525638385</v>
      </c>
      <c r="V471" s="274">
        <f t="shared" si="170"/>
        <v>18937.023738168136</v>
      </c>
      <c r="W471" s="274">
        <f t="shared" si="170"/>
        <v>4123.287819818566</v>
      </c>
      <c r="X471" s="274">
        <f t="shared" si="170"/>
        <v>86183.79164996043</v>
      </c>
      <c r="Y471" s="274">
        <f t="shared" si="170"/>
        <v>168229.16216633844</v>
      </c>
      <c r="Z471" s="274">
        <f t="shared" si="170"/>
        <v>19513.678208558835</v>
      </c>
      <c r="AA471" s="274">
        <f t="shared" si="170"/>
        <v>4051.245236188778</v>
      </c>
      <c r="AB471" s="274">
        <f t="shared" si="170"/>
        <v>1773.5213243629723</v>
      </c>
      <c r="AC471" s="275"/>
      <c r="AD471" s="275"/>
      <c r="AE471" s="275"/>
      <c r="AF471" s="275"/>
      <c r="AG471" s="275"/>
      <c r="AH471" s="276"/>
      <c r="AI471" s="277"/>
      <c r="AJ471" s="277"/>
      <c r="AK471" s="277"/>
      <c r="AL471" s="277"/>
      <c r="AM471" s="277"/>
      <c r="AN471" s="277"/>
      <c r="AO471" s="293"/>
      <c r="AP471" s="293"/>
      <c r="AQ471" s="293"/>
      <c r="AR471" s="293"/>
      <c r="AS471" s="293"/>
      <c r="AT471" s="293"/>
    </row>
    <row r="472" spans="1:46" ht="11.25">
      <c r="A472" s="235">
        <v>350</v>
      </c>
      <c r="B472" s="236" t="s">
        <v>504</v>
      </c>
      <c r="C472" s="241" t="s">
        <v>505</v>
      </c>
      <c r="E472" s="314" t="s">
        <v>705</v>
      </c>
      <c r="F472" s="274">
        <f aca="true" t="shared" si="171" ref="F472:AB472">(F469+F470+F471)</f>
        <v>63853051.70211033</v>
      </c>
      <c r="G472" s="274">
        <f t="shared" si="171"/>
        <v>30842459.401665844</v>
      </c>
      <c r="H472" s="274">
        <f t="shared" si="171"/>
        <v>7343906.622463972</v>
      </c>
      <c r="I472" s="274">
        <f t="shared" si="171"/>
        <v>9019898.448617639</v>
      </c>
      <c r="J472" s="274">
        <f t="shared" si="171"/>
        <v>5849627.743459986</v>
      </c>
      <c r="K472" s="274">
        <f t="shared" si="171"/>
        <v>5333744.185852583</v>
      </c>
      <c r="L472" s="274">
        <f t="shared" si="171"/>
        <v>3826143.679586961</v>
      </c>
      <c r="M472" s="274">
        <f t="shared" si="171"/>
        <v>1335548.4029043384</v>
      </c>
      <c r="N472" s="274">
        <f t="shared" si="171"/>
        <v>241594.790405265</v>
      </c>
      <c r="O472" s="274">
        <f t="shared" si="171"/>
        <v>244285.28171999322</v>
      </c>
      <c r="P472" s="274">
        <f t="shared" si="171"/>
        <v>30842459.401665844</v>
      </c>
      <c r="Q472" s="274">
        <f t="shared" si="171"/>
        <v>7343906.622463972</v>
      </c>
      <c r="R472" s="274">
        <f t="shared" si="171"/>
        <v>9019898.448617639</v>
      </c>
      <c r="S472" s="274">
        <f t="shared" si="171"/>
        <v>5849627.743459986</v>
      </c>
      <c r="T472" s="274">
        <f t="shared" si="171"/>
        <v>4859464.685416598</v>
      </c>
      <c r="U472" s="274">
        <f t="shared" si="171"/>
        <v>11459.692151518857</v>
      </c>
      <c r="V472" s="274">
        <f t="shared" si="171"/>
        <v>477965.71810253145</v>
      </c>
      <c r="W472" s="274">
        <f t="shared" si="171"/>
        <v>118229.42142175253</v>
      </c>
      <c r="X472" s="274">
        <f t="shared" si="171"/>
        <v>1335548.4029043384</v>
      </c>
      <c r="Y472" s="274">
        <f t="shared" si="171"/>
        <v>3704879.7261874024</v>
      </c>
      <c r="Z472" s="274">
        <f t="shared" si="171"/>
        <v>241594.790405265</v>
      </c>
      <c r="AA472" s="274">
        <f t="shared" si="171"/>
        <v>218387.47309189953</v>
      </c>
      <c r="AB472" s="274">
        <f t="shared" si="171"/>
        <v>23515.10406082949</v>
      </c>
      <c r="AC472" s="275"/>
      <c r="AD472" s="275"/>
      <c r="AE472" s="275"/>
      <c r="AF472" s="275"/>
      <c r="AG472" s="275"/>
      <c r="AH472" s="276"/>
      <c r="AI472" s="277"/>
      <c r="AJ472" s="277"/>
      <c r="AK472" s="277"/>
      <c r="AL472" s="277"/>
      <c r="AM472" s="277"/>
      <c r="AN472" s="277"/>
      <c r="AO472" s="293"/>
      <c r="AP472" s="293"/>
      <c r="AQ472" s="293"/>
      <c r="AR472" s="293"/>
      <c r="AS472" s="293"/>
      <c r="AT472" s="293"/>
    </row>
    <row r="473" spans="2:46" ht="11.25">
      <c r="B473" s="307"/>
      <c r="F473" s="274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  <c r="AA473" s="274"/>
      <c r="AB473" s="274"/>
      <c r="AC473" s="275"/>
      <c r="AD473" s="275"/>
      <c r="AE473" s="275"/>
      <c r="AF473" s="275"/>
      <c r="AG473" s="275"/>
      <c r="AH473" s="276"/>
      <c r="AI473" s="277"/>
      <c r="AJ473" s="277"/>
      <c r="AK473" s="277"/>
      <c r="AL473" s="277"/>
      <c r="AM473" s="277"/>
      <c r="AN473" s="277"/>
      <c r="AO473" s="293"/>
      <c r="AP473" s="293"/>
      <c r="AQ473" s="293"/>
      <c r="AR473" s="293"/>
      <c r="AS473" s="293"/>
      <c r="AT473" s="293"/>
    </row>
    <row r="474" spans="2:46" ht="11.25">
      <c r="B474" s="236" t="s">
        <v>506</v>
      </c>
      <c r="F474" s="274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274"/>
      <c r="R474" s="274"/>
      <c r="S474" s="274"/>
      <c r="T474" s="274"/>
      <c r="U474" s="274"/>
      <c r="V474" s="274"/>
      <c r="W474" s="274"/>
      <c r="X474" s="274"/>
      <c r="Y474" s="274"/>
      <c r="Z474" s="274"/>
      <c r="AA474" s="274"/>
      <c r="AB474" s="274"/>
      <c r="AC474" s="275"/>
      <c r="AD474" s="275"/>
      <c r="AE474" s="275"/>
      <c r="AF474" s="275"/>
      <c r="AG474" s="275"/>
      <c r="AH474" s="276"/>
      <c r="AI474" s="277"/>
      <c r="AJ474" s="277"/>
      <c r="AK474" s="277"/>
      <c r="AL474" s="277"/>
      <c r="AM474" s="277"/>
      <c r="AN474" s="277"/>
      <c r="AO474" s="293"/>
      <c r="AP474" s="293"/>
      <c r="AQ474" s="293"/>
      <c r="AR474" s="293"/>
      <c r="AS474" s="293"/>
      <c r="AT474" s="293"/>
    </row>
    <row r="475" spans="1:46" ht="11.25">
      <c r="A475" s="235">
        <v>351</v>
      </c>
      <c r="B475" s="324" t="s">
        <v>507</v>
      </c>
      <c r="C475" s="322" t="s">
        <v>508</v>
      </c>
      <c r="E475" s="314" t="s">
        <v>705</v>
      </c>
      <c r="F475" s="274">
        <f aca="true" t="shared" si="172" ref="F475:AB475">(F125+F328)</f>
        <v>173127932.14174336</v>
      </c>
      <c r="G475" s="274">
        <f t="shared" si="172"/>
        <v>112648555.58729813</v>
      </c>
      <c r="H475" s="274">
        <f t="shared" si="172"/>
        <v>20510275.126436554</v>
      </c>
      <c r="I475" s="274">
        <f t="shared" si="172"/>
        <v>20208952.872250095</v>
      </c>
      <c r="J475" s="274">
        <f t="shared" si="172"/>
        <v>8978606.28266434</v>
      </c>
      <c r="K475" s="274">
        <f t="shared" si="172"/>
        <v>9745518.794436503</v>
      </c>
      <c r="L475" s="274">
        <f t="shared" si="172"/>
        <v>345851.7294344161</v>
      </c>
      <c r="M475" s="274">
        <f t="shared" si="172"/>
        <v>79156.52631547273</v>
      </c>
      <c r="N475" s="274">
        <f t="shared" si="172"/>
        <v>788334.0339831356</v>
      </c>
      <c r="O475" s="274">
        <f t="shared" si="172"/>
        <v>785155.1382937287</v>
      </c>
      <c r="P475" s="274">
        <f t="shared" si="172"/>
        <v>112648555.58729813</v>
      </c>
      <c r="Q475" s="274">
        <f t="shared" si="172"/>
        <v>20510275.126436554</v>
      </c>
      <c r="R475" s="274">
        <f t="shared" si="172"/>
        <v>20208952.872250095</v>
      </c>
      <c r="S475" s="274">
        <f t="shared" si="172"/>
        <v>8978606.28266434</v>
      </c>
      <c r="T475" s="274">
        <f t="shared" si="172"/>
        <v>6985759.0376043</v>
      </c>
      <c r="U475" s="274">
        <f t="shared" si="172"/>
        <v>35539.520130710414</v>
      </c>
      <c r="V475" s="274">
        <f t="shared" si="172"/>
        <v>2725790.881302123</v>
      </c>
      <c r="W475" s="274">
        <f t="shared" si="172"/>
        <v>352094.93179082393</v>
      </c>
      <c r="X475" s="274">
        <f t="shared" si="172"/>
        <v>79156.52631547273</v>
      </c>
      <c r="Y475" s="274">
        <f t="shared" si="172"/>
        <v>875.3181941928342</v>
      </c>
      <c r="Z475" s="274">
        <f t="shared" si="172"/>
        <v>788334.0339831356</v>
      </c>
      <c r="AA475" s="274">
        <f t="shared" si="172"/>
        <v>775579.017954885</v>
      </c>
      <c r="AB475" s="274">
        <f t="shared" si="172"/>
        <v>13966.998861198252</v>
      </c>
      <c r="AC475" s="275"/>
      <c r="AD475" s="275"/>
      <c r="AE475" s="275"/>
      <c r="AF475" s="275"/>
      <c r="AG475" s="275"/>
      <c r="AH475" s="276"/>
      <c r="AI475" s="277"/>
      <c r="AJ475" s="277"/>
      <c r="AK475" s="277"/>
      <c r="AL475" s="277"/>
      <c r="AM475" s="277"/>
      <c r="AN475" s="277"/>
      <c r="AO475" s="293"/>
      <c r="AP475" s="293"/>
      <c r="AQ475" s="293"/>
      <c r="AR475" s="293"/>
      <c r="AS475" s="293"/>
      <c r="AT475" s="293"/>
    </row>
    <row r="476" spans="1:46" ht="11.25">
      <c r="A476" s="235">
        <v>352</v>
      </c>
      <c r="B476" s="324" t="s">
        <v>509</v>
      </c>
      <c r="C476" s="322" t="s">
        <v>510</v>
      </c>
      <c r="E476" s="314" t="s">
        <v>705</v>
      </c>
      <c r="F476" s="274">
        <f aca="true" t="shared" si="173" ref="F476:AB476">(F127+F329)</f>
        <v>32902177.249903195</v>
      </c>
      <c r="G476" s="274">
        <f t="shared" si="173"/>
        <v>21408189.247732524</v>
      </c>
      <c r="H476" s="274">
        <f t="shared" si="173"/>
        <v>2803583.0171863027</v>
      </c>
      <c r="I476" s="274">
        <f t="shared" si="173"/>
        <v>1555943.0463264997</v>
      </c>
      <c r="J476" s="274">
        <f t="shared" si="173"/>
        <v>371219.2220042059</v>
      </c>
      <c r="K476" s="274">
        <f t="shared" si="173"/>
        <v>73217.30486802795</v>
      </c>
      <c r="L476" s="274">
        <f t="shared" si="173"/>
        <v>42211.40430538902</v>
      </c>
      <c r="M476" s="274">
        <f t="shared" si="173"/>
        <v>242.04244837180534</v>
      </c>
      <c r="N476" s="274">
        <f t="shared" si="173"/>
        <v>5621430.345381375</v>
      </c>
      <c r="O476" s="274">
        <f t="shared" si="173"/>
        <v>2258.352655386679</v>
      </c>
      <c r="P476" s="274">
        <f t="shared" si="173"/>
        <v>21408189.247732524</v>
      </c>
      <c r="Q476" s="274">
        <f t="shared" si="173"/>
        <v>2803583.0171863027</v>
      </c>
      <c r="R476" s="274">
        <f t="shared" si="173"/>
        <v>1555943.0463264997</v>
      </c>
      <c r="S476" s="274">
        <f t="shared" si="173"/>
        <v>371219.2220042059</v>
      </c>
      <c r="T476" s="274">
        <f t="shared" si="173"/>
        <v>67690.24447397215</v>
      </c>
      <c r="U476" s="274">
        <f t="shared" si="173"/>
        <v>0</v>
      </c>
      <c r="V476" s="274">
        <f t="shared" si="173"/>
        <v>4779.076260182372</v>
      </c>
      <c r="W476" s="274">
        <f t="shared" si="173"/>
        <v>0</v>
      </c>
      <c r="X476" s="274">
        <f t="shared" si="173"/>
        <v>242.04244837180534</v>
      </c>
      <c r="Y476" s="274">
        <f t="shared" si="173"/>
        <v>37382.61597738693</v>
      </c>
      <c r="Z476" s="274">
        <f t="shared" si="173"/>
        <v>5621430.345381375</v>
      </c>
      <c r="AA476" s="274">
        <f t="shared" si="173"/>
        <v>125.49522469979242</v>
      </c>
      <c r="AB476" s="274">
        <f t="shared" si="173"/>
        <v>2019.7397431438917</v>
      </c>
      <c r="AC476" s="275"/>
      <c r="AD476" s="275"/>
      <c r="AE476" s="275"/>
      <c r="AF476" s="275"/>
      <c r="AG476" s="275"/>
      <c r="AH476" s="276"/>
      <c r="AI476" s="277"/>
      <c r="AJ476" s="277"/>
      <c r="AK476" s="277"/>
      <c r="AL476" s="277"/>
      <c r="AM476" s="277"/>
      <c r="AN476" s="277"/>
      <c r="AO476" s="293"/>
      <c r="AP476" s="293"/>
      <c r="AQ476" s="293"/>
      <c r="AR476" s="293"/>
      <c r="AS476" s="293"/>
      <c r="AT476" s="293"/>
    </row>
    <row r="477" spans="1:46" ht="11.25">
      <c r="A477" s="235">
        <v>353</v>
      </c>
      <c r="B477" s="236" t="s">
        <v>511</v>
      </c>
      <c r="C477" s="322" t="s">
        <v>512</v>
      </c>
      <c r="E477" s="314" t="s">
        <v>705</v>
      </c>
      <c r="F477" s="274">
        <f aca="true" t="shared" si="174" ref="F477:AB477">(F129+F336)</f>
        <v>43173730.80301048</v>
      </c>
      <c r="G477" s="274">
        <f t="shared" si="174"/>
        <v>32280535.789636098</v>
      </c>
      <c r="H477" s="274">
        <f t="shared" si="174"/>
        <v>6418292.5766265</v>
      </c>
      <c r="I477" s="274">
        <f t="shared" si="174"/>
        <v>1595730.2330373472</v>
      </c>
      <c r="J477" s="274">
        <f t="shared" si="174"/>
        <v>338358.8261499171</v>
      </c>
      <c r="K477" s="274">
        <f t="shared" si="174"/>
        <v>1923952.7239397222</v>
      </c>
      <c r="L477" s="274">
        <f t="shared" si="174"/>
        <v>220827.71876836286</v>
      </c>
      <c r="M477" s="274">
        <f t="shared" si="174"/>
        <v>368577.6907226895</v>
      </c>
      <c r="N477" s="274">
        <f t="shared" si="174"/>
        <v>41768.043126952725</v>
      </c>
      <c r="O477" s="274">
        <f t="shared" si="174"/>
        <v>47096.51862897943</v>
      </c>
      <c r="P477" s="274">
        <f t="shared" si="174"/>
        <v>32280535.789636098</v>
      </c>
      <c r="Q477" s="274">
        <f t="shared" si="174"/>
        <v>6418292.5766265</v>
      </c>
      <c r="R477" s="274">
        <f t="shared" si="174"/>
        <v>1595730.2330373472</v>
      </c>
      <c r="S477" s="274">
        <f t="shared" si="174"/>
        <v>338358.8261499171</v>
      </c>
      <c r="T477" s="274">
        <f t="shared" si="174"/>
        <v>1363672.096090862</v>
      </c>
      <c r="U477" s="274">
        <f t="shared" si="174"/>
        <v>2565.728712636781</v>
      </c>
      <c r="V477" s="274">
        <f t="shared" si="174"/>
        <v>556892.2386694672</v>
      </c>
      <c r="W477" s="274">
        <f t="shared" si="174"/>
        <v>35189.53432511148</v>
      </c>
      <c r="X477" s="274">
        <f t="shared" si="174"/>
        <v>368577.6907226895</v>
      </c>
      <c r="Y477" s="274">
        <f t="shared" si="174"/>
        <v>183348.4522206533</v>
      </c>
      <c r="Z477" s="274">
        <f t="shared" si="174"/>
        <v>41768.043126952725</v>
      </c>
      <c r="AA477" s="274">
        <f t="shared" si="174"/>
        <v>4345.0240533345395</v>
      </c>
      <c r="AB477" s="274">
        <f t="shared" si="174"/>
        <v>38473.73374083337</v>
      </c>
      <c r="AC477" s="275"/>
      <c r="AD477" s="275"/>
      <c r="AE477" s="275"/>
      <c r="AF477" s="275"/>
      <c r="AG477" s="275"/>
      <c r="AH477" s="276"/>
      <c r="AI477" s="277"/>
      <c r="AJ477" s="277"/>
      <c r="AK477" s="277"/>
      <c r="AL477" s="277"/>
      <c r="AM477" s="277"/>
      <c r="AN477" s="277"/>
      <c r="AO477" s="293"/>
      <c r="AP477" s="293"/>
      <c r="AQ477" s="293"/>
      <c r="AR477" s="293"/>
      <c r="AS477" s="293"/>
      <c r="AT477" s="293"/>
    </row>
    <row r="478" spans="1:46" ht="11.25">
      <c r="A478" s="235">
        <v>354</v>
      </c>
      <c r="B478" s="324" t="s">
        <v>513</v>
      </c>
      <c r="C478" s="241" t="s">
        <v>514</v>
      </c>
      <c r="E478" s="314" t="s">
        <v>705</v>
      </c>
      <c r="F478" s="274">
        <f aca="true" t="shared" si="175" ref="F478:AB478">(F344)</f>
        <v>2958064</v>
      </c>
      <c r="G478" s="274">
        <f t="shared" si="175"/>
        <v>2199687.2129901466</v>
      </c>
      <c r="H478" s="274">
        <f t="shared" si="175"/>
        <v>253617.84749915346</v>
      </c>
      <c r="I478" s="274">
        <f t="shared" si="175"/>
        <v>17156.433609161417</v>
      </c>
      <c r="J478" s="274">
        <f t="shared" si="175"/>
        <v>1394.9764855760918</v>
      </c>
      <c r="K478" s="274">
        <f t="shared" si="175"/>
        <v>1674.285424785222</v>
      </c>
      <c r="L478" s="274">
        <f t="shared" si="175"/>
        <v>37.89938330171748</v>
      </c>
      <c r="M478" s="274">
        <f t="shared" si="175"/>
        <v>50.56716169816027</v>
      </c>
      <c r="N478" s="274">
        <f t="shared" si="175"/>
        <v>484421.0575789535</v>
      </c>
      <c r="O478" s="274">
        <f t="shared" si="175"/>
        <v>23.719867223126606</v>
      </c>
      <c r="P478" s="274">
        <f t="shared" si="175"/>
        <v>2199687.2129901466</v>
      </c>
      <c r="Q478" s="274">
        <f t="shared" si="175"/>
        <v>253617.84749915346</v>
      </c>
      <c r="R478" s="274">
        <f t="shared" si="175"/>
        <v>17156.433609161417</v>
      </c>
      <c r="S478" s="274">
        <f t="shared" si="175"/>
        <v>1394.9764855760918</v>
      </c>
      <c r="T478" s="274">
        <f t="shared" si="175"/>
        <v>1216.1375908223192</v>
      </c>
      <c r="U478" s="274">
        <f t="shared" si="175"/>
        <v>2.6325342747249767</v>
      </c>
      <c r="V478" s="274">
        <f t="shared" si="175"/>
        <v>455.5152996881778</v>
      </c>
      <c r="W478" s="274">
        <f t="shared" si="175"/>
        <v>7.41623922229374</v>
      </c>
      <c r="X478" s="274">
        <f t="shared" si="175"/>
        <v>50.56716169816027</v>
      </c>
      <c r="Y478" s="274">
        <f t="shared" si="175"/>
        <v>30.483144079423745</v>
      </c>
      <c r="Z478" s="274">
        <f t="shared" si="175"/>
        <v>484421.0575789535</v>
      </c>
      <c r="AA478" s="274">
        <f t="shared" si="175"/>
        <v>2.6325342747249767</v>
      </c>
      <c r="AB478" s="274">
        <f t="shared" si="175"/>
        <v>21.087332948401624</v>
      </c>
      <c r="AC478" s="275"/>
      <c r="AD478" s="275"/>
      <c r="AE478" s="275"/>
      <c r="AF478" s="275"/>
      <c r="AG478" s="275"/>
      <c r="AH478" s="276"/>
      <c r="AI478" s="277"/>
      <c r="AJ478" s="277"/>
      <c r="AK478" s="277"/>
      <c r="AL478" s="277"/>
      <c r="AM478" s="277"/>
      <c r="AN478" s="277"/>
      <c r="AO478" s="293"/>
      <c r="AP478" s="293"/>
      <c r="AQ478" s="293"/>
      <c r="AR478" s="293"/>
      <c r="AS478" s="293"/>
      <c r="AT478" s="293"/>
    </row>
    <row r="479" spans="1:46" ht="11.25">
      <c r="A479" s="235">
        <v>355</v>
      </c>
      <c r="B479" s="236" t="s">
        <v>515</v>
      </c>
      <c r="C479" s="241" t="s">
        <v>516</v>
      </c>
      <c r="E479" s="314" t="s">
        <v>705</v>
      </c>
      <c r="F479" s="274">
        <f aca="true" t="shared" si="176" ref="F479:AB479">(F475+F476+F477+F478)</f>
        <v>252161904.19465703</v>
      </c>
      <c r="G479" s="274">
        <f t="shared" si="176"/>
        <v>168536967.8376569</v>
      </c>
      <c r="H479" s="274">
        <f t="shared" si="176"/>
        <v>29985768.56774851</v>
      </c>
      <c r="I479" s="274">
        <f t="shared" si="176"/>
        <v>23377782.585223105</v>
      </c>
      <c r="J479" s="274">
        <f t="shared" si="176"/>
        <v>9689579.307304038</v>
      </c>
      <c r="K479" s="274">
        <f t="shared" si="176"/>
        <v>11744363.108669039</v>
      </c>
      <c r="L479" s="274">
        <f t="shared" si="176"/>
        <v>608928.7518914697</v>
      </c>
      <c r="M479" s="274">
        <f t="shared" si="176"/>
        <v>448026.82664823224</v>
      </c>
      <c r="N479" s="274">
        <f t="shared" si="176"/>
        <v>6935953.480070418</v>
      </c>
      <c r="O479" s="274">
        <f t="shared" si="176"/>
        <v>834533.729445318</v>
      </c>
      <c r="P479" s="274">
        <f t="shared" si="176"/>
        <v>168536967.8376569</v>
      </c>
      <c r="Q479" s="274">
        <f t="shared" si="176"/>
        <v>29985768.56774851</v>
      </c>
      <c r="R479" s="274">
        <f t="shared" si="176"/>
        <v>23377782.585223105</v>
      </c>
      <c r="S479" s="274">
        <f t="shared" si="176"/>
        <v>9689579.307304038</v>
      </c>
      <c r="T479" s="274">
        <f t="shared" si="176"/>
        <v>8418337.515759956</v>
      </c>
      <c r="U479" s="274">
        <f t="shared" si="176"/>
        <v>38107.88137762192</v>
      </c>
      <c r="V479" s="274">
        <f t="shared" si="176"/>
        <v>3287917.7115314608</v>
      </c>
      <c r="W479" s="274">
        <f t="shared" si="176"/>
        <v>387291.8823551577</v>
      </c>
      <c r="X479" s="274">
        <f t="shared" si="176"/>
        <v>448026.82664823224</v>
      </c>
      <c r="Y479" s="274">
        <f t="shared" si="176"/>
        <v>221636.8695363125</v>
      </c>
      <c r="Z479" s="274">
        <f t="shared" si="176"/>
        <v>6935953.480070418</v>
      </c>
      <c r="AA479" s="274">
        <f t="shared" si="176"/>
        <v>780052.1697671941</v>
      </c>
      <c r="AB479" s="274">
        <f t="shared" si="176"/>
        <v>54481.559678123915</v>
      </c>
      <c r="AC479" s="275"/>
      <c r="AD479" s="275"/>
      <c r="AE479" s="275"/>
      <c r="AF479" s="275"/>
      <c r="AG479" s="275"/>
      <c r="AH479" s="276"/>
      <c r="AI479" s="277"/>
      <c r="AJ479" s="277"/>
      <c r="AK479" s="277"/>
      <c r="AL479" s="277"/>
      <c r="AM479" s="277"/>
      <c r="AN479" s="277"/>
      <c r="AO479" s="293"/>
      <c r="AP479" s="293"/>
      <c r="AQ479" s="293"/>
      <c r="AR479" s="293"/>
      <c r="AS479" s="293"/>
      <c r="AT479" s="293"/>
    </row>
    <row r="480" spans="1:46" ht="11.25">
      <c r="A480" s="235">
        <v>356</v>
      </c>
      <c r="B480" s="324" t="s">
        <v>489</v>
      </c>
      <c r="C480" s="241" t="s">
        <v>517</v>
      </c>
      <c r="E480" s="314" t="s">
        <v>705</v>
      </c>
      <c r="F480" s="274">
        <f aca="true" t="shared" si="177" ref="F480:AB480">(F434)</f>
        <v>72282379.23504359</v>
      </c>
      <c r="G480" s="274">
        <f t="shared" si="177"/>
        <v>45775549.793230705</v>
      </c>
      <c r="H480" s="274">
        <f t="shared" si="177"/>
        <v>8817419.276759116</v>
      </c>
      <c r="I480" s="274">
        <f t="shared" si="177"/>
        <v>8092762.857023268</v>
      </c>
      <c r="J480" s="274">
        <f t="shared" si="177"/>
        <v>3252071.930378815</v>
      </c>
      <c r="K480" s="274">
        <f t="shared" si="177"/>
        <v>3376754.278747942</v>
      </c>
      <c r="L480" s="274">
        <f t="shared" si="177"/>
        <v>690969.1319825425</v>
      </c>
      <c r="M480" s="274">
        <f t="shared" si="177"/>
        <v>193486.14192250295</v>
      </c>
      <c r="N480" s="274">
        <f t="shared" si="177"/>
        <v>1360299.5558934333</v>
      </c>
      <c r="O480" s="274">
        <f t="shared" si="177"/>
        <v>227265.98564770303</v>
      </c>
      <c r="P480" s="274">
        <f t="shared" si="177"/>
        <v>45775549.793230705</v>
      </c>
      <c r="Q480" s="274">
        <f t="shared" si="177"/>
        <v>8817419.276759116</v>
      </c>
      <c r="R480" s="274">
        <f t="shared" si="177"/>
        <v>8092762.857023268</v>
      </c>
      <c r="S480" s="274">
        <f t="shared" si="177"/>
        <v>3252071.930378815</v>
      </c>
      <c r="T480" s="274">
        <f t="shared" si="177"/>
        <v>2539650.901669596</v>
      </c>
      <c r="U480" s="274">
        <f t="shared" si="177"/>
        <v>5952.02830312404</v>
      </c>
      <c r="V480" s="274">
        <f t="shared" si="177"/>
        <v>783077.8609639347</v>
      </c>
      <c r="W480" s="274">
        <f t="shared" si="177"/>
        <v>135756.53008706885</v>
      </c>
      <c r="X480" s="274">
        <f t="shared" si="177"/>
        <v>193486.14192250295</v>
      </c>
      <c r="Y480" s="274">
        <f t="shared" si="177"/>
        <v>560006.0331667496</v>
      </c>
      <c r="Z480" s="274">
        <f t="shared" si="177"/>
        <v>1360299.5558934333</v>
      </c>
      <c r="AA480" s="274">
        <f t="shared" si="177"/>
        <v>203917.2108108748</v>
      </c>
      <c r="AB480" s="274">
        <f t="shared" si="177"/>
        <v>11318.94308996636</v>
      </c>
      <c r="AC480" s="275"/>
      <c r="AD480" s="275"/>
      <c r="AE480" s="275"/>
      <c r="AF480" s="275"/>
      <c r="AG480" s="275"/>
      <c r="AH480" s="276"/>
      <c r="AI480" s="277"/>
      <c r="AJ480" s="277"/>
      <c r="AK480" s="277"/>
      <c r="AL480" s="277"/>
      <c r="AM480" s="277"/>
      <c r="AN480" s="277"/>
      <c r="AO480" s="293"/>
      <c r="AP480" s="293"/>
      <c r="AQ480" s="293"/>
      <c r="AR480" s="293"/>
      <c r="AS480" s="293"/>
      <c r="AT480" s="293"/>
    </row>
    <row r="481" spans="1:46" ht="11.25">
      <c r="A481" s="235">
        <v>357</v>
      </c>
      <c r="B481" s="324" t="s">
        <v>491</v>
      </c>
      <c r="C481" s="241" t="s">
        <v>518</v>
      </c>
      <c r="E481" s="314" t="s">
        <v>705</v>
      </c>
      <c r="F481" s="274">
        <f aca="true" t="shared" si="178" ref="F481:AB481">(F186+F375+F402)</f>
        <v>75821526.13895886</v>
      </c>
      <c r="G481" s="274">
        <f t="shared" si="178"/>
        <v>50631477.99447965</v>
      </c>
      <c r="H481" s="274">
        <f t="shared" si="178"/>
        <v>8997420.140029572</v>
      </c>
      <c r="I481" s="274">
        <f t="shared" si="178"/>
        <v>6649690.555837166</v>
      </c>
      <c r="J481" s="274">
        <f t="shared" si="178"/>
        <v>2972020.391168244</v>
      </c>
      <c r="K481" s="274">
        <f t="shared" si="178"/>
        <v>3448679.050406922</v>
      </c>
      <c r="L481" s="274">
        <f t="shared" si="178"/>
        <v>836916.4091524434</v>
      </c>
      <c r="M481" s="274">
        <f t="shared" si="178"/>
        <v>322647.26362304884</v>
      </c>
      <c r="N481" s="274">
        <f t="shared" si="178"/>
        <v>2094993.9283320678</v>
      </c>
      <c r="O481" s="274">
        <f t="shared" si="178"/>
        <v>197273.67664267676</v>
      </c>
      <c r="P481" s="274">
        <f t="shared" si="178"/>
        <v>50631477.99447965</v>
      </c>
      <c r="Q481" s="274">
        <f t="shared" si="178"/>
        <v>8997420.140029572</v>
      </c>
      <c r="R481" s="274">
        <f t="shared" si="178"/>
        <v>6649690.555837166</v>
      </c>
      <c r="S481" s="274">
        <f t="shared" si="178"/>
        <v>2972020.391168244</v>
      </c>
      <c r="T481" s="274">
        <f t="shared" si="178"/>
        <v>2583502.4045586465</v>
      </c>
      <c r="U481" s="274">
        <f t="shared" si="178"/>
        <v>9914.988540804634</v>
      </c>
      <c r="V481" s="274">
        <f t="shared" si="178"/>
        <v>830181.4926876394</v>
      </c>
      <c r="W481" s="274">
        <f t="shared" si="178"/>
        <v>103223.05058683931</v>
      </c>
      <c r="X481" s="274">
        <f t="shared" si="178"/>
        <v>322647.26362304884</v>
      </c>
      <c r="Y481" s="274">
        <f t="shared" si="178"/>
        <v>730845.2052717363</v>
      </c>
      <c r="Z481" s="274">
        <f t="shared" si="178"/>
        <v>2094993.9283320678</v>
      </c>
      <c r="AA481" s="274">
        <f t="shared" si="178"/>
        <v>172534.05766119156</v>
      </c>
      <c r="AB481" s="274">
        <f t="shared" si="178"/>
        <v>14891.65936815743</v>
      </c>
      <c r="AC481" s="275"/>
      <c r="AD481" s="275"/>
      <c r="AE481" s="275"/>
      <c r="AF481" s="275"/>
      <c r="AG481" s="275"/>
      <c r="AH481" s="276"/>
      <c r="AI481" s="277"/>
      <c r="AJ481" s="277"/>
      <c r="AK481" s="277"/>
      <c r="AL481" s="277"/>
      <c r="AM481" s="277"/>
      <c r="AN481" s="277"/>
      <c r="AO481" s="293"/>
      <c r="AP481" s="293"/>
      <c r="AQ481" s="293"/>
      <c r="AR481" s="293"/>
      <c r="AS481" s="293"/>
      <c r="AT481" s="293"/>
    </row>
    <row r="482" spans="1:46" ht="11.25">
      <c r="A482" s="235">
        <v>358</v>
      </c>
      <c r="B482" s="236" t="s">
        <v>519</v>
      </c>
      <c r="C482" s="241" t="s">
        <v>520</v>
      </c>
      <c r="E482" s="314" t="s">
        <v>705</v>
      </c>
      <c r="F482" s="274">
        <f aca="true" t="shared" si="179" ref="F482:AB482">(F479+F480+F481)</f>
        <v>400265809.5686595</v>
      </c>
      <c r="G482" s="274">
        <f t="shared" si="179"/>
        <v>264943995.62536725</v>
      </c>
      <c r="H482" s="274">
        <f t="shared" si="179"/>
        <v>47800607.9845372</v>
      </c>
      <c r="I482" s="274">
        <f t="shared" si="179"/>
        <v>38120235.99808354</v>
      </c>
      <c r="J482" s="274">
        <f t="shared" si="179"/>
        <v>15913671.628851097</v>
      </c>
      <c r="K482" s="274">
        <f t="shared" si="179"/>
        <v>18569796.437823903</v>
      </c>
      <c r="L482" s="274">
        <f t="shared" si="179"/>
        <v>2136814.2930264557</v>
      </c>
      <c r="M482" s="274">
        <f t="shared" si="179"/>
        <v>964160.2321937841</v>
      </c>
      <c r="N482" s="274">
        <f t="shared" si="179"/>
        <v>10391246.964295918</v>
      </c>
      <c r="O482" s="274">
        <f t="shared" si="179"/>
        <v>1259073.3917356979</v>
      </c>
      <c r="P482" s="274">
        <f t="shared" si="179"/>
        <v>264943995.62536725</v>
      </c>
      <c r="Q482" s="274">
        <f t="shared" si="179"/>
        <v>47800607.9845372</v>
      </c>
      <c r="R482" s="274">
        <f t="shared" si="179"/>
        <v>38120235.99808354</v>
      </c>
      <c r="S482" s="274">
        <f t="shared" si="179"/>
        <v>15913671.628851097</v>
      </c>
      <c r="T482" s="274">
        <f t="shared" si="179"/>
        <v>13541490.821988199</v>
      </c>
      <c r="U482" s="274">
        <f t="shared" si="179"/>
        <v>53974.89822155059</v>
      </c>
      <c r="V482" s="274">
        <f t="shared" si="179"/>
        <v>4901177.065183035</v>
      </c>
      <c r="W482" s="274">
        <f t="shared" si="179"/>
        <v>626271.4630290659</v>
      </c>
      <c r="X482" s="274">
        <f t="shared" si="179"/>
        <v>964160.2321937841</v>
      </c>
      <c r="Y482" s="274">
        <f t="shared" si="179"/>
        <v>1512488.1079747984</v>
      </c>
      <c r="Z482" s="274">
        <f t="shared" si="179"/>
        <v>10391246.964295918</v>
      </c>
      <c r="AA482" s="274">
        <f t="shared" si="179"/>
        <v>1156503.4382392606</v>
      </c>
      <c r="AB482" s="274">
        <f t="shared" si="179"/>
        <v>80692.1621362477</v>
      </c>
      <c r="AC482" s="275"/>
      <c r="AD482" s="275"/>
      <c r="AE482" s="275"/>
      <c r="AF482" s="275"/>
      <c r="AG482" s="275"/>
      <c r="AH482" s="276"/>
      <c r="AI482" s="277"/>
      <c r="AJ482" s="277"/>
      <c r="AK482" s="277"/>
      <c r="AL482" s="277"/>
      <c r="AM482" s="277"/>
      <c r="AN482" s="277"/>
      <c r="AO482" s="293"/>
      <c r="AP482" s="293"/>
      <c r="AQ482" s="293"/>
      <c r="AR482" s="293"/>
      <c r="AS482" s="293"/>
      <c r="AT482" s="293"/>
    </row>
    <row r="483" spans="6:46" ht="11.25">
      <c r="F483" s="274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  <c r="Z483" s="274"/>
      <c r="AA483" s="274"/>
      <c r="AB483" s="274"/>
      <c r="AC483" s="275"/>
      <c r="AD483" s="275"/>
      <c r="AE483" s="275"/>
      <c r="AF483" s="275"/>
      <c r="AG483" s="275"/>
      <c r="AH483" s="276"/>
      <c r="AI483" s="277"/>
      <c r="AJ483" s="277"/>
      <c r="AK483" s="277"/>
      <c r="AL483" s="277"/>
      <c r="AM483" s="277"/>
      <c r="AN483" s="277"/>
      <c r="AO483" s="293"/>
      <c r="AP483" s="293"/>
      <c r="AQ483" s="293"/>
      <c r="AR483" s="293"/>
      <c r="AS483" s="293"/>
      <c r="AT483" s="293"/>
    </row>
    <row r="484" spans="1:46" ht="11.25">
      <c r="A484" s="235">
        <v>359</v>
      </c>
      <c r="B484" s="236" t="s">
        <v>521</v>
      </c>
      <c r="C484" s="241" t="s">
        <v>522</v>
      </c>
      <c r="E484" s="314" t="s">
        <v>705</v>
      </c>
      <c r="F484" s="274">
        <f aca="true" t="shared" si="180" ref="F484:AB484">(F460+F466+F472+F482)</f>
        <v>1479647251.9356</v>
      </c>
      <c r="G484" s="274">
        <f t="shared" si="180"/>
        <v>821422636.0092132</v>
      </c>
      <c r="H484" s="274">
        <f t="shared" si="180"/>
        <v>179000322.8682207</v>
      </c>
      <c r="I484" s="274">
        <f t="shared" si="180"/>
        <v>196155890.5804864</v>
      </c>
      <c r="J484" s="274">
        <f t="shared" si="180"/>
        <v>119173336.21667966</v>
      </c>
      <c r="K484" s="274">
        <f t="shared" si="180"/>
        <v>114671761.2077129</v>
      </c>
      <c r="L484" s="274">
        <f t="shared" si="180"/>
        <v>7634798.16206419</v>
      </c>
      <c r="M484" s="274">
        <f t="shared" si="180"/>
        <v>24917122.57507928</v>
      </c>
      <c r="N484" s="274">
        <f t="shared" si="180"/>
        <v>14729485.67579471</v>
      </c>
      <c r="O484" s="274">
        <f t="shared" si="180"/>
        <v>1941898.6403490142</v>
      </c>
      <c r="P484" s="274">
        <f t="shared" si="180"/>
        <v>821422636.0092132</v>
      </c>
      <c r="Q484" s="274">
        <f t="shared" si="180"/>
        <v>179000322.8682207</v>
      </c>
      <c r="R484" s="274">
        <f t="shared" si="180"/>
        <v>196155890.5804864</v>
      </c>
      <c r="S484" s="274">
        <f t="shared" si="180"/>
        <v>119173336.21667966</v>
      </c>
      <c r="T484" s="274">
        <f t="shared" si="180"/>
        <v>100652420.5693662</v>
      </c>
      <c r="U484" s="274">
        <f t="shared" si="180"/>
        <v>278752.87041063345</v>
      </c>
      <c r="V484" s="274">
        <f t="shared" si="180"/>
        <v>13740587.767936047</v>
      </c>
      <c r="W484" s="274">
        <f t="shared" si="180"/>
        <v>809562.4886969374</v>
      </c>
      <c r="X484" s="274">
        <f t="shared" si="180"/>
        <v>24917122.57507928</v>
      </c>
      <c r="Y484" s="274">
        <f t="shared" si="180"/>
        <v>6825235.673367253</v>
      </c>
      <c r="Z484" s="274">
        <f t="shared" si="180"/>
        <v>14729485.67579471</v>
      </c>
      <c r="AA484" s="274">
        <f t="shared" si="180"/>
        <v>1436422.4980529407</v>
      </c>
      <c r="AB484" s="274">
        <f t="shared" si="180"/>
        <v>505476.1422960736</v>
      </c>
      <c r="AC484" s="275"/>
      <c r="AD484" s="275"/>
      <c r="AE484" s="275"/>
      <c r="AF484" s="275"/>
      <c r="AG484" s="275"/>
      <c r="AH484" s="276"/>
      <c r="AI484" s="277"/>
      <c r="AJ484" s="277"/>
      <c r="AK484" s="277"/>
      <c r="AL484" s="277"/>
      <c r="AM484" s="277"/>
      <c r="AN484" s="277"/>
      <c r="AO484" s="293"/>
      <c r="AP484" s="293"/>
      <c r="AQ484" s="293"/>
      <c r="AR484" s="293"/>
      <c r="AS484" s="293"/>
      <c r="AT484" s="293"/>
    </row>
    <row r="485" spans="6:46" ht="11.25"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  <c r="AA485" s="274"/>
      <c r="AB485" s="274"/>
      <c r="AC485" s="275"/>
      <c r="AD485" s="275"/>
      <c r="AE485" s="275"/>
      <c r="AF485" s="275"/>
      <c r="AG485" s="275"/>
      <c r="AH485" s="276"/>
      <c r="AI485" s="277"/>
      <c r="AJ485" s="277"/>
      <c r="AK485" s="277"/>
      <c r="AL485" s="277"/>
      <c r="AM485" s="277"/>
      <c r="AN485" s="277"/>
      <c r="AO485" s="293"/>
      <c r="AP485" s="293"/>
      <c r="AQ485" s="293"/>
      <c r="AR485" s="293"/>
      <c r="AS485" s="293"/>
      <c r="AT485" s="293"/>
    </row>
    <row r="486" spans="1:46" ht="11.25">
      <c r="A486" s="235">
        <v>360</v>
      </c>
      <c r="B486" s="236" t="s">
        <v>1128</v>
      </c>
      <c r="C486" s="241" t="s">
        <v>523</v>
      </c>
      <c r="E486" s="314" t="s">
        <v>705</v>
      </c>
      <c r="F486" s="274">
        <f aca="true" t="shared" si="181" ref="F486:AB486">(F445-F484)</f>
        <v>0</v>
      </c>
      <c r="G486" s="274">
        <f t="shared" si="181"/>
        <v>-1.1920928955078125E-07</v>
      </c>
      <c r="H486" s="274">
        <f t="shared" si="181"/>
        <v>0</v>
      </c>
      <c r="I486" s="274">
        <f t="shared" si="181"/>
        <v>0</v>
      </c>
      <c r="J486" s="274">
        <f t="shared" si="181"/>
        <v>0</v>
      </c>
      <c r="K486" s="274">
        <f t="shared" si="181"/>
        <v>-1.4901161193847656E-08</v>
      </c>
      <c r="L486" s="274">
        <f t="shared" si="181"/>
        <v>0</v>
      </c>
      <c r="M486" s="274">
        <f t="shared" si="181"/>
        <v>-3.725290298461914E-09</v>
      </c>
      <c r="N486" s="274">
        <f t="shared" si="181"/>
        <v>1.862645149230957E-09</v>
      </c>
      <c r="O486" s="274">
        <f t="shared" si="181"/>
        <v>0</v>
      </c>
      <c r="P486" s="274">
        <f t="shared" si="181"/>
        <v>-1.1920928955078125E-07</v>
      </c>
      <c r="Q486" s="274">
        <f t="shared" si="181"/>
        <v>0</v>
      </c>
      <c r="R486" s="274">
        <f t="shared" si="181"/>
        <v>0</v>
      </c>
      <c r="S486" s="274">
        <f t="shared" si="181"/>
        <v>0</v>
      </c>
      <c r="T486" s="274">
        <f t="shared" si="181"/>
        <v>1.4901161193847656E-08</v>
      </c>
      <c r="U486" s="274">
        <f t="shared" si="181"/>
        <v>0</v>
      </c>
      <c r="V486" s="274">
        <f t="shared" si="181"/>
        <v>0</v>
      </c>
      <c r="W486" s="274">
        <f t="shared" si="181"/>
        <v>1.1641532182693481E-10</v>
      </c>
      <c r="X486" s="274">
        <f t="shared" si="181"/>
        <v>-3.725290298461914E-09</v>
      </c>
      <c r="Y486" s="274">
        <f t="shared" si="181"/>
        <v>0</v>
      </c>
      <c r="Z486" s="274">
        <f t="shared" si="181"/>
        <v>1.862645149230957E-09</v>
      </c>
      <c r="AA486" s="274">
        <f t="shared" si="181"/>
        <v>-2.3283064365386963E-10</v>
      </c>
      <c r="AB486" s="274">
        <f t="shared" si="181"/>
        <v>1.1641532182693481E-10</v>
      </c>
      <c r="AC486" s="275"/>
      <c r="AD486" s="275"/>
      <c r="AE486" s="275"/>
      <c r="AF486" s="275"/>
      <c r="AG486" s="275"/>
      <c r="AH486" s="276"/>
      <c r="AI486" s="277"/>
      <c r="AJ486" s="277"/>
      <c r="AK486" s="277"/>
      <c r="AL486" s="277"/>
      <c r="AM486" s="277"/>
      <c r="AN486" s="277"/>
      <c r="AO486" s="293"/>
      <c r="AP486" s="293"/>
      <c r="AQ486" s="293"/>
      <c r="AR486" s="293"/>
      <c r="AS486" s="293"/>
      <c r="AT486" s="293"/>
    </row>
    <row r="487" spans="6:40" ht="11.25">
      <c r="F487" s="274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4"/>
      <c r="X487" s="274"/>
      <c r="Y487" s="274"/>
      <c r="Z487" s="274"/>
      <c r="AA487" s="274"/>
      <c r="AB487" s="274"/>
      <c r="AC487" s="275"/>
      <c r="AD487" s="275"/>
      <c r="AE487" s="275"/>
      <c r="AF487" s="275"/>
      <c r="AG487" s="275"/>
      <c r="AH487" s="276"/>
      <c r="AI487" s="277"/>
      <c r="AJ487" s="277"/>
      <c r="AK487" s="277"/>
      <c r="AL487" s="277"/>
      <c r="AM487" s="277"/>
      <c r="AN487" s="277"/>
    </row>
    <row r="488" spans="1:46" ht="11.25">
      <c r="A488" s="235">
        <v>361</v>
      </c>
      <c r="B488" s="324" t="s">
        <v>524</v>
      </c>
      <c r="C488" s="241" t="s">
        <v>525</v>
      </c>
      <c r="E488" s="314" t="s">
        <v>705</v>
      </c>
      <c r="F488" s="274">
        <f aca="true" t="shared" si="182" ref="F488:AB488">(F457)</f>
        <v>904327149.784762</v>
      </c>
      <c r="G488" s="274">
        <f t="shared" si="182"/>
        <v>469019638.87921983</v>
      </c>
      <c r="H488" s="274">
        <f t="shared" si="182"/>
        <v>110136817.50667992</v>
      </c>
      <c r="I488" s="274">
        <f t="shared" si="182"/>
        <v>131897591.55404294</v>
      </c>
      <c r="J488" s="274">
        <f t="shared" si="182"/>
        <v>86462550.43619178</v>
      </c>
      <c r="K488" s="274">
        <f t="shared" si="182"/>
        <v>81089518.09446543</v>
      </c>
      <c r="L488" s="274">
        <f t="shared" si="182"/>
        <v>1541300.3312875668</v>
      </c>
      <c r="M488" s="274">
        <f t="shared" si="182"/>
        <v>20181802.659945812</v>
      </c>
      <c r="N488" s="274">
        <f t="shared" si="182"/>
        <v>3590930.924418521</v>
      </c>
      <c r="O488" s="274">
        <f t="shared" si="182"/>
        <v>406999.3985102383</v>
      </c>
      <c r="P488" s="274">
        <f t="shared" si="182"/>
        <v>469019638.87921983</v>
      </c>
      <c r="Q488" s="274">
        <f t="shared" si="182"/>
        <v>110136817.50667992</v>
      </c>
      <c r="R488" s="274">
        <f t="shared" si="182"/>
        <v>131897591.55404294</v>
      </c>
      <c r="S488" s="274">
        <f t="shared" si="182"/>
        <v>86462550.43619178</v>
      </c>
      <c r="T488" s="274">
        <f t="shared" si="182"/>
        <v>73358821.25759026</v>
      </c>
      <c r="U488" s="274">
        <f t="shared" si="182"/>
        <v>196432.81782291702</v>
      </c>
      <c r="V488" s="274">
        <f t="shared" si="182"/>
        <v>7534264.019052268</v>
      </c>
      <c r="W488" s="274">
        <f t="shared" si="182"/>
        <v>60487.690454511176</v>
      </c>
      <c r="X488" s="274">
        <f t="shared" si="182"/>
        <v>20181802.659945812</v>
      </c>
      <c r="Y488" s="274">
        <f t="shared" si="182"/>
        <v>1480812.6408330558</v>
      </c>
      <c r="Z488" s="274">
        <f t="shared" si="182"/>
        <v>3590930.924418521</v>
      </c>
      <c r="AA488" s="274">
        <f t="shared" si="182"/>
        <v>60940.66312122703</v>
      </c>
      <c r="AB488" s="274">
        <f t="shared" si="182"/>
        <v>346058.7353890112</v>
      </c>
      <c r="AC488" s="275"/>
      <c r="AD488" s="275"/>
      <c r="AE488" s="275"/>
      <c r="AF488" s="275"/>
      <c r="AG488" s="275"/>
      <c r="AH488" s="276"/>
      <c r="AI488" s="277"/>
      <c r="AJ488" s="277"/>
      <c r="AK488" s="277"/>
      <c r="AL488" s="277"/>
      <c r="AM488" s="277"/>
      <c r="AN488" s="277"/>
      <c r="AO488" s="293"/>
      <c r="AP488" s="293"/>
      <c r="AQ488" s="293"/>
      <c r="AR488" s="293"/>
      <c r="AS488" s="293"/>
      <c r="AT488" s="293"/>
    </row>
    <row r="489" spans="1:46" ht="11.25">
      <c r="A489" s="235">
        <v>362</v>
      </c>
      <c r="B489" s="236" t="s">
        <v>526</v>
      </c>
      <c r="C489" s="241" t="s">
        <v>527</v>
      </c>
      <c r="E489" s="314" t="s">
        <v>705</v>
      </c>
      <c r="F489" s="274">
        <f aca="true" t="shared" si="183" ref="F489:AB489">(F459)</f>
        <v>37051224.19926223</v>
      </c>
      <c r="G489" s="274">
        <f t="shared" si="183"/>
        <v>19215356.500074897</v>
      </c>
      <c r="H489" s="274">
        <f t="shared" si="183"/>
        <v>4517263.768693431</v>
      </c>
      <c r="I489" s="274">
        <f t="shared" si="183"/>
        <v>5078005.619594289</v>
      </c>
      <c r="J489" s="274">
        <f t="shared" si="183"/>
        <v>3467733.517372014</v>
      </c>
      <c r="K489" s="274">
        <f t="shared" si="183"/>
        <v>3242221.1420945344</v>
      </c>
      <c r="L489" s="274">
        <f t="shared" si="183"/>
        <v>-159.1141839785865</v>
      </c>
      <c r="M489" s="274">
        <f t="shared" si="183"/>
        <v>1015078.834047952</v>
      </c>
      <c r="N489" s="274">
        <f t="shared" si="183"/>
        <v>217749.22556249058</v>
      </c>
      <c r="O489" s="274">
        <f t="shared" si="183"/>
        <v>8850.774515796007</v>
      </c>
      <c r="P489" s="274">
        <f t="shared" si="183"/>
        <v>19215356.500074897</v>
      </c>
      <c r="Q489" s="274">
        <f t="shared" si="183"/>
        <v>4517263.768693431</v>
      </c>
      <c r="R489" s="274">
        <f t="shared" si="183"/>
        <v>5078005.619594289</v>
      </c>
      <c r="S489" s="274">
        <f t="shared" si="183"/>
        <v>3467733.517372014</v>
      </c>
      <c r="T489" s="274">
        <f t="shared" si="183"/>
        <v>2977928.89717408</v>
      </c>
      <c r="U489" s="274">
        <f t="shared" si="183"/>
        <v>6876.193797498273</v>
      </c>
      <c r="V489" s="274">
        <f t="shared" si="183"/>
        <v>279598.1579939804</v>
      </c>
      <c r="W489" s="274">
        <f t="shared" si="183"/>
        <v>7.026910566782884E-19</v>
      </c>
      <c r="X489" s="274">
        <f t="shared" si="183"/>
        <v>1015078.834047952</v>
      </c>
      <c r="Y489" s="274">
        <f t="shared" si="183"/>
        <v>-171.5018972229865</v>
      </c>
      <c r="Z489" s="274">
        <f t="shared" si="183"/>
        <v>217749.22556249058</v>
      </c>
      <c r="AA489" s="274">
        <f t="shared" si="183"/>
        <v>0</v>
      </c>
      <c r="AB489" s="274">
        <f t="shared" si="183"/>
        <v>18515.3569698165</v>
      </c>
      <c r="AC489" s="275"/>
      <c r="AD489" s="275"/>
      <c r="AE489" s="275"/>
      <c r="AF489" s="275"/>
      <c r="AG489" s="275"/>
      <c r="AH489" s="276"/>
      <c r="AI489" s="277"/>
      <c r="AJ489" s="277"/>
      <c r="AK489" s="277"/>
      <c r="AL489" s="277"/>
      <c r="AM489" s="277"/>
      <c r="AN489" s="277"/>
      <c r="AO489" s="293"/>
      <c r="AP489" s="293"/>
      <c r="AQ489" s="293"/>
      <c r="AR489" s="293"/>
      <c r="AS489" s="293"/>
      <c r="AT489" s="293"/>
    </row>
    <row r="490" spans="1:46" ht="11.25">
      <c r="A490" s="235">
        <v>363</v>
      </c>
      <c r="B490" s="236" t="s">
        <v>528</v>
      </c>
      <c r="C490" s="241" t="s">
        <v>529</v>
      </c>
      <c r="E490" s="314" t="s">
        <v>705</v>
      </c>
      <c r="F490" s="274">
        <f aca="true" t="shared" si="184" ref="F490:AB490">(F458)</f>
        <v>74031572.34144151</v>
      </c>
      <c r="G490" s="274">
        <f t="shared" si="184"/>
        <v>37339729.72325717</v>
      </c>
      <c r="H490" s="274">
        <f t="shared" si="184"/>
        <v>9187266.828048382</v>
      </c>
      <c r="I490" s="274">
        <f t="shared" si="184"/>
        <v>12022774.684433546</v>
      </c>
      <c r="J490" s="274">
        <f t="shared" si="184"/>
        <v>7468387.982775923</v>
      </c>
      <c r="K490" s="274">
        <f t="shared" si="184"/>
        <v>6425853.818206428</v>
      </c>
      <c r="L490" s="274">
        <f t="shared" si="184"/>
        <v>130698.97234718552</v>
      </c>
      <c r="M490" s="274">
        <f t="shared" si="184"/>
        <v>1417900.4172208044</v>
      </c>
      <c r="N490" s="274">
        <f t="shared" si="184"/>
        <v>287491.5162717286</v>
      </c>
      <c r="O490" s="274">
        <f t="shared" si="184"/>
        <v>22645.433808328176</v>
      </c>
      <c r="P490" s="274">
        <f t="shared" si="184"/>
        <v>37339729.72325717</v>
      </c>
      <c r="Q490" s="274">
        <f t="shared" si="184"/>
        <v>9187266.828048382</v>
      </c>
      <c r="R490" s="274">
        <f t="shared" si="184"/>
        <v>12022774.684433546</v>
      </c>
      <c r="S490" s="274">
        <f t="shared" si="184"/>
        <v>7468387.982775923</v>
      </c>
      <c r="T490" s="274">
        <f t="shared" si="184"/>
        <v>5905096.242723829</v>
      </c>
      <c r="U490" s="274">
        <f t="shared" si="184"/>
        <v>9983.89982700457</v>
      </c>
      <c r="V490" s="274">
        <f t="shared" si="184"/>
        <v>546598.5977807234</v>
      </c>
      <c r="W490" s="274">
        <f t="shared" si="184"/>
        <v>4573.913791607867</v>
      </c>
      <c r="X490" s="274">
        <f t="shared" si="184"/>
        <v>1417900.4172208044</v>
      </c>
      <c r="Y490" s="274">
        <f t="shared" si="184"/>
        <v>127226.70026921891</v>
      </c>
      <c r="Z490" s="274">
        <f t="shared" si="184"/>
        <v>287491.5162717286</v>
      </c>
      <c r="AA490" s="274">
        <f t="shared" si="184"/>
        <v>590.9236005536072</v>
      </c>
      <c r="AB490" s="274">
        <f t="shared" si="184"/>
        <v>36648.40027353158</v>
      </c>
      <c r="AC490" s="275"/>
      <c r="AD490" s="275"/>
      <c r="AE490" s="275"/>
      <c r="AF490" s="275"/>
      <c r="AG490" s="275"/>
      <c r="AH490" s="276"/>
      <c r="AI490" s="277"/>
      <c r="AJ490" s="277"/>
      <c r="AK490" s="277"/>
      <c r="AL490" s="277"/>
      <c r="AM490" s="277"/>
      <c r="AN490" s="277"/>
      <c r="AO490" s="293"/>
      <c r="AP490" s="293"/>
      <c r="AQ490" s="293"/>
      <c r="AR490" s="293"/>
      <c r="AS490" s="293"/>
      <c r="AT490" s="293"/>
    </row>
    <row r="491" spans="1:46" s="334" customFormat="1" ht="11.25">
      <c r="A491" s="328">
        <v>364</v>
      </c>
      <c r="B491" s="329" t="s">
        <v>530</v>
      </c>
      <c r="C491" s="330" t="s">
        <v>531</v>
      </c>
      <c r="D491" s="331"/>
      <c r="E491" s="332" t="s">
        <v>705</v>
      </c>
      <c r="F491" s="274">
        <f aca="true" t="shared" si="185" ref="F491:AB491">(F488+F489+F490)</f>
        <v>1015409946.3254658</v>
      </c>
      <c r="G491" s="274">
        <f t="shared" si="185"/>
        <v>525574725.10255194</v>
      </c>
      <c r="H491" s="274">
        <f t="shared" si="185"/>
        <v>123841348.10342173</v>
      </c>
      <c r="I491" s="274">
        <f t="shared" si="185"/>
        <v>148998371.85807076</v>
      </c>
      <c r="J491" s="274">
        <f t="shared" si="185"/>
        <v>97398671.93633972</v>
      </c>
      <c r="K491" s="274">
        <f t="shared" si="185"/>
        <v>90757593.0547664</v>
      </c>
      <c r="L491" s="274">
        <f t="shared" si="185"/>
        <v>1671840.1894507736</v>
      </c>
      <c r="M491" s="274">
        <f t="shared" si="185"/>
        <v>22614781.911214568</v>
      </c>
      <c r="N491" s="274">
        <f t="shared" si="185"/>
        <v>4096171.66625274</v>
      </c>
      <c r="O491" s="274">
        <f t="shared" si="185"/>
        <v>438495.60683436244</v>
      </c>
      <c r="P491" s="274">
        <f t="shared" si="185"/>
        <v>525574725.10255194</v>
      </c>
      <c r="Q491" s="274">
        <f t="shared" si="185"/>
        <v>123841348.10342173</v>
      </c>
      <c r="R491" s="274">
        <f t="shared" si="185"/>
        <v>148998371.85807076</v>
      </c>
      <c r="S491" s="274">
        <f t="shared" si="185"/>
        <v>97398671.93633972</v>
      </c>
      <c r="T491" s="274">
        <f t="shared" si="185"/>
        <v>82241846.39748816</v>
      </c>
      <c r="U491" s="274">
        <f t="shared" si="185"/>
        <v>213292.91144741984</v>
      </c>
      <c r="V491" s="274">
        <f t="shared" si="185"/>
        <v>8360460.774826972</v>
      </c>
      <c r="W491" s="274">
        <f t="shared" si="185"/>
        <v>65061.604246119045</v>
      </c>
      <c r="X491" s="274">
        <f t="shared" si="185"/>
        <v>22614781.911214568</v>
      </c>
      <c r="Y491" s="274">
        <f t="shared" si="185"/>
        <v>1607867.8392050518</v>
      </c>
      <c r="Z491" s="274">
        <f t="shared" si="185"/>
        <v>4096171.66625274</v>
      </c>
      <c r="AA491" s="274">
        <f t="shared" si="185"/>
        <v>61531.58672178064</v>
      </c>
      <c r="AB491" s="274">
        <f t="shared" si="185"/>
        <v>401222.49263235927</v>
      </c>
      <c r="AC491" s="275"/>
      <c r="AD491" s="275"/>
      <c r="AE491" s="275"/>
      <c r="AF491" s="275"/>
      <c r="AG491" s="275"/>
      <c r="AH491" s="276"/>
      <c r="AI491" s="277"/>
      <c r="AJ491" s="277"/>
      <c r="AK491" s="277"/>
      <c r="AL491" s="277"/>
      <c r="AM491" s="277"/>
      <c r="AN491" s="277"/>
      <c r="AO491" s="333"/>
      <c r="AP491" s="333"/>
      <c r="AQ491" s="333"/>
      <c r="AR491" s="333"/>
      <c r="AS491" s="333"/>
      <c r="AT491" s="333"/>
    </row>
    <row r="492" spans="1:46" ht="11.25">
      <c r="A492" s="235">
        <v>365</v>
      </c>
      <c r="B492" s="236" t="s">
        <v>532</v>
      </c>
      <c r="C492" s="241" t="s">
        <v>533</v>
      </c>
      <c r="E492" s="314" t="s">
        <v>705</v>
      </c>
      <c r="F492" s="274">
        <f aca="true" t="shared" si="186" ref="F492:AB492">(F463)</f>
        <v>112460.94722492443</v>
      </c>
      <c r="G492" s="274">
        <f t="shared" si="186"/>
        <v>58439.78113552361</v>
      </c>
      <c r="H492" s="274">
        <f t="shared" si="186"/>
        <v>13719.49504871123</v>
      </c>
      <c r="I492" s="274">
        <f t="shared" si="186"/>
        <v>16429.750011293287</v>
      </c>
      <c r="J492" s="274">
        <f t="shared" si="186"/>
        <v>10769.779484898203</v>
      </c>
      <c r="K492" s="274">
        <f t="shared" si="186"/>
        <v>10099.425868944334</v>
      </c>
      <c r="L492" s="274">
        <f t="shared" si="186"/>
        <v>0</v>
      </c>
      <c r="M492" s="274">
        <f t="shared" si="186"/>
        <v>2512.48991684734</v>
      </c>
      <c r="N492" s="274">
        <f t="shared" si="186"/>
        <v>447.11673481189047</v>
      </c>
      <c r="O492" s="274">
        <f t="shared" si="186"/>
        <v>43.10902389453702</v>
      </c>
      <c r="P492" s="274">
        <f t="shared" si="186"/>
        <v>58439.78113552361</v>
      </c>
      <c r="Q492" s="274">
        <f t="shared" si="186"/>
        <v>13719.49504871123</v>
      </c>
      <c r="R492" s="274">
        <f t="shared" si="186"/>
        <v>16429.750011293287</v>
      </c>
      <c r="S492" s="274">
        <f t="shared" si="186"/>
        <v>10769.779484898203</v>
      </c>
      <c r="T492" s="274">
        <f t="shared" si="186"/>
        <v>9137.31678861564</v>
      </c>
      <c r="U492" s="274">
        <f t="shared" si="186"/>
        <v>24.446758587720957</v>
      </c>
      <c r="V492" s="274">
        <f t="shared" si="186"/>
        <v>937.6623217409734</v>
      </c>
      <c r="W492" s="274">
        <f t="shared" si="186"/>
        <v>0</v>
      </c>
      <c r="X492" s="274">
        <f t="shared" si="186"/>
        <v>2512.48991684734</v>
      </c>
      <c r="Y492" s="274">
        <f t="shared" si="186"/>
        <v>0</v>
      </c>
      <c r="Z492" s="274">
        <f t="shared" si="186"/>
        <v>447.11673481189047</v>
      </c>
      <c r="AA492" s="274">
        <f t="shared" si="186"/>
        <v>0</v>
      </c>
      <c r="AB492" s="274">
        <f t="shared" si="186"/>
        <v>43.10902389453702</v>
      </c>
      <c r="AC492" s="275"/>
      <c r="AD492" s="275"/>
      <c r="AE492" s="275"/>
      <c r="AF492" s="275"/>
      <c r="AG492" s="275"/>
      <c r="AH492" s="276"/>
      <c r="AI492" s="277"/>
      <c r="AJ492" s="277"/>
      <c r="AK492" s="277"/>
      <c r="AL492" s="277"/>
      <c r="AM492" s="277"/>
      <c r="AN492" s="277"/>
      <c r="AO492" s="293"/>
      <c r="AP492" s="293"/>
      <c r="AQ492" s="293"/>
      <c r="AR492" s="293"/>
      <c r="AS492" s="293"/>
      <c r="AT492" s="293"/>
    </row>
    <row r="493" spans="1:46" ht="11.25">
      <c r="A493" s="235">
        <v>366</v>
      </c>
      <c r="B493" s="236" t="s">
        <v>526</v>
      </c>
      <c r="C493" s="241" t="s">
        <v>534</v>
      </c>
      <c r="E493" s="314" t="s">
        <v>705</v>
      </c>
      <c r="F493" s="274">
        <f aca="true" t="shared" si="187" ref="F493:AB493">(F465)</f>
        <v>593.7486821550689</v>
      </c>
      <c r="G493" s="274">
        <f t="shared" si="187"/>
        <v>263.65426923192285</v>
      </c>
      <c r="H493" s="274">
        <f t="shared" si="187"/>
        <v>74.81418760917138</v>
      </c>
      <c r="I493" s="274">
        <f t="shared" si="187"/>
        <v>111.40986397443613</v>
      </c>
      <c r="J493" s="274">
        <f t="shared" si="187"/>
        <v>71.62763645633937</v>
      </c>
      <c r="K493" s="274">
        <f t="shared" si="187"/>
        <v>64.37768962123735</v>
      </c>
      <c r="L493" s="274">
        <f t="shared" si="187"/>
        <v>0</v>
      </c>
      <c r="M493" s="274">
        <f t="shared" si="187"/>
        <v>14.36868184673165</v>
      </c>
      <c r="N493" s="274">
        <f t="shared" si="187"/>
        <v>3.196898622657945</v>
      </c>
      <c r="O493" s="274">
        <f t="shared" si="187"/>
        <v>0</v>
      </c>
      <c r="P493" s="274">
        <f t="shared" si="187"/>
        <v>263.65426923192285</v>
      </c>
      <c r="Q493" s="274">
        <f t="shared" si="187"/>
        <v>74.81418760917138</v>
      </c>
      <c r="R493" s="274">
        <f t="shared" si="187"/>
        <v>111.40986397443613</v>
      </c>
      <c r="S493" s="274">
        <f t="shared" si="187"/>
        <v>71.62763645633937</v>
      </c>
      <c r="T493" s="274">
        <f t="shared" si="187"/>
        <v>58.69373074214934</v>
      </c>
      <c r="U493" s="274">
        <f t="shared" si="187"/>
        <v>0.10300511848048285</v>
      </c>
      <c r="V493" s="274">
        <f t="shared" si="187"/>
        <v>5.669832991643789</v>
      </c>
      <c r="W493" s="274">
        <f t="shared" si="187"/>
        <v>0</v>
      </c>
      <c r="X493" s="274">
        <f t="shared" si="187"/>
        <v>14.36868184673165</v>
      </c>
      <c r="Y493" s="274">
        <f t="shared" si="187"/>
        <v>0</v>
      </c>
      <c r="Z493" s="274">
        <f t="shared" si="187"/>
        <v>3.196898622657945</v>
      </c>
      <c r="AA493" s="274">
        <f t="shared" si="187"/>
        <v>0</v>
      </c>
      <c r="AB493" s="274">
        <f t="shared" si="187"/>
        <v>0</v>
      </c>
      <c r="AC493" s="275"/>
      <c r="AD493" s="275"/>
      <c r="AE493" s="275"/>
      <c r="AF493" s="275"/>
      <c r="AG493" s="275"/>
      <c r="AH493" s="276"/>
      <c r="AI493" s="277"/>
      <c r="AJ493" s="277"/>
      <c r="AK493" s="277"/>
      <c r="AL493" s="277"/>
      <c r="AM493" s="277"/>
      <c r="AN493" s="277"/>
      <c r="AO493" s="293"/>
      <c r="AP493" s="293"/>
      <c r="AQ493" s="293"/>
      <c r="AR493" s="293"/>
      <c r="AS493" s="293"/>
      <c r="AT493" s="293"/>
    </row>
    <row r="494" spans="1:46" ht="11.25">
      <c r="A494" s="235">
        <v>367</v>
      </c>
      <c r="B494" s="236" t="s">
        <v>528</v>
      </c>
      <c r="C494" s="241" t="s">
        <v>535</v>
      </c>
      <c r="E494" s="314" t="s">
        <v>705</v>
      </c>
      <c r="F494" s="274">
        <f aca="true" t="shared" si="188" ref="F494:AB494">(F464)</f>
        <v>5389.643457314273</v>
      </c>
      <c r="G494" s="274">
        <f t="shared" si="188"/>
        <v>2752.4442234039625</v>
      </c>
      <c r="H494" s="274">
        <f t="shared" si="188"/>
        <v>665.8485614791306</v>
      </c>
      <c r="I494" s="274">
        <f t="shared" si="188"/>
        <v>843.1158391854735</v>
      </c>
      <c r="J494" s="274">
        <f t="shared" si="188"/>
        <v>523.5009075015114</v>
      </c>
      <c r="K494" s="274">
        <f t="shared" si="188"/>
        <v>463.72571144444197</v>
      </c>
      <c r="L494" s="274">
        <f t="shared" si="188"/>
        <v>0</v>
      </c>
      <c r="M494" s="274">
        <f t="shared" si="188"/>
        <v>105.17016789836161</v>
      </c>
      <c r="N494" s="274">
        <f t="shared" si="188"/>
        <v>21.94120735071984</v>
      </c>
      <c r="O494" s="274">
        <f t="shared" si="188"/>
        <v>1.251035066225124</v>
      </c>
      <c r="P494" s="274">
        <f t="shared" si="188"/>
        <v>2752.4442234039625</v>
      </c>
      <c r="Q494" s="274">
        <f t="shared" si="188"/>
        <v>665.8485614791306</v>
      </c>
      <c r="R494" s="274">
        <f t="shared" si="188"/>
        <v>843.1158391854735</v>
      </c>
      <c r="S494" s="274">
        <f t="shared" si="188"/>
        <v>523.5009075015114</v>
      </c>
      <c r="T494" s="274">
        <f t="shared" si="188"/>
        <v>422.65395389787625</v>
      </c>
      <c r="U494" s="274">
        <f t="shared" si="188"/>
        <v>0.818826437920397</v>
      </c>
      <c r="V494" s="274">
        <f t="shared" si="188"/>
        <v>40.877668776556064</v>
      </c>
      <c r="W494" s="274">
        <f t="shared" si="188"/>
        <v>0</v>
      </c>
      <c r="X494" s="274">
        <f t="shared" si="188"/>
        <v>105.17016789836161</v>
      </c>
      <c r="Y494" s="274">
        <f t="shared" si="188"/>
        <v>0</v>
      </c>
      <c r="Z494" s="274">
        <f t="shared" si="188"/>
        <v>21.94120735071984</v>
      </c>
      <c r="AA494" s="274">
        <f t="shared" si="188"/>
        <v>0</v>
      </c>
      <c r="AB494" s="274">
        <f t="shared" si="188"/>
        <v>3.274442742631958</v>
      </c>
      <c r="AC494" s="275"/>
      <c r="AD494" s="275"/>
      <c r="AE494" s="275"/>
      <c r="AF494" s="275"/>
      <c r="AG494" s="275"/>
      <c r="AH494" s="276"/>
      <c r="AI494" s="277"/>
      <c r="AJ494" s="277"/>
      <c r="AK494" s="277"/>
      <c r="AL494" s="277"/>
      <c r="AM494" s="277"/>
      <c r="AN494" s="277"/>
      <c r="AO494" s="293"/>
      <c r="AP494" s="293"/>
      <c r="AQ494" s="293"/>
      <c r="AR494" s="293"/>
      <c r="AS494" s="293"/>
      <c r="AT494" s="293"/>
    </row>
    <row r="495" spans="1:46" s="334" customFormat="1" ht="11.25">
      <c r="A495" s="328">
        <v>368</v>
      </c>
      <c r="B495" s="329" t="s">
        <v>536</v>
      </c>
      <c r="C495" s="330" t="s">
        <v>537</v>
      </c>
      <c r="D495" s="331"/>
      <c r="E495" s="332" t="s">
        <v>705</v>
      </c>
      <c r="F495" s="274">
        <f aca="true" t="shared" si="189" ref="F495:AB495">(F492+F493+F494)</f>
        <v>118444.33936439377</v>
      </c>
      <c r="G495" s="274">
        <f t="shared" si="189"/>
        <v>61455.87962815949</v>
      </c>
      <c r="H495" s="274">
        <f t="shared" si="189"/>
        <v>14460.157797799531</v>
      </c>
      <c r="I495" s="274">
        <f t="shared" si="189"/>
        <v>17384.275714453197</v>
      </c>
      <c r="J495" s="274">
        <f t="shared" si="189"/>
        <v>11364.908028856054</v>
      </c>
      <c r="K495" s="274">
        <f t="shared" si="189"/>
        <v>10627.529270010013</v>
      </c>
      <c r="L495" s="274">
        <f t="shared" si="189"/>
        <v>0</v>
      </c>
      <c r="M495" s="274">
        <f t="shared" si="189"/>
        <v>2632.0287665924334</v>
      </c>
      <c r="N495" s="274">
        <f t="shared" si="189"/>
        <v>472.25484078526824</v>
      </c>
      <c r="O495" s="274">
        <f t="shared" si="189"/>
        <v>44.36005896076214</v>
      </c>
      <c r="P495" s="274">
        <f t="shared" si="189"/>
        <v>61455.87962815949</v>
      </c>
      <c r="Q495" s="274">
        <f t="shared" si="189"/>
        <v>14460.157797799531</v>
      </c>
      <c r="R495" s="274">
        <f t="shared" si="189"/>
        <v>17384.275714453197</v>
      </c>
      <c r="S495" s="274">
        <f t="shared" si="189"/>
        <v>11364.908028856054</v>
      </c>
      <c r="T495" s="274">
        <f t="shared" si="189"/>
        <v>9618.664473255665</v>
      </c>
      <c r="U495" s="274">
        <f t="shared" si="189"/>
        <v>25.368590144121836</v>
      </c>
      <c r="V495" s="274">
        <f t="shared" si="189"/>
        <v>984.2098235091734</v>
      </c>
      <c r="W495" s="274">
        <f t="shared" si="189"/>
        <v>0</v>
      </c>
      <c r="X495" s="274">
        <f t="shared" si="189"/>
        <v>2632.0287665924334</v>
      </c>
      <c r="Y495" s="274">
        <f t="shared" si="189"/>
        <v>0</v>
      </c>
      <c r="Z495" s="274">
        <f t="shared" si="189"/>
        <v>472.25484078526824</v>
      </c>
      <c r="AA495" s="274">
        <f t="shared" si="189"/>
        <v>0</v>
      </c>
      <c r="AB495" s="274">
        <f t="shared" si="189"/>
        <v>46.38346663716897</v>
      </c>
      <c r="AC495" s="275"/>
      <c r="AD495" s="275"/>
      <c r="AE495" s="275"/>
      <c r="AF495" s="275"/>
      <c r="AG495" s="275"/>
      <c r="AH495" s="276"/>
      <c r="AI495" s="277"/>
      <c r="AJ495" s="277"/>
      <c r="AK495" s="277"/>
      <c r="AL495" s="277"/>
      <c r="AM495" s="277"/>
      <c r="AN495" s="277"/>
      <c r="AO495" s="333"/>
      <c r="AP495" s="333"/>
      <c r="AQ495" s="333"/>
      <c r="AR495" s="333"/>
      <c r="AS495" s="333"/>
      <c r="AT495" s="333"/>
    </row>
    <row r="496" spans="1:46" ht="11.25">
      <c r="A496" s="235">
        <v>369</v>
      </c>
      <c r="B496" s="236" t="s">
        <v>538</v>
      </c>
      <c r="C496" s="241" t="s">
        <v>539</v>
      </c>
      <c r="E496" s="314" t="s">
        <v>705</v>
      </c>
      <c r="F496" s="274">
        <f aca="true" t="shared" si="190" ref="F496:AB496">(F469)</f>
        <v>46439329.48520193</v>
      </c>
      <c r="G496" s="274">
        <f t="shared" si="190"/>
        <v>22618698.50349491</v>
      </c>
      <c r="H496" s="274">
        <f t="shared" si="190"/>
        <v>5306193.93795607</v>
      </c>
      <c r="I496" s="274">
        <f t="shared" si="190"/>
        <v>6353947.614336442</v>
      </c>
      <c r="J496" s="274">
        <f t="shared" si="190"/>
        <v>4164630.5316021</v>
      </c>
      <c r="K496" s="274">
        <f t="shared" si="190"/>
        <v>3904225.913603795</v>
      </c>
      <c r="L496" s="274">
        <f t="shared" si="190"/>
        <v>2734164.002285434</v>
      </c>
      <c r="M496" s="274">
        <f t="shared" si="190"/>
        <v>995552.9053928116</v>
      </c>
      <c r="N496" s="274">
        <f t="shared" si="190"/>
        <v>172713.92630072345</v>
      </c>
      <c r="O496" s="274">
        <f t="shared" si="190"/>
        <v>189202.15022965125</v>
      </c>
      <c r="P496" s="274">
        <f t="shared" si="190"/>
        <v>22618698.50349491</v>
      </c>
      <c r="Q496" s="274">
        <f t="shared" si="190"/>
        <v>5306193.93795607</v>
      </c>
      <c r="R496" s="274">
        <f t="shared" si="190"/>
        <v>6353947.614336442</v>
      </c>
      <c r="S496" s="274">
        <f t="shared" si="190"/>
        <v>4164630.5316021</v>
      </c>
      <c r="T496" s="274">
        <f t="shared" si="190"/>
        <v>3533079.8255568948</v>
      </c>
      <c r="U496" s="274">
        <f t="shared" si="190"/>
        <v>9430.75079736544</v>
      </c>
      <c r="V496" s="274">
        <f t="shared" si="190"/>
        <v>361715.33724953514</v>
      </c>
      <c r="W496" s="274">
        <f t="shared" si="190"/>
        <v>82864.2270923619</v>
      </c>
      <c r="X496" s="274">
        <f t="shared" si="190"/>
        <v>995552.9053928116</v>
      </c>
      <c r="Y496" s="274">
        <f t="shared" si="190"/>
        <v>2651299.7751930715</v>
      </c>
      <c r="Z496" s="274">
        <f t="shared" si="190"/>
        <v>172713.92630072345</v>
      </c>
      <c r="AA496" s="274">
        <f t="shared" si="190"/>
        <v>172527.79629813047</v>
      </c>
      <c r="AB496" s="274">
        <f t="shared" si="190"/>
        <v>16674.35393152082</v>
      </c>
      <c r="AC496" s="275"/>
      <c r="AD496" s="275"/>
      <c r="AE496" s="275"/>
      <c r="AF496" s="275"/>
      <c r="AG496" s="275"/>
      <c r="AH496" s="276"/>
      <c r="AI496" s="277"/>
      <c r="AJ496" s="277"/>
      <c r="AK496" s="277"/>
      <c r="AL496" s="277"/>
      <c r="AM496" s="277"/>
      <c r="AN496" s="277"/>
      <c r="AO496" s="293"/>
      <c r="AP496" s="293"/>
      <c r="AQ496" s="293"/>
      <c r="AR496" s="293"/>
      <c r="AS496" s="293"/>
      <c r="AT496" s="293"/>
    </row>
    <row r="497" spans="1:46" ht="11.25">
      <c r="A497" s="235">
        <v>370</v>
      </c>
      <c r="B497" s="236" t="s">
        <v>526</v>
      </c>
      <c r="C497" s="241" t="s">
        <v>540</v>
      </c>
      <c r="E497" s="314" t="s">
        <v>705</v>
      </c>
      <c r="F497" s="274">
        <f aca="true" t="shared" si="191" ref="F497:AB497">(F471)</f>
        <v>2944315.4368508155</v>
      </c>
      <c r="G497" s="274">
        <f t="shared" si="191"/>
        <v>1455787.8597573028</v>
      </c>
      <c r="H497" s="274">
        <f t="shared" si="191"/>
        <v>337101.1607970064</v>
      </c>
      <c r="I497" s="274">
        <f t="shared" si="191"/>
        <v>349027.09037499165</v>
      </c>
      <c r="J497" s="274">
        <f t="shared" si="191"/>
        <v>248079.54757148057</v>
      </c>
      <c r="K497" s="274">
        <f t="shared" si="191"/>
        <v>233009.97034389747</v>
      </c>
      <c r="L497" s="274">
        <f t="shared" si="191"/>
        <v>169491.90897904473</v>
      </c>
      <c r="M497" s="274">
        <f t="shared" si="191"/>
        <v>86183.79164996043</v>
      </c>
      <c r="N497" s="274">
        <f t="shared" si="191"/>
        <v>19513.678208558835</v>
      </c>
      <c r="O497" s="274">
        <f t="shared" si="191"/>
        <v>5641.389401244489</v>
      </c>
      <c r="P497" s="274">
        <f t="shared" si="191"/>
        <v>1455787.8597573028</v>
      </c>
      <c r="Q497" s="274">
        <f t="shared" si="191"/>
        <v>337101.1607970064</v>
      </c>
      <c r="R497" s="274">
        <f t="shared" si="191"/>
        <v>349027.09037499165</v>
      </c>
      <c r="S497" s="274">
        <f t="shared" si="191"/>
        <v>248079.54757148057</v>
      </c>
      <c r="T497" s="274">
        <f t="shared" si="191"/>
        <v>216499.44973004767</v>
      </c>
      <c r="U497" s="274">
        <f t="shared" si="191"/>
        <v>471.46574525638385</v>
      </c>
      <c r="V497" s="274">
        <f t="shared" si="191"/>
        <v>18937.023738168136</v>
      </c>
      <c r="W497" s="274">
        <f t="shared" si="191"/>
        <v>4123.287819818566</v>
      </c>
      <c r="X497" s="274">
        <f t="shared" si="191"/>
        <v>86183.79164996043</v>
      </c>
      <c r="Y497" s="274">
        <f t="shared" si="191"/>
        <v>168229.16216633844</v>
      </c>
      <c r="Z497" s="274">
        <f t="shared" si="191"/>
        <v>19513.678208558835</v>
      </c>
      <c r="AA497" s="274">
        <f t="shared" si="191"/>
        <v>4051.245236188778</v>
      </c>
      <c r="AB497" s="274">
        <f t="shared" si="191"/>
        <v>1773.5213243629723</v>
      </c>
      <c r="AC497" s="275"/>
      <c r="AD497" s="275"/>
      <c r="AE497" s="275"/>
      <c r="AF497" s="275"/>
      <c r="AG497" s="275"/>
      <c r="AH497" s="276"/>
      <c r="AI497" s="277"/>
      <c r="AJ497" s="277"/>
      <c r="AK497" s="277"/>
      <c r="AL497" s="277"/>
      <c r="AM497" s="277"/>
      <c r="AN497" s="277"/>
      <c r="AO497" s="293"/>
      <c r="AP497" s="293"/>
      <c r="AQ497" s="293"/>
      <c r="AR497" s="293"/>
      <c r="AS497" s="293"/>
      <c r="AT497" s="293"/>
    </row>
    <row r="498" spans="1:46" ht="11.25">
      <c r="A498" s="235">
        <v>371</v>
      </c>
      <c r="B498" s="236" t="s">
        <v>528</v>
      </c>
      <c r="C498" s="241" t="s">
        <v>541</v>
      </c>
      <c r="E498" s="314" t="s">
        <v>705</v>
      </c>
      <c r="F498" s="274">
        <f aca="true" t="shared" si="192" ref="F498:AB498">(F470)</f>
        <v>14469406.78005758</v>
      </c>
      <c r="G498" s="274">
        <f t="shared" si="192"/>
        <v>6767973.038413628</v>
      </c>
      <c r="H498" s="274">
        <f t="shared" si="192"/>
        <v>1700611.5237108965</v>
      </c>
      <c r="I498" s="274">
        <f t="shared" si="192"/>
        <v>2316923.743906205</v>
      </c>
      <c r="J498" s="274">
        <f t="shared" si="192"/>
        <v>1436917.6642864053</v>
      </c>
      <c r="K498" s="274">
        <f t="shared" si="192"/>
        <v>1196508.3019048902</v>
      </c>
      <c r="L498" s="274">
        <f t="shared" si="192"/>
        <v>922487.7683224824</v>
      </c>
      <c r="M498" s="274">
        <f t="shared" si="192"/>
        <v>253811.7058615663</v>
      </c>
      <c r="N498" s="274">
        <f t="shared" si="192"/>
        <v>49367.185895982686</v>
      </c>
      <c r="O498" s="274">
        <f t="shared" si="192"/>
        <v>49441.74208909747</v>
      </c>
      <c r="P498" s="274">
        <f t="shared" si="192"/>
        <v>6767973.038413628</v>
      </c>
      <c r="Q498" s="274">
        <f t="shared" si="192"/>
        <v>1700611.5237108965</v>
      </c>
      <c r="R498" s="274">
        <f t="shared" si="192"/>
        <v>2316923.743906205</v>
      </c>
      <c r="S498" s="274">
        <f t="shared" si="192"/>
        <v>1436917.6642864053</v>
      </c>
      <c r="T498" s="274">
        <f t="shared" si="192"/>
        <v>1109885.4101296552</v>
      </c>
      <c r="U498" s="274">
        <f t="shared" si="192"/>
        <v>1557.475608897033</v>
      </c>
      <c r="V498" s="274">
        <f t="shared" si="192"/>
        <v>97313.35711482822</v>
      </c>
      <c r="W498" s="274">
        <f t="shared" si="192"/>
        <v>31241.90650957206</v>
      </c>
      <c r="X498" s="274">
        <f t="shared" si="192"/>
        <v>253811.7058615663</v>
      </c>
      <c r="Y498" s="274">
        <f t="shared" si="192"/>
        <v>885350.7888279927</v>
      </c>
      <c r="Z498" s="274">
        <f t="shared" si="192"/>
        <v>49367.185895982686</v>
      </c>
      <c r="AA498" s="274">
        <f t="shared" si="192"/>
        <v>41808.431557580276</v>
      </c>
      <c r="AB498" s="274">
        <f t="shared" si="192"/>
        <v>5067.228804945696</v>
      </c>
      <c r="AC498" s="275"/>
      <c r="AD498" s="275"/>
      <c r="AE498" s="275"/>
      <c r="AF498" s="275"/>
      <c r="AG498" s="275"/>
      <c r="AH498" s="276"/>
      <c r="AI498" s="277"/>
      <c r="AJ498" s="277"/>
      <c r="AK498" s="277"/>
      <c r="AL498" s="277"/>
      <c r="AM498" s="277"/>
      <c r="AN498" s="277"/>
      <c r="AO498" s="293"/>
      <c r="AP498" s="293"/>
      <c r="AQ498" s="293"/>
      <c r="AR498" s="293"/>
      <c r="AS498" s="293"/>
      <c r="AT498" s="293"/>
    </row>
    <row r="499" spans="1:46" s="334" customFormat="1" ht="11.25">
      <c r="A499" s="328">
        <v>372</v>
      </c>
      <c r="B499" s="329" t="s">
        <v>542</v>
      </c>
      <c r="C499" s="330" t="s">
        <v>543</v>
      </c>
      <c r="D499" s="331"/>
      <c r="E499" s="332" t="s">
        <v>705</v>
      </c>
      <c r="F499" s="274">
        <f aca="true" t="shared" si="193" ref="F499:AB499">(F496+F497+F498)</f>
        <v>63853051.70211033</v>
      </c>
      <c r="G499" s="274">
        <f t="shared" si="193"/>
        <v>30842459.401665844</v>
      </c>
      <c r="H499" s="274">
        <f t="shared" si="193"/>
        <v>7343906.622463972</v>
      </c>
      <c r="I499" s="274">
        <f t="shared" si="193"/>
        <v>9019898.448617639</v>
      </c>
      <c r="J499" s="274">
        <f t="shared" si="193"/>
        <v>5849627.7434599865</v>
      </c>
      <c r="K499" s="274">
        <f t="shared" si="193"/>
        <v>5333744.1858525835</v>
      </c>
      <c r="L499" s="274">
        <f t="shared" si="193"/>
        <v>3826143.679586961</v>
      </c>
      <c r="M499" s="274">
        <f t="shared" si="193"/>
        <v>1335548.4029043384</v>
      </c>
      <c r="N499" s="274">
        <f t="shared" si="193"/>
        <v>241594.79040526497</v>
      </c>
      <c r="O499" s="274">
        <f t="shared" si="193"/>
        <v>244285.28171999322</v>
      </c>
      <c r="P499" s="274">
        <f t="shared" si="193"/>
        <v>30842459.401665844</v>
      </c>
      <c r="Q499" s="274">
        <f t="shared" si="193"/>
        <v>7343906.622463972</v>
      </c>
      <c r="R499" s="274">
        <f t="shared" si="193"/>
        <v>9019898.448617639</v>
      </c>
      <c r="S499" s="274">
        <f t="shared" si="193"/>
        <v>5849627.7434599865</v>
      </c>
      <c r="T499" s="274">
        <f t="shared" si="193"/>
        <v>4859464.685416598</v>
      </c>
      <c r="U499" s="274">
        <f t="shared" si="193"/>
        <v>11459.692151518857</v>
      </c>
      <c r="V499" s="274">
        <f t="shared" si="193"/>
        <v>477965.7181025315</v>
      </c>
      <c r="W499" s="274">
        <f t="shared" si="193"/>
        <v>118229.42142175253</v>
      </c>
      <c r="X499" s="274">
        <f t="shared" si="193"/>
        <v>1335548.4029043384</v>
      </c>
      <c r="Y499" s="274">
        <f t="shared" si="193"/>
        <v>3704879.7261874024</v>
      </c>
      <c r="Z499" s="274">
        <f t="shared" si="193"/>
        <v>241594.79040526497</v>
      </c>
      <c r="AA499" s="274">
        <f t="shared" si="193"/>
        <v>218387.47309189953</v>
      </c>
      <c r="AB499" s="274">
        <f t="shared" si="193"/>
        <v>23515.10406082949</v>
      </c>
      <c r="AC499" s="275"/>
      <c r="AD499" s="275"/>
      <c r="AE499" s="275"/>
      <c r="AF499" s="275"/>
      <c r="AG499" s="275"/>
      <c r="AH499" s="276"/>
      <c r="AI499" s="277"/>
      <c r="AJ499" s="277"/>
      <c r="AK499" s="277"/>
      <c r="AL499" s="277"/>
      <c r="AM499" s="277"/>
      <c r="AN499" s="277"/>
      <c r="AO499" s="333"/>
      <c r="AP499" s="333"/>
      <c r="AQ499" s="333"/>
      <c r="AR499" s="333"/>
      <c r="AS499" s="333"/>
      <c r="AT499" s="333"/>
    </row>
    <row r="500" spans="1:46" ht="11.25">
      <c r="A500" s="235">
        <v>373</v>
      </c>
      <c r="B500" s="236" t="s">
        <v>544</v>
      </c>
      <c r="C500" s="241" t="s">
        <v>545</v>
      </c>
      <c r="E500" s="314" t="s">
        <v>705</v>
      </c>
      <c r="F500" s="274">
        <f aca="true" t="shared" si="194" ref="F500:AB500">(F479)</f>
        <v>252161904.19465703</v>
      </c>
      <c r="G500" s="274">
        <f t="shared" si="194"/>
        <v>168536967.8376569</v>
      </c>
      <c r="H500" s="274">
        <f t="shared" si="194"/>
        <v>29985768.56774851</v>
      </c>
      <c r="I500" s="274">
        <f t="shared" si="194"/>
        <v>23377782.585223105</v>
      </c>
      <c r="J500" s="274">
        <f t="shared" si="194"/>
        <v>9689579.307304038</v>
      </c>
      <c r="K500" s="274">
        <f t="shared" si="194"/>
        <v>11744363.108669039</v>
      </c>
      <c r="L500" s="274">
        <f t="shared" si="194"/>
        <v>608928.7518914697</v>
      </c>
      <c r="M500" s="274">
        <f t="shared" si="194"/>
        <v>448026.82664823224</v>
      </c>
      <c r="N500" s="274">
        <f t="shared" si="194"/>
        <v>6935953.480070418</v>
      </c>
      <c r="O500" s="274">
        <f t="shared" si="194"/>
        <v>834533.729445318</v>
      </c>
      <c r="P500" s="274">
        <f t="shared" si="194"/>
        <v>168536967.8376569</v>
      </c>
      <c r="Q500" s="274">
        <f t="shared" si="194"/>
        <v>29985768.56774851</v>
      </c>
      <c r="R500" s="274">
        <f t="shared" si="194"/>
        <v>23377782.585223105</v>
      </c>
      <c r="S500" s="274">
        <f t="shared" si="194"/>
        <v>9689579.307304038</v>
      </c>
      <c r="T500" s="274">
        <f t="shared" si="194"/>
        <v>8418337.515759956</v>
      </c>
      <c r="U500" s="274">
        <f t="shared" si="194"/>
        <v>38107.88137762192</v>
      </c>
      <c r="V500" s="274">
        <f t="shared" si="194"/>
        <v>3287917.7115314608</v>
      </c>
      <c r="W500" s="274">
        <f t="shared" si="194"/>
        <v>387291.8823551577</v>
      </c>
      <c r="X500" s="274">
        <f t="shared" si="194"/>
        <v>448026.82664823224</v>
      </c>
      <c r="Y500" s="274">
        <f t="shared" si="194"/>
        <v>221636.8695363125</v>
      </c>
      <c r="Z500" s="274">
        <f t="shared" si="194"/>
        <v>6935953.480070418</v>
      </c>
      <c r="AA500" s="274">
        <f t="shared" si="194"/>
        <v>780052.1697671941</v>
      </c>
      <c r="AB500" s="274">
        <f t="shared" si="194"/>
        <v>54481.559678123915</v>
      </c>
      <c r="AC500" s="275"/>
      <c r="AD500" s="275"/>
      <c r="AE500" s="275"/>
      <c r="AF500" s="275"/>
      <c r="AG500" s="275"/>
      <c r="AH500" s="276"/>
      <c r="AI500" s="277"/>
      <c r="AJ500" s="277"/>
      <c r="AK500" s="277"/>
      <c r="AL500" s="277"/>
      <c r="AM500" s="277"/>
      <c r="AN500" s="277"/>
      <c r="AO500" s="293"/>
      <c r="AP500" s="293"/>
      <c r="AQ500" s="293"/>
      <c r="AR500" s="293"/>
      <c r="AS500" s="293"/>
      <c r="AT500" s="293"/>
    </row>
    <row r="501" spans="1:46" ht="11.25">
      <c r="A501" s="235">
        <v>374</v>
      </c>
      <c r="B501" s="236" t="s">
        <v>526</v>
      </c>
      <c r="C501" s="241" t="s">
        <v>546</v>
      </c>
      <c r="E501" s="314" t="s">
        <v>705</v>
      </c>
      <c r="F501" s="274">
        <f aca="true" t="shared" si="195" ref="F501:AB501">(F481)</f>
        <v>75821526.13895886</v>
      </c>
      <c r="G501" s="274">
        <f t="shared" si="195"/>
        <v>50631477.99447965</v>
      </c>
      <c r="H501" s="274">
        <f t="shared" si="195"/>
        <v>8997420.140029572</v>
      </c>
      <c r="I501" s="274">
        <f t="shared" si="195"/>
        <v>6649690.555837166</v>
      </c>
      <c r="J501" s="274">
        <f t="shared" si="195"/>
        <v>2972020.391168244</v>
      </c>
      <c r="K501" s="274">
        <f t="shared" si="195"/>
        <v>3448679.050406922</v>
      </c>
      <c r="L501" s="274">
        <f t="shared" si="195"/>
        <v>836916.4091524434</v>
      </c>
      <c r="M501" s="274">
        <f t="shared" si="195"/>
        <v>322647.26362304884</v>
      </c>
      <c r="N501" s="274">
        <f t="shared" si="195"/>
        <v>2094993.9283320678</v>
      </c>
      <c r="O501" s="274">
        <f t="shared" si="195"/>
        <v>197273.67664267676</v>
      </c>
      <c r="P501" s="274">
        <f t="shared" si="195"/>
        <v>50631477.99447965</v>
      </c>
      <c r="Q501" s="274">
        <f t="shared" si="195"/>
        <v>8997420.140029572</v>
      </c>
      <c r="R501" s="274">
        <f t="shared" si="195"/>
        <v>6649690.555837166</v>
      </c>
      <c r="S501" s="274">
        <f t="shared" si="195"/>
        <v>2972020.391168244</v>
      </c>
      <c r="T501" s="274">
        <f t="shared" si="195"/>
        <v>2583502.4045586465</v>
      </c>
      <c r="U501" s="274">
        <f t="shared" si="195"/>
        <v>9914.988540804634</v>
      </c>
      <c r="V501" s="274">
        <f t="shared" si="195"/>
        <v>830181.4926876394</v>
      </c>
      <c r="W501" s="274">
        <f t="shared" si="195"/>
        <v>103223.05058683931</v>
      </c>
      <c r="X501" s="274">
        <f t="shared" si="195"/>
        <v>322647.26362304884</v>
      </c>
      <c r="Y501" s="274">
        <f t="shared" si="195"/>
        <v>730845.2052717363</v>
      </c>
      <c r="Z501" s="274">
        <f t="shared" si="195"/>
        <v>2094993.9283320678</v>
      </c>
      <c r="AA501" s="274">
        <f t="shared" si="195"/>
        <v>172534.05766119156</v>
      </c>
      <c r="AB501" s="274">
        <f t="shared" si="195"/>
        <v>14891.65936815743</v>
      </c>
      <c r="AC501" s="275"/>
      <c r="AD501" s="275"/>
      <c r="AE501" s="275"/>
      <c r="AF501" s="275"/>
      <c r="AG501" s="275"/>
      <c r="AH501" s="276"/>
      <c r="AI501" s="277"/>
      <c r="AJ501" s="277"/>
      <c r="AK501" s="277"/>
      <c r="AL501" s="277"/>
      <c r="AM501" s="277"/>
      <c r="AN501" s="277"/>
      <c r="AO501" s="293"/>
      <c r="AP501" s="293"/>
      <c r="AQ501" s="293"/>
      <c r="AR501" s="293"/>
      <c r="AS501" s="293"/>
      <c r="AT501" s="293"/>
    </row>
    <row r="502" spans="1:46" ht="11.25">
      <c r="A502" s="235">
        <v>375</v>
      </c>
      <c r="B502" s="236" t="s">
        <v>528</v>
      </c>
      <c r="C502" s="241" t="s">
        <v>547</v>
      </c>
      <c r="E502" s="314" t="s">
        <v>705</v>
      </c>
      <c r="F502" s="274">
        <f aca="true" t="shared" si="196" ref="F502:AB502">(F480)</f>
        <v>72282379.23504359</v>
      </c>
      <c r="G502" s="274">
        <f t="shared" si="196"/>
        <v>45775549.793230705</v>
      </c>
      <c r="H502" s="274">
        <f t="shared" si="196"/>
        <v>8817419.276759116</v>
      </c>
      <c r="I502" s="274">
        <f t="shared" si="196"/>
        <v>8092762.857023268</v>
      </c>
      <c r="J502" s="274">
        <f t="shared" si="196"/>
        <v>3252071.930378815</v>
      </c>
      <c r="K502" s="274">
        <f t="shared" si="196"/>
        <v>3376754.278747942</v>
      </c>
      <c r="L502" s="274">
        <f t="shared" si="196"/>
        <v>690969.1319825425</v>
      </c>
      <c r="M502" s="274">
        <f t="shared" si="196"/>
        <v>193486.14192250295</v>
      </c>
      <c r="N502" s="274">
        <f t="shared" si="196"/>
        <v>1360299.5558934333</v>
      </c>
      <c r="O502" s="274">
        <f t="shared" si="196"/>
        <v>227265.98564770303</v>
      </c>
      <c r="P502" s="274">
        <f t="shared" si="196"/>
        <v>45775549.793230705</v>
      </c>
      <c r="Q502" s="274">
        <f t="shared" si="196"/>
        <v>8817419.276759116</v>
      </c>
      <c r="R502" s="274">
        <f t="shared" si="196"/>
        <v>8092762.857023268</v>
      </c>
      <c r="S502" s="274">
        <f t="shared" si="196"/>
        <v>3252071.930378815</v>
      </c>
      <c r="T502" s="274">
        <f t="shared" si="196"/>
        <v>2539650.901669596</v>
      </c>
      <c r="U502" s="274">
        <f t="shared" si="196"/>
        <v>5952.02830312404</v>
      </c>
      <c r="V502" s="274">
        <f t="shared" si="196"/>
        <v>783077.8609639347</v>
      </c>
      <c r="W502" s="274">
        <f t="shared" si="196"/>
        <v>135756.53008706885</v>
      </c>
      <c r="X502" s="274">
        <f t="shared" si="196"/>
        <v>193486.14192250295</v>
      </c>
      <c r="Y502" s="274">
        <f t="shared" si="196"/>
        <v>560006.0331667496</v>
      </c>
      <c r="Z502" s="274">
        <f t="shared" si="196"/>
        <v>1360299.5558934333</v>
      </c>
      <c r="AA502" s="274">
        <f t="shared" si="196"/>
        <v>203917.2108108748</v>
      </c>
      <c r="AB502" s="274">
        <f t="shared" si="196"/>
        <v>11318.94308996636</v>
      </c>
      <c r="AC502" s="275"/>
      <c r="AD502" s="275"/>
      <c r="AE502" s="275"/>
      <c r="AF502" s="275"/>
      <c r="AG502" s="275"/>
      <c r="AH502" s="276"/>
      <c r="AI502" s="277"/>
      <c r="AJ502" s="277"/>
      <c r="AK502" s="277"/>
      <c r="AL502" s="277"/>
      <c r="AM502" s="277"/>
      <c r="AN502" s="277"/>
      <c r="AO502" s="293"/>
      <c r="AP502" s="293"/>
      <c r="AQ502" s="293"/>
      <c r="AR502" s="293"/>
      <c r="AS502" s="293"/>
      <c r="AT502" s="293"/>
    </row>
    <row r="503" spans="1:46" s="334" customFormat="1" ht="11.25">
      <c r="A503" s="328">
        <v>376</v>
      </c>
      <c r="B503" s="329" t="s">
        <v>548</v>
      </c>
      <c r="C503" s="330" t="s">
        <v>549</v>
      </c>
      <c r="D503" s="331"/>
      <c r="E503" s="332" t="s">
        <v>705</v>
      </c>
      <c r="F503" s="274">
        <f aca="true" t="shared" si="197" ref="F503:AB503">(F500+F501+F502)</f>
        <v>400265809.5686595</v>
      </c>
      <c r="G503" s="274">
        <f t="shared" si="197"/>
        <v>264943995.62536725</v>
      </c>
      <c r="H503" s="274">
        <f t="shared" si="197"/>
        <v>47800607.9845372</v>
      </c>
      <c r="I503" s="274">
        <f t="shared" si="197"/>
        <v>38120235.99808354</v>
      </c>
      <c r="J503" s="274">
        <f t="shared" si="197"/>
        <v>15913671.628851097</v>
      </c>
      <c r="K503" s="274">
        <f t="shared" si="197"/>
        <v>18569796.437823903</v>
      </c>
      <c r="L503" s="274">
        <f t="shared" si="197"/>
        <v>2136814.2930264557</v>
      </c>
      <c r="M503" s="274">
        <f t="shared" si="197"/>
        <v>964160.2321937841</v>
      </c>
      <c r="N503" s="274">
        <f t="shared" si="197"/>
        <v>10391246.96429592</v>
      </c>
      <c r="O503" s="274">
        <f t="shared" si="197"/>
        <v>1259073.3917356979</v>
      </c>
      <c r="P503" s="274">
        <f t="shared" si="197"/>
        <v>264943995.62536725</v>
      </c>
      <c r="Q503" s="274">
        <f t="shared" si="197"/>
        <v>47800607.9845372</v>
      </c>
      <c r="R503" s="274">
        <f t="shared" si="197"/>
        <v>38120235.99808354</v>
      </c>
      <c r="S503" s="274">
        <f t="shared" si="197"/>
        <v>15913671.628851097</v>
      </c>
      <c r="T503" s="274">
        <f t="shared" si="197"/>
        <v>13541490.821988199</v>
      </c>
      <c r="U503" s="274">
        <f t="shared" si="197"/>
        <v>53974.89822155059</v>
      </c>
      <c r="V503" s="274">
        <f t="shared" si="197"/>
        <v>4901177.065183035</v>
      </c>
      <c r="W503" s="274">
        <f t="shared" si="197"/>
        <v>626271.4630290659</v>
      </c>
      <c r="X503" s="274">
        <f t="shared" si="197"/>
        <v>964160.2321937841</v>
      </c>
      <c r="Y503" s="274">
        <f t="shared" si="197"/>
        <v>1512488.1079747984</v>
      </c>
      <c r="Z503" s="274">
        <f t="shared" si="197"/>
        <v>10391246.96429592</v>
      </c>
      <c r="AA503" s="274">
        <f t="shared" si="197"/>
        <v>1156503.4382392603</v>
      </c>
      <c r="AB503" s="274">
        <f t="shared" si="197"/>
        <v>80692.1621362477</v>
      </c>
      <c r="AC503" s="275"/>
      <c r="AD503" s="275"/>
      <c r="AE503" s="275"/>
      <c r="AF503" s="275"/>
      <c r="AG503" s="275"/>
      <c r="AH503" s="276"/>
      <c r="AI503" s="277"/>
      <c r="AJ503" s="277"/>
      <c r="AK503" s="277"/>
      <c r="AL503" s="277"/>
      <c r="AM503" s="277"/>
      <c r="AN503" s="277"/>
      <c r="AO503" s="333"/>
      <c r="AP503" s="333"/>
      <c r="AQ503" s="333"/>
      <c r="AR503" s="333"/>
      <c r="AS503" s="333"/>
      <c r="AT503" s="333"/>
    </row>
    <row r="504" spans="1:46" s="334" customFormat="1" ht="11.25">
      <c r="A504" s="335"/>
      <c r="B504" s="336"/>
      <c r="C504" s="337"/>
      <c r="D504" s="337"/>
      <c r="E504" s="31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4"/>
      <c r="X504" s="274"/>
      <c r="Y504" s="274"/>
      <c r="Z504" s="274"/>
      <c r="AA504" s="274"/>
      <c r="AB504" s="274"/>
      <c r="AC504" s="275"/>
      <c r="AD504" s="275"/>
      <c r="AE504" s="275"/>
      <c r="AF504" s="275"/>
      <c r="AG504" s="275"/>
      <c r="AH504" s="276"/>
      <c r="AI504" s="277"/>
      <c r="AJ504" s="277"/>
      <c r="AK504" s="277"/>
      <c r="AL504" s="277"/>
      <c r="AM504" s="277"/>
      <c r="AN504" s="277"/>
      <c r="AO504" s="333"/>
      <c r="AP504" s="333"/>
      <c r="AQ504" s="333"/>
      <c r="AR504" s="333"/>
      <c r="AS504" s="333"/>
      <c r="AT504" s="333"/>
    </row>
    <row r="505" spans="1:46" s="334" customFormat="1" ht="11.25">
      <c r="A505" s="328">
        <v>377</v>
      </c>
      <c r="B505" s="338" t="s">
        <v>550</v>
      </c>
      <c r="C505" s="330" t="s">
        <v>551</v>
      </c>
      <c r="D505" s="331"/>
      <c r="E505" s="332" t="s">
        <v>705</v>
      </c>
      <c r="F505" s="274">
        <f aca="true" t="shared" si="198" ref="F505:AB505">(F491+F495+F499+F503)</f>
        <v>1479647251.9356</v>
      </c>
      <c r="G505" s="274">
        <f t="shared" si="198"/>
        <v>821422636.0092132</v>
      </c>
      <c r="H505" s="274">
        <f t="shared" si="198"/>
        <v>179000322.8682207</v>
      </c>
      <c r="I505" s="274">
        <f t="shared" si="198"/>
        <v>196155890.5804864</v>
      </c>
      <c r="J505" s="274">
        <f t="shared" si="198"/>
        <v>119173336.21667966</v>
      </c>
      <c r="K505" s="274">
        <f t="shared" si="198"/>
        <v>114671761.2077129</v>
      </c>
      <c r="L505" s="274">
        <f t="shared" si="198"/>
        <v>7634798.16206419</v>
      </c>
      <c r="M505" s="274">
        <f t="shared" si="198"/>
        <v>24917122.57507928</v>
      </c>
      <c r="N505" s="274">
        <f t="shared" si="198"/>
        <v>14729485.67579471</v>
      </c>
      <c r="O505" s="274">
        <f t="shared" si="198"/>
        <v>1941898.6403490142</v>
      </c>
      <c r="P505" s="274">
        <f t="shared" si="198"/>
        <v>821422636.0092132</v>
      </c>
      <c r="Q505" s="274">
        <f t="shared" si="198"/>
        <v>179000322.8682207</v>
      </c>
      <c r="R505" s="274">
        <f t="shared" si="198"/>
        <v>196155890.5804864</v>
      </c>
      <c r="S505" s="274">
        <f t="shared" si="198"/>
        <v>119173336.21667966</v>
      </c>
      <c r="T505" s="274">
        <f t="shared" si="198"/>
        <v>100652420.5693662</v>
      </c>
      <c r="U505" s="274">
        <f t="shared" si="198"/>
        <v>278752.8704106334</v>
      </c>
      <c r="V505" s="274">
        <f t="shared" si="198"/>
        <v>13740587.767936047</v>
      </c>
      <c r="W505" s="274">
        <f t="shared" si="198"/>
        <v>809562.4886969374</v>
      </c>
      <c r="X505" s="274">
        <f t="shared" si="198"/>
        <v>24917122.57507928</v>
      </c>
      <c r="Y505" s="274">
        <f t="shared" si="198"/>
        <v>6825235.673367253</v>
      </c>
      <c r="Z505" s="274">
        <f t="shared" si="198"/>
        <v>14729485.67579471</v>
      </c>
      <c r="AA505" s="274">
        <f t="shared" si="198"/>
        <v>1436422.4980529405</v>
      </c>
      <c r="AB505" s="274">
        <f t="shared" si="198"/>
        <v>505476.1422960736</v>
      </c>
      <c r="AC505" s="275"/>
      <c r="AD505" s="275"/>
      <c r="AE505" s="275"/>
      <c r="AF505" s="275"/>
      <c r="AG505" s="275"/>
      <c r="AH505" s="276"/>
      <c r="AI505" s="277"/>
      <c r="AJ505" s="277"/>
      <c r="AK505" s="277"/>
      <c r="AL505" s="277"/>
      <c r="AM505" s="277"/>
      <c r="AN505" s="277"/>
      <c r="AO505" s="333"/>
      <c r="AP505" s="333"/>
      <c r="AQ505" s="333"/>
      <c r="AR505" s="333"/>
      <c r="AS505" s="333"/>
      <c r="AT505" s="333"/>
    </row>
    <row r="506" spans="2:46" ht="11.25">
      <c r="B506" s="339"/>
      <c r="F506" s="274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4"/>
      <c r="X506" s="274"/>
      <c r="Y506" s="274"/>
      <c r="Z506" s="274"/>
      <c r="AA506" s="274"/>
      <c r="AB506" s="274"/>
      <c r="AC506" s="275"/>
      <c r="AD506" s="275"/>
      <c r="AE506" s="275"/>
      <c r="AF506" s="275"/>
      <c r="AG506" s="275"/>
      <c r="AH506" s="276"/>
      <c r="AI506" s="277"/>
      <c r="AJ506" s="277"/>
      <c r="AK506" s="277"/>
      <c r="AL506" s="277"/>
      <c r="AM506" s="277"/>
      <c r="AN506" s="277"/>
      <c r="AO506" s="293"/>
      <c r="AP506" s="293"/>
      <c r="AQ506" s="293"/>
      <c r="AR506" s="293"/>
      <c r="AS506" s="293"/>
      <c r="AT506" s="293"/>
    </row>
    <row r="507" spans="1:46" s="334" customFormat="1" ht="11.25">
      <c r="A507" s="340">
        <v>378</v>
      </c>
      <c r="B507" s="341" t="s">
        <v>463</v>
      </c>
      <c r="C507" s="342" t="s">
        <v>552</v>
      </c>
      <c r="D507" s="343"/>
      <c r="E507" s="314" t="s">
        <v>705</v>
      </c>
      <c r="F507" s="274">
        <f aca="true" t="shared" si="199" ref="F507:AB507">(F490+F494+F498+F502)</f>
        <v>160788748</v>
      </c>
      <c r="G507" s="274">
        <f t="shared" si="199"/>
        <v>89886004.99912491</v>
      </c>
      <c r="H507" s="274">
        <f t="shared" si="199"/>
        <v>19705963.477079876</v>
      </c>
      <c r="I507" s="274">
        <f t="shared" si="199"/>
        <v>22433304.401202206</v>
      </c>
      <c r="J507" s="274">
        <f t="shared" si="199"/>
        <v>12157901.078348644</v>
      </c>
      <c r="K507" s="274">
        <f t="shared" si="199"/>
        <v>10999580.124570705</v>
      </c>
      <c r="L507" s="274">
        <f t="shared" si="199"/>
        <v>1744155.8726522103</v>
      </c>
      <c r="M507" s="274">
        <f t="shared" si="199"/>
        <v>1865303.435172772</v>
      </c>
      <c r="N507" s="274">
        <f t="shared" si="199"/>
        <v>1697180.1992684952</v>
      </c>
      <c r="O507" s="274">
        <f t="shared" si="199"/>
        <v>299354.4125801949</v>
      </c>
      <c r="P507" s="274">
        <f t="shared" si="199"/>
        <v>89886004.99912491</v>
      </c>
      <c r="Q507" s="274">
        <f t="shared" si="199"/>
        <v>19705963.477079876</v>
      </c>
      <c r="R507" s="274">
        <f t="shared" si="199"/>
        <v>22433304.401202206</v>
      </c>
      <c r="S507" s="274">
        <f t="shared" si="199"/>
        <v>12157901.078348644</v>
      </c>
      <c r="T507" s="274">
        <f t="shared" si="199"/>
        <v>9555055.208476977</v>
      </c>
      <c r="U507" s="274">
        <f t="shared" si="199"/>
        <v>17494.222565463562</v>
      </c>
      <c r="V507" s="274">
        <f t="shared" si="199"/>
        <v>1427030.693528263</v>
      </c>
      <c r="W507" s="274">
        <f t="shared" si="199"/>
        <v>171572.35038824877</v>
      </c>
      <c r="X507" s="274">
        <f t="shared" si="199"/>
        <v>1865303.435172772</v>
      </c>
      <c r="Y507" s="274">
        <f t="shared" si="199"/>
        <v>1572583.5222639614</v>
      </c>
      <c r="Z507" s="274">
        <f t="shared" si="199"/>
        <v>1697180.1992684952</v>
      </c>
      <c r="AA507" s="274">
        <f t="shared" si="199"/>
        <v>246316.56596900866</v>
      </c>
      <c r="AB507" s="274">
        <f t="shared" si="199"/>
        <v>53037.846611186265</v>
      </c>
      <c r="AC507" s="275"/>
      <c r="AD507" s="275"/>
      <c r="AE507" s="275"/>
      <c r="AF507" s="275"/>
      <c r="AG507" s="275"/>
      <c r="AH507" s="276"/>
      <c r="AI507" s="277"/>
      <c r="AJ507" s="277"/>
      <c r="AK507" s="277"/>
      <c r="AL507" s="277"/>
      <c r="AM507" s="277"/>
      <c r="AN507" s="277"/>
      <c r="AO507" s="333"/>
      <c r="AP507" s="333"/>
      <c r="AQ507" s="333"/>
      <c r="AR507" s="333"/>
      <c r="AS507" s="333"/>
      <c r="AT507" s="333"/>
    </row>
    <row r="508" spans="1:46" s="334" customFormat="1" ht="11.25">
      <c r="A508" s="340">
        <v>379</v>
      </c>
      <c r="B508" s="341" t="s">
        <v>553</v>
      </c>
      <c r="C508" s="342" t="s">
        <v>554</v>
      </c>
      <c r="D508" s="343"/>
      <c r="E508" s="314" t="s">
        <v>705</v>
      </c>
      <c r="F508" s="274">
        <f aca="true" t="shared" si="200" ref="F508:AB508">(F489+F493+F497+F501)</f>
        <v>115817659.52375406</v>
      </c>
      <c r="G508" s="274">
        <f t="shared" si="200"/>
        <v>71302886.00858109</v>
      </c>
      <c r="H508" s="274">
        <f t="shared" si="200"/>
        <v>13851859.88370762</v>
      </c>
      <c r="I508" s="274">
        <f t="shared" si="200"/>
        <v>12076834.67567042</v>
      </c>
      <c r="J508" s="274">
        <f t="shared" si="200"/>
        <v>6687905.083748195</v>
      </c>
      <c r="K508" s="274">
        <f t="shared" si="200"/>
        <v>6923974.540534975</v>
      </c>
      <c r="L508" s="274">
        <f t="shared" si="200"/>
        <v>1006249.2039475095</v>
      </c>
      <c r="M508" s="274">
        <f t="shared" si="200"/>
        <v>1423924.2580028079</v>
      </c>
      <c r="N508" s="274">
        <f t="shared" si="200"/>
        <v>2332260.02900174</v>
      </c>
      <c r="O508" s="274">
        <f t="shared" si="200"/>
        <v>211765.84055971727</v>
      </c>
      <c r="P508" s="274">
        <f t="shared" si="200"/>
        <v>71302886.00858109</v>
      </c>
      <c r="Q508" s="274">
        <f t="shared" si="200"/>
        <v>13851859.88370762</v>
      </c>
      <c r="R508" s="274">
        <f t="shared" si="200"/>
        <v>12076834.67567042</v>
      </c>
      <c r="S508" s="274">
        <f t="shared" si="200"/>
        <v>6687905.083748195</v>
      </c>
      <c r="T508" s="274">
        <f t="shared" si="200"/>
        <v>5777989.445193516</v>
      </c>
      <c r="U508" s="274">
        <f t="shared" si="200"/>
        <v>17262.75108867777</v>
      </c>
      <c r="V508" s="274">
        <f t="shared" si="200"/>
        <v>1128722.3442527796</v>
      </c>
      <c r="W508" s="274">
        <f t="shared" si="200"/>
        <v>107346.33840665787</v>
      </c>
      <c r="X508" s="274">
        <f t="shared" si="200"/>
        <v>1423924.2580028079</v>
      </c>
      <c r="Y508" s="274">
        <f t="shared" si="200"/>
        <v>898902.8655408517</v>
      </c>
      <c r="Z508" s="274">
        <f t="shared" si="200"/>
        <v>2332260.02900174</v>
      </c>
      <c r="AA508" s="274">
        <f t="shared" si="200"/>
        <v>176585.30289738034</v>
      </c>
      <c r="AB508" s="274">
        <f t="shared" si="200"/>
        <v>35180.53766233691</v>
      </c>
      <c r="AC508" s="275"/>
      <c r="AD508" s="275"/>
      <c r="AE508" s="275"/>
      <c r="AF508" s="275"/>
      <c r="AG508" s="275"/>
      <c r="AH508" s="276"/>
      <c r="AI508" s="277"/>
      <c r="AJ508" s="277"/>
      <c r="AK508" s="277"/>
      <c r="AL508" s="277"/>
      <c r="AM508" s="277"/>
      <c r="AN508" s="277"/>
      <c r="AO508" s="333"/>
      <c r="AP508" s="333"/>
      <c r="AQ508" s="333"/>
      <c r="AR508" s="333"/>
      <c r="AS508" s="333"/>
      <c r="AT508" s="333"/>
    </row>
    <row r="509" spans="1:46" s="334" customFormat="1" ht="11.25">
      <c r="A509" s="340"/>
      <c r="B509" s="341"/>
      <c r="C509" s="343"/>
      <c r="D509" s="343"/>
      <c r="E509" s="314"/>
      <c r="F509" s="274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4"/>
      <c r="X509" s="274"/>
      <c r="Y509" s="274"/>
      <c r="Z509" s="274"/>
      <c r="AA509" s="274"/>
      <c r="AB509" s="274"/>
      <c r="AC509" s="275"/>
      <c r="AD509" s="275"/>
      <c r="AE509" s="275"/>
      <c r="AF509" s="275"/>
      <c r="AG509" s="275"/>
      <c r="AH509" s="276"/>
      <c r="AI509" s="277"/>
      <c r="AJ509" s="277"/>
      <c r="AK509" s="277"/>
      <c r="AL509" s="277"/>
      <c r="AM509" s="277"/>
      <c r="AN509" s="277"/>
      <c r="AO509" s="333"/>
      <c r="AP509" s="333"/>
      <c r="AQ509" s="333"/>
      <c r="AR509" s="333"/>
      <c r="AS509" s="333"/>
      <c r="AT509" s="333"/>
    </row>
    <row r="510" spans="2:46" ht="11.25">
      <c r="B510" s="339" t="s">
        <v>555</v>
      </c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4"/>
      <c r="X510" s="274"/>
      <c r="Y510" s="274"/>
      <c r="Z510" s="274"/>
      <c r="AA510" s="274"/>
      <c r="AB510" s="274"/>
      <c r="AC510" s="275"/>
      <c r="AD510" s="275"/>
      <c r="AE510" s="275"/>
      <c r="AF510" s="275"/>
      <c r="AG510" s="275"/>
      <c r="AH510" s="276"/>
      <c r="AI510" s="277"/>
      <c r="AJ510" s="277"/>
      <c r="AK510" s="277"/>
      <c r="AL510" s="277"/>
      <c r="AM510" s="277"/>
      <c r="AN510" s="277"/>
      <c r="AO510" s="293"/>
      <c r="AP510" s="293"/>
      <c r="AQ510" s="293"/>
      <c r="AR510" s="293"/>
      <c r="AS510" s="293"/>
      <c r="AT510" s="293"/>
    </row>
    <row r="511" spans="1:46" ht="11.25">
      <c r="A511" s="235">
        <v>380</v>
      </c>
      <c r="B511" s="324" t="s">
        <v>556</v>
      </c>
      <c r="C511" s="237" t="s">
        <v>700</v>
      </c>
      <c r="D511" s="314" t="s">
        <v>705</v>
      </c>
      <c r="E511" s="237" t="s">
        <v>700</v>
      </c>
      <c r="F511" s="274">
        <v>20739367266</v>
      </c>
      <c r="G511" s="274">
        <v>9531506715.259071</v>
      </c>
      <c r="H511" s="274">
        <v>2323880206.0099654</v>
      </c>
      <c r="I511" s="274">
        <v>2793580710.3652887</v>
      </c>
      <c r="J511" s="274">
        <v>1840471615.1168199</v>
      </c>
      <c r="K511" s="274">
        <v>1752459705.9295819</v>
      </c>
      <c r="L511" s="274">
        <v>1851779454.5745862</v>
      </c>
      <c r="M511" s="274">
        <v>441670201.17250425</v>
      </c>
      <c r="N511" s="274">
        <v>80549952.55306827</v>
      </c>
      <c r="O511" s="274">
        <v>123468705.01911287</v>
      </c>
      <c r="P511" s="274">
        <v>9531506715.259071</v>
      </c>
      <c r="Q511" s="274">
        <v>2323880206.0099654</v>
      </c>
      <c r="R511" s="274">
        <v>2793580710.3652887</v>
      </c>
      <c r="S511" s="274">
        <v>1840471615.1168199</v>
      </c>
      <c r="T511" s="274">
        <v>1567875487.7907817</v>
      </c>
      <c r="U511" s="274">
        <v>4688049.740159054</v>
      </c>
      <c r="V511" s="274">
        <v>179896168.39864114</v>
      </c>
      <c r="W511" s="274">
        <v>50342421.17468016</v>
      </c>
      <c r="X511" s="274">
        <v>441670201.17250425</v>
      </c>
      <c r="Y511" s="274">
        <v>1801437033.399906</v>
      </c>
      <c r="Z511" s="274">
        <v>80549952.55306827</v>
      </c>
      <c r="AA511" s="274">
        <v>116197581.58951013</v>
      </c>
      <c r="AB511" s="274">
        <v>7271123.429602744</v>
      </c>
      <c r="AC511" s="275"/>
      <c r="AD511" s="275"/>
      <c r="AE511" s="275"/>
      <c r="AF511" s="275"/>
      <c r="AG511" s="275"/>
      <c r="AH511" s="276"/>
      <c r="AI511" s="277"/>
      <c r="AJ511" s="277"/>
      <c r="AK511" s="277"/>
      <c r="AL511" s="277"/>
      <c r="AM511" s="277"/>
      <c r="AN511" s="277"/>
      <c r="AO511" s="293"/>
      <c r="AP511" s="293"/>
      <c r="AQ511" s="293"/>
      <c r="AR511" s="293"/>
      <c r="AS511" s="293"/>
      <c r="AT511" s="293"/>
    </row>
    <row r="512" spans="6:46" ht="11.25"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4"/>
      <c r="X512" s="274"/>
      <c r="Y512" s="274"/>
      <c r="Z512" s="274"/>
      <c r="AA512" s="274"/>
      <c r="AB512" s="274"/>
      <c r="AC512" s="275"/>
      <c r="AD512" s="275"/>
      <c r="AE512" s="275"/>
      <c r="AF512" s="275"/>
      <c r="AG512" s="275"/>
      <c r="AH512" s="276"/>
      <c r="AI512" s="277"/>
      <c r="AJ512" s="277"/>
      <c r="AK512" s="277"/>
      <c r="AL512" s="277"/>
      <c r="AM512" s="277"/>
      <c r="AN512" s="277"/>
      <c r="AO512" s="293"/>
      <c r="AP512" s="293"/>
      <c r="AQ512" s="293"/>
      <c r="AR512" s="293"/>
      <c r="AS512" s="293"/>
      <c r="AT512" s="293"/>
    </row>
    <row r="513" spans="1:46" ht="11.25">
      <c r="A513" s="235">
        <v>381</v>
      </c>
      <c r="B513" s="324" t="s">
        <v>524</v>
      </c>
      <c r="C513" s="241" t="s">
        <v>557</v>
      </c>
      <c r="E513" s="314" t="s">
        <v>705</v>
      </c>
      <c r="F513" s="364">
        <f aca="true" t="shared" si="201" ref="F513:AB513">(F488/F511)</f>
        <v>0.043604375108748414</v>
      </c>
      <c r="G513" s="364">
        <f t="shared" si="201"/>
        <v>0.04920729249745607</v>
      </c>
      <c r="H513" s="364">
        <f t="shared" si="201"/>
        <v>0.04739350041445623</v>
      </c>
      <c r="I513" s="364">
        <f t="shared" si="201"/>
        <v>0.04721452688467197</v>
      </c>
      <c r="J513" s="364">
        <f t="shared" si="201"/>
        <v>0.04697847536795821</v>
      </c>
      <c r="K513" s="364">
        <f t="shared" si="201"/>
        <v>0.04627183028522301</v>
      </c>
      <c r="L513" s="364">
        <f t="shared" si="201"/>
        <v>0.0008323347186296834</v>
      </c>
      <c r="M513" s="364">
        <f t="shared" si="201"/>
        <v>0.045694281856392106</v>
      </c>
      <c r="N513" s="364">
        <f t="shared" si="201"/>
        <v>0.044580174296846777</v>
      </c>
      <c r="O513" s="364">
        <f t="shared" si="201"/>
        <v>0.003296376992430876</v>
      </c>
      <c r="P513" s="344">
        <f t="shared" si="201"/>
        <v>0.04920729249745607</v>
      </c>
      <c r="Q513" s="344">
        <f t="shared" si="201"/>
        <v>0.04739350041445623</v>
      </c>
      <c r="R513" s="344">
        <f t="shared" si="201"/>
        <v>0.04721452688467197</v>
      </c>
      <c r="S513" s="344">
        <f t="shared" si="201"/>
        <v>0.04697847536795821</v>
      </c>
      <c r="T513" s="344">
        <f t="shared" si="201"/>
        <v>0.0467886779459488</v>
      </c>
      <c r="U513" s="344">
        <f t="shared" si="201"/>
        <v>0.04190075376978669</v>
      </c>
      <c r="V513" s="344">
        <f t="shared" si="201"/>
        <v>0.0418811811619951</v>
      </c>
      <c r="W513" s="344">
        <f t="shared" si="201"/>
        <v>0.0012015252553036445</v>
      </c>
      <c r="X513" s="344">
        <f t="shared" si="201"/>
        <v>0.045694281856392106</v>
      </c>
      <c r="Y513" s="344">
        <f t="shared" si="201"/>
        <v>0.000822017430183654</v>
      </c>
      <c r="Z513" s="344">
        <f t="shared" si="201"/>
        <v>0.044580174296846777</v>
      </c>
      <c r="AA513" s="344">
        <f t="shared" si="201"/>
        <v>0.000524457241601735</v>
      </c>
      <c r="AB513" s="344">
        <f t="shared" si="201"/>
        <v>0.04759357185164962</v>
      </c>
      <c r="AC513" s="275"/>
      <c r="AD513" s="275"/>
      <c r="AE513" s="275"/>
      <c r="AF513" s="275"/>
      <c r="AG513" s="275"/>
      <c r="AH513" s="276"/>
      <c r="AI513" s="277"/>
      <c r="AJ513" s="277"/>
      <c r="AK513" s="277"/>
      <c r="AL513" s="277"/>
      <c r="AM513" s="277"/>
      <c r="AN513" s="277"/>
      <c r="AO513" s="345"/>
      <c r="AP513" s="345"/>
      <c r="AQ513" s="345"/>
      <c r="AR513" s="345"/>
      <c r="AS513" s="345"/>
      <c r="AT513" s="345"/>
    </row>
    <row r="514" spans="1:46" ht="11.25">
      <c r="A514" s="235">
        <v>382</v>
      </c>
      <c r="B514" s="236" t="s">
        <v>526</v>
      </c>
      <c r="C514" s="241" t="s">
        <v>558</v>
      </c>
      <c r="E514" s="314" t="s">
        <v>705</v>
      </c>
      <c r="F514" s="364">
        <f aca="true" t="shared" si="202" ref="F514:AB514">(F489/F511)</f>
        <v>0.001786516614709061</v>
      </c>
      <c r="G514" s="364">
        <f t="shared" si="202"/>
        <v>0.0020159831046767103</v>
      </c>
      <c r="H514" s="364">
        <f t="shared" si="202"/>
        <v>0.001943845365613506</v>
      </c>
      <c r="I514" s="364">
        <f t="shared" si="202"/>
        <v>0.0018177407943693485</v>
      </c>
      <c r="J514" s="364">
        <f t="shared" si="202"/>
        <v>0.0018841548486211819</v>
      </c>
      <c r="K514" s="364">
        <f t="shared" si="202"/>
        <v>0.0018500973980310248</v>
      </c>
      <c r="L514" s="364">
        <f t="shared" si="202"/>
        <v>-8.592501854662827E-08</v>
      </c>
      <c r="M514" s="364">
        <f t="shared" si="202"/>
        <v>0.002298273307443465</v>
      </c>
      <c r="N514" s="364">
        <f t="shared" si="202"/>
        <v>0.0027032818600238417</v>
      </c>
      <c r="O514" s="364">
        <f t="shared" si="202"/>
        <v>7.168435527388023E-05</v>
      </c>
      <c r="P514" s="344">
        <f t="shared" si="202"/>
        <v>0.0020159831046767103</v>
      </c>
      <c r="Q514" s="344">
        <f t="shared" si="202"/>
        <v>0.001943845365613506</v>
      </c>
      <c r="R514" s="344">
        <f t="shared" si="202"/>
        <v>0.0018177407943693485</v>
      </c>
      <c r="S514" s="344">
        <f t="shared" si="202"/>
        <v>0.0018841548486211819</v>
      </c>
      <c r="T514" s="344">
        <f t="shared" si="202"/>
        <v>0.0018993401710553795</v>
      </c>
      <c r="U514" s="344">
        <f t="shared" si="202"/>
        <v>0.0014667493261846193</v>
      </c>
      <c r="V514" s="344">
        <f t="shared" si="202"/>
        <v>0.0015542196394889552</v>
      </c>
      <c r="W514" s="344">
        <f t="shared" si="202"/>
        <v>1.3958229268315538E-26</v>
      </c>
      <c r="X514" s="344">
        <f t="shared" si="202"/>
        <v>0.002298273307443465</v>
      </c>
      <c r="Y514" s="344">
        <f t="shared" si="202"/>
        <v>-9.52028264342417E-08</v>
      </c>
      <c r="Z514" s="344">
        <f t="shared" si="202"/>
        <v>0.0027032818600238417</v>
      </c>
      <c r="AA514" s="344">
        <f t="shared" si="202"/>
        <v>0</v>
      </c>
      <c r="AB514" s="344">
        <f t="shared" si="202"/>
        <v>0.002546423142046439</v>
      </c>
      <c r="AC514" s="275"/>
      <c r="AD514" s="275"/>
      <c r="AE514" s="275"/>
      <c r="AF514" s="275"/>
      <c r="AG514" s="275"/>
      <c r="AH514" s="276"/>
      <c r="AI514" s="277"/>
      <c r="AJ514" s="277"/>
      <c r="AK514" s="277"/>
      <c r="AL514" s="277"/>
      <c r="AM514" s="277"/>
      <c r="AN514" s="277"/>
      <c r="AO514" s="345"/>
      <c r="AP514" s="345"/>
      <c r="AQ514" s="345"/>
      <c r="AR514" s="345"/>
      <c r="AS514" s="345"/>
      <c r="AT514" s="345"/>
    </row>
    <row r="515" spans="1:46" ht="11.25">
      <c r="A515" s="235">
        <v>383</v>
      </c>
      <c r="B515" s="236" t="s">
        <v>528</v>
      </c>
      <c r="C515" s="241" t="s">
        <v>559</v>
      </c>
      <c r="E515" s="314" t="s">
        <v>705</v>
      </c>
      <c r="F515" s="364">
        <f aca="true" t="shared" si="203" ref="F515:AB515">(F490/F511)</f>
        <v>0.0035696157646433334</v>
      </c>
      <c r="G515" s="364">
        <f t="shared" si="203"/>
        <v>0.003917505473030793</v>
      </c>
      <c r="H515" s="364">
        <f t="shared" si="203"/>
        <v>0.003953416705511964</v>
      </c>
      <c r="I515" s="364">
        <f t="shared" si="203"/>
        <v>0.0043037148129725766</v>
      </c>
      <c r="J515" s="364">
        <f t="shared" si="203"/>
        <v>0.00405786643023119</v>
      </c>
      <c r="K515" s="364">
        <f t="shared" si="203"/>
        <v>0.0036667626630524277</v>
      </c>
      <c r="L515" s="364">
        <f t="shared" si="203"/>
        <v>7.058020436737771E-05</v>
      </c>
      <c r="M515" s="364">
        <f t="shared" si="203"/>
        <v>0.003210314876250869</v>
      </c>
      <c r="N515" s="364">
        <f t="shared" si="203"/>
        <v>0.003569108449596196</v>
      </c>
      <c r="O515" s="364">
        <f t="shared" si="203"/>
        <v>0.0001834103127980704</v>
      </c>
      <c r="P515" s="344">
        <f t="shared" si="203"/>
        <v>0.003917505473030793</v>
      </c>
      <c r="Q515" s="344">
        <f t="shared" si="203"/>
        <v>0.003953416705511964</v>
      </c>
      <c r="R515" s="344">
        <f t="shared" si="203"/>
        <v>0.0043037148129725766</v>
      </c>
      <c r="S515" s="344">
        <f t="shared" si="203"/>
        <v>0.00405786643023119</v>
      </c>
      <c r="T515" s="344">
        <f t="shared" si="203"/>
        <v>0.003766304332651069</v>
      </c>
      <c r="U515" s="344">
        <f t="shared" si="203"/>
        <v>0.002129648869012606</v>
      </c>
      <c r="V515" s="344">
        <f t="shared" si="203"/>
        <v>0.0030384115606591883</v>
      </c>
      <c r="W515" s="344">
        <f t="shared" si="203"/>
        <v>9.085605508994327E-05</v>
      </c>
      <c r="X515" s="344">
        <f t="shared" si="203"/>
        <v>0.003210314876250869</v>
      </c>
      <c r="Y515" s="344">
        <f t="shared" si="203"/>
        <v>7.062511645444535E-05</v>
      </c>
      <c r="Z515" s="344">
        <f t="shared" si="203"/>
        <v>0.003569108449596196</v>
      </c>
      <c r="AA515" s="344">
        <f t="shared" si="203"/>
        <v>5.085506879490456E-06</v>
      </c>
      <c r="AB515" s="344">
        <f t="shared" si="203"/>
        <v>0.005040266559679879</v>
      </c>
      <c r="AC515" s="275"/>
      <c r="AD515" s="275"/>
      <c r="AE515" s="275"/>
      <c r="AF515" s="275"/>
      <c r="AG515" s="275"/>
      <c r="AH515" s="276"/>
      <c r="AI515" s="277"/>
      <c r="AJ515" s="277"/>
      <c r="AK515" s="277"/>
      <c r="AL515" s="277"/>
      <c r="AM515" s="277"/>
      <c r="AN515" s="277"/>
      <c r="AO515" s="345"/>
      <c r="AP515" s="345"/>
      <c r="AQ515" s="345"/>
      <c r="AR515" s="345"/>
      <c r="AS515" s="345"/>
      <c r="AT515" s="345"/>
    </row>
    <row r="516" spans="1:46" ht="11.25">
      <c r="A516" s="346">
        <v>384</v>
      </c>
      <c r="B516" s="329" t="s">
        <v>530</v>
      </c>
      <c r="C516" s="347" t="s">
        <v>560</v>
      </c>
      <c r="D516" s="347"/>
      <c r="E516" s="332" t="s">
        <v>705</v>
      </c>
      <c r="F516" s="364">
        <f aca="true" t="shared" si="204" ref="F516:AB516">(F513+F514+F515)</f>
        <v>0.04896050748810081</v>
      </c>
      <c r="G516" s="364">
        <f t="shared" si="204"/>
        <v>0.05514078107516357</v>
      </c>
      <c r="H516" s="364">
        <f t="shared" si="204"/>
        <v>0.0532907624855817</v>
      </c>
      <c r="I516" s="364">
        <f t="shared" si="204"/>
        <v>0.05333598249201389</v>
      </c>
      <c r="J516" s="364">
        <f t="shared" si="204"/>
        <v>0.05292049664681058</v>
      </c>
      <c r="K516" s="364">
        <f t="shared" si="204"/>
        <v>0.05178869034630647</v>
      </c>
      <c r="L516" s="364">
        <f t="shared" si="204"/>
        <v>0.0009028289979785145</v>
      </c>
      <c r="M516" s="364">
        <f t="shared" si="204"/>
        <v>0.05120287004008644</v>
      </c>
      <c r="N516" s="364">
        <f t="shared" si="204"/>
        <v>0.05085256460646681</v>
      </c>
      <c r="O516" s="364">
        <f t="shared" si="204"/>
        <v>0.003551471660502827</v>
      </c>
      <c r="P516" s="344">
        <f t="shared" si="204"/>
        <v>0.05514078107516357</v>
      </c>
      <c r="Q516" s="344">
        <f t="shared" si="204"/>
        <v>0.0532907624855817</v>
      </c>
      <c r="R516" s="344">
        <f t="shared" si="204"/>
        <v>0.05333598249201389</v>
      </c>
      <c r="S516" s="344">
        <f t="shared" si="204"/>
        <v>0.05292049664681058</v>
      </c>
      <c r="T516" s="344">
        <f t="shared" si="204"/>
        <v>0.05245432244965525</v>
      </c>
      <c r="U516" s="344">
        <f t="shared" si="204"/>
        <v>0.04549715196498391</v>
      </c>
      <c r="V516" s="344">
        <f t="shared" si="204"/>
        <v>0.04647381236214325</v>
      </c>
      <c r="W516" s="344">
        <f t="shared" si="204"/>
        <v>0.0012923813103935878</v>
      </c>
      <c r="X516" s="344">
        <f t="shared" si="204"/>
        <v>0.05120287004008644</v>
      </c>
      <c r="Y516" s="344">
        <f t="shared" si="204"/>
        <v>0.0008925473438116651</v>
      </c>
      <c r="Z516" s="344">
        <f t="shared" si="204"/>
        <v>0.05085256460646681</v>
      </c>
      <c r="AA516" s="344">
        <f t="shared" si="204"/>
        <v>0.0005295427484812255</v>
      </c>
      <c r="AB516" s="344">
        <f t="shared" si="204"/>
        <v>0.05518026155337594</v>
      </c>
      <c r="AC516" s="275"/>
      <c r="AD516" s="275"/>
      <c r="AE516" s="275"/>
      <c r="AF516" s="275"/>
      <c r="AG516" s="275"/>
      <c r="AH516" s="276"/>
      <c r="AI516" s="277"/>
      <c r="AJ516" s="277"/>
      <c r="AK516" s="277"/>
      <c r="AL516" s="277"/>
      <c r="AM516" s="277"/>
      <c r="AN516" s="277"/>
      <c r="AO516" s="345"/>
      <c r="AP516" s="345"/>
      <c r="AQ516" s="345"/>
      <c r="AR516" s="345"/>
      <c r="AS516" s="345"/>
      <c r="AT516" s="345"/>
    </row>
    <row r="517" spans="1:46" ht="11.25">
      <c r="A517" s="235">
        <v>385</v>
      </c>
      <c r="B517" s="236" t="s">
        <v>532</v>
      </c>
      <c r="C517" s="241" t="s">
        <v>561</v>
      </c>
      <c r="E517" s="314" t="s">
        <v>705</v>
      </c>
      <c r="F517" s="364">
        <f aca="true" t="shared" si="205" ref="F517:AB517">(F492/F511)</f>
        <v>5.422583330654078E-06</v>
      </c>
      <c r="G517" s="364">
        <f t="shared" si="205"/>
        <v>6.131221734541388E-06</v>
      </c>
      <c r="H517" s="364">
        <f t="shared" si="205"/>
        <v>5.9037014959851145E-06</v>
      </c>
      <c r="I517" s="364">
        <f t="shared" si="205"/>
        <v>5.8812512380016156E-06</v>
      </c>
      <c r="J517" s="364">
        <f t="shared" si="205"/>
        <v>5.8516411752509504E-06</v>
      </c>
      <c r="K517" s="364">
        <f t="shared" si="205"/>
        <v>5.763000333058815E-06</v>
      </c>
      <c r="L517" s="364">
        <f t="shared" si="205"/>
        <v>0</v>
      </c>
      <c r="M517" s="364">
        <f t="shared" si="205"/>
        <v>5.688610891514572E-06</v>
      </c>
      <c r="N517" s="364">
        <f t="shared" si="205"/>
        <v>5.5508007222886825E-06</v>
      </c>
      <c r="O517" s="364">
        <f t="shared" si="205"/>
        <v>3.491493969088262E-07</v>
      </c>
      <c r="P517" s="344">
        <f t="shared" si="205"/>
        <v>6.131221734541388E-06</v>
      </c>
      <c r="Q517" s="344">
        <f t="shared" si="205"/>
        <v>5.9037014959851145E-06</v>
      </c>
      <c r="R517" s="344">
        <f t="shared" si="205"/>
        <v>5.8812512380016156E-06</v>
      </c>
      <c r="S517" s="344">
        <f t="shared" si="205"/>
        <v>5.8516411752509504E-06</v>
      </c>
      <c r="T517" s="344">
        <f t="shared" si="205"/>
        <v>5.827833179209018E-06</v>
      </c>
      <c r="U517" s="344">
        <f t="shared" si="205"/>
        <v>5.214696930005597E-06</v>
      </c>
      <c r="V517" s="344">
        <f t="shared" si="205"/>
        <v>5.2122417619432525E-06</v>
      </c>
      <c r="W517" s="344">
        <f t="shared" si="205"/>
        <v>0</v>
      </c>
      <c r="X517" s="344">
        <f t="shared" si="205"/>
        <v>5.688610891514572E-06</v>
      </c>
      <c r="Y517" s="344">
        <f t="shared" si="205"/>
        <v>0</v>
      </c>
      <c r="Z517" s="344">
        <f t="shared" si="205"/>
        <v>5.5508007222886825E-06</v>
      </c>
      <c r="AA517" s="344">
        <f t="shared" si="205"/>
        <v>0</v>
      </c>
      <c r="AB517" s="344">
        <f t="shared" si="205"/>
        <v>5.928798254067359E-06</v>
      </c>
      <c r="AC517" s="275"/>
      <c r="AD517" s="275"/>
      <c r="AE517" s="275"/>
      <c r="AF517" s="275"/>
      <c r="AG517" s="275"/>
      <c r="AH517" s="276"/>
      <c r="AI517" s="277"/>
      <c r="AJ517" s="277"/>
      <c r="AK517" s="277"/>
      <c r="AL517" s="277"/>
      <c r="AM517" s="277"/>
      <c r="AN517" s="277"/>
      <c r="AO517" s="345"/>
      <c r="AP517" s="345"/>
      <c r="AQ517" s="345"/>
      <c r="AR517" s="345"/>
      <c r="AS517" s="345"/>
      <c r="AT517" s="345"/>
    </row>
    <row r="518" spans="1:46" ht="11.25">
      <c r="A518" s="235">
        <v>386</v>
      </c>
      <c r="B518" s="236" t="s">
        <v>526</v>
      </c>
      <c r="C518" s="241" t="s">
        <v>562</v>
      </c>
      <c r="E518" s="314" t="s">
        <v>705</v>
      </c>
      <c r="F518" s="364">
        <f aca="true" t="shared" si="206" ref="F518:AB518">(F493/F511)</f>
        <v>2.8629064452147347E-08</v>
      </c>
      <c r="G518" s="364">
        <f t="shared" si="206"/>
        <v>2.766134223142669E-08</v>
      </c>
      <c r="H518" s="364">
        <f t="shared" si="206"/>
        <v>3.219365069494058E-08</v>
      </c>
      <c r="I518" s="364">
        <f t="shared" si="206"/>
        <v>3.9880667689700714E-08</v>
      </c>
      <c r="J518" s="364">
        <f t="shared" si="206"/>
        <v>3.891808809656267E-08</v>
      </c>
      <c r="K518" s="364">
        <f t="shared" si="206"/>
        <v>3.6735617602738884E-08</v>
      </c>
      <c r="L518" s="364">
        <f t="shared" si="206"/>
        <v>0</v>
      </c>
      <c r="M518" s="364">
        <f t="shared" si="206"/>
        <v>3.2532604211438836E-08</v>
      </c>
      <c r="N518" s="364">
        <f t="shared" si="206"/>
        <v>3.9688398581634806E-08</v>
      </c>
      <c r="O518" s="364">
        <f t="shared" si="206"/>
        <v>0</v>
      </c>
      <c r="P518" s="344">
        <f t="shared" si="206"/>
        <v>2.766134223142669E-08</v>
      </c>
      <c r="Q518" s="344">
        <f t="shared" si="206"/>
        <v>3.219365069494058E-08</v>
      </c>
      <c r="R518" s="344">
        <f t="shared" si="206"/>
        <v>3.9880667689700714E-08</v>
      </c>
      <c r="S518" s="344">
        <f t="shared" si="206"/>
        <v>3.891808809656267E-08</v>
      </c>
      <c r="T518" s="344">
        <f t="shared" si="206"/>
        <v>3.7435198903997065E-08</v>
      </c>
      <c r="U518" s="344">
        <f t="shared" si="206"/>
        <v>2.1971848463576273E-08</v>
      </c>
      <c r="V518" s="344">
        <f t="shared" si="206"/>
        <v>3.1517252658098395E-08</v>
      </c>
      <c r="W518" s="344">
        <f t="shared" si="206"/>
        <v>0</v>
      </c>
      <c r="X518" s="344">
        <f t="shared" si="206"/>
        <v>3.2532604211438836E-08</v>
      </c>
      <c r="Y518" s="344">
        <f t="shared" si="206"/>
        <v>0</v>
      </c>
      <c r="Z518" s="344">
        <f t="shared" si="206"/>
        <v>3.9688398581634806E-08</v>
      </c>
      <c r="AA518" s="344">
        <f t="shared" si="206"/>
        <v>0</v>
      </c>
      <c r="AB518" s="344">
        <f t="shared" si="206"/>
        <v>0</v>
      </c>
      <c r="AC518" s="275"/>
      <c r="AD518" s="275"/>
      <c r="AE518" s="275"/>
      <c r="AF518" s="275"/>
      <c r="AG518" s="275"/>
      <c r="AH518" s="276"/>
      <c r="AI518" s="277"/>
      <c r="AJ518" s="277"/>
      <c r="AK518" s="277"/>
      <c r="AL518" s="277"/>
      <c r="AM518" s="277"/>
      <c r="AN518" s="277"/>
      <c r="AO518" s="345"/>
      <c r="AP518" s="345"/>
      <c r="AQ518" s="345"/>
      <c r="AR518" s="345"/>
      <c r="AS518" s="345"/>
      <c r="AT518" s="345"/>
    </row>
    <row r="519" spans="1:46" ht="11.25">
      <c r="A519" s="235">
        <v>387</v>
      </c>
      <c r="B519" s="236" t="s">
        <v>528</v>
      </c>
      <c r="C519" s="241" t="s">
        <v>563</v>
      </c>
      <c r="E519" s="314" t="s">
        <v>705</v>
      </c>
      <c r="F519" s="364">
        <f aca="true" t="shared" si="207" ref="F519:AB519">(F494/F511)</f>
        <v>2.5987501875961396E-07</v>
      </c>
      <c r="G519" s="364">
        <f t="shared" si="207"/>
        <v>2.8877325543899067E-07</v>
      </c>
      <c r="H519" s="364">
        <f t="shared" si="207"/>
        <v>2.8652447736209826E-07</v>
      </c>
      <c r="I519" s="364">
        <f t="shared" si="207"/>
        <v>3.0180471824464586E-07</v>
      </c>
      <c r="J519" s="364">
        <f t="shared" si="207"/>
        <v>2.844384576223325E-07</v>
      </c>
      <c r="K519" s="364">
        <f t="shared" si="207"/>
        <v>2.6461419333944766E-07</v>
      </c>
      <c r="L519" s="364">
        <f t="shared" si="207"/>
        <v>0</v>
      </c>
      <c r="M519" s="364">
        <f t="shared" si="207"/>
        <v>2.3811922927823929E-07</v>
      </c>
      <c r="N519" s="364">
        <f t="shared" si="207"/>
        <v>2.7239255462334925E-07</v>
      </c>
      <c r="O519" s="364">
        <f t="shared" si="207"/>
        <v>1.0132406151271002E-08</v>
      </c>
      <c r="P519" s="344">
        <f t="shared" si="207"/>
        <v>2.8877325543899067E-07</v>
      </c>
      <c r="Q519" s="344">
        <f t="shared" si="207"/>
        <v>2.8652447736209826E-07</v>
      </c>
      <c r="R519" s="344">
        <f t="shared" si="207"/>
        <v>3.0180471824464586E-07</v>
      </c>
      <c r="S519" s="344">
        <f t="shared" si="207"/>
        <v>2.844384576223325E-07</v>
      </c>
      <c r="T519" s="344">
        <f t="shared" si="207"/>
        <v>2.695711216797054E-07</v>
      </c>
      <c r="U519" s="344">
        <f t="shared" si="207"/>
        <v>1.746624893729511E-07</v>
      </c>
      <c r="V519" s="344">
        <f t="shared" si="207"/>
        <v>2.2722923528850899E-07</v>
      </c>
      <c r="W519" s="344">
        <f t="shared" si="207"/>
        <v>0</v>
      </c>
      <c r="X519" s="344">
        <f t="shared" si="207"/>
        <v>2.3811922927823929E-07</v>
      </c>
      <c r="Y519" s="344">
        <f t="shared" si="207"/>
        <v>0</v>
      </c>
      <c r="Z519" s="344">
        <f t="shared" si="207"/>
        <v>2.7239255462334925E-07</v>
      </c>
      <c r="AA519" s="344">
        <f t="shared" si="207"/>
        <v>0</v>
      </c>
      <c r="AB519" s="344">
        <f t="shared" si="207"/>
        <v>4.5033518882388937E-07</v>
      </c>
      <c r="AC519" s="275"/>
      <c r="AD519" s="275"/>
      <c r="AE519" s="275"/>
      <c r="AF519" s="275"/>
      <c r="AG519" s="275"/>
      <c r="AH519" s="276"/>
      <c r="AI519" s="277"/>
      <c r="AJ519" s="277"/>
      <c r="AK519" s="277"/>
      <c r="AL519" s="277"/>
      <c r="AM519" s="277"/>
      <c r="AN519" s="277"/>
      <c r="AO519" s="345"/>
      <c r="AP519" s="345"/>
      <c r="AQ519" s="345"/>
      <c r="AR519" s="345"/>
      <c r="AS519" s="345"/>
      <c r="AT519" s="345"/>
    </row>
    <row r="520" spans="1:46" ht="11.25">
      <c r="A520" s="346">
        <v>388</v>
      </c>
      <c r="B520" s="329" t="s">
        <v>536</v>
      </c>
      <c r="C520" s="348" t="s">
        <v>564</v>
      </c>
      <c r="D520" s="347"/>
      <c r="E520" s="332" t="s">
        <v>705</v>
      </c>
      <c r="F520" s="364">
        <f aca="true" t="shared" si="208" ref="F520:AB520">(F517+F518+F519)</f>
        <v>5.711087413865839E-06</v>
      </c>
      <c r="G520" s="364">
        <f t="shared" si="208"/>
        <v>6.447656332211805E-06</v>
      </c>
      <c r="H520" s="364">
        <f t="shared" si="208"/>
        <v>6.222419624042153E-06</v>
      </c>
      <c r="I520" s="364">
        <f t="shared" si="208"/>
        <v>6.222936623935962E-06</v>
      </c>
      <c r="J520" s="364">
        <f t="shared" si="208"/>
        <v>6.1749977209698455E-06</v>
      </c>
      <c r="K520" s="364">
        <f t="shared" si="208"/>
        <v>6.064350144001002E-06</v>
      </c>
      <c r="L520" s="364">
        <f t="shared" si="208"/>
        <v>0</v>
      </c>
      <c r="M520" s="364">
        <f t="shared" si="208"/>
        <v>5.9592627250042505E-06</v>
      </c>
      <c r="N520" s="364">
        <f t="shared" si="208"/>
        <v>5.862881675493667E-06</v>
      </c>
      <c r="O520" s="364">
        <f t="shared" si="208"/>
        <v>3.592818030600972E-07</v>
      </c>
      <c r="P520" s="344">
        <f t="shared" si="208"/>
        <v>6.447656332211805E-06</v>
      </c>
      <c r="Q520" s="344">
        <f t="shared" si="208"/>
        <v>6.222419624042153E-06</v>
      </c>
      <c r="R520" s="344">
        <f t="shared" si="208"/>
        <v>6.222936623935962E-06</v>
      </c>
      <c r="S520" s="344">
        <f t="shared" si="208"/>
        <v>6.1749977209698455E-06</v>
      </c>
      <c r="T520" s="344">
        <f t="shared" si="208"/>
        <v>6.134839499792721E-06</v>
      </c>
      <c r="U520" s="344">
        <f t="shared" si="208"/>
        <v>5.411331267842125E-06</v>
      </c>
      <c r="V520" s="344">
        <f t="shared" si="208"/>
        <v>5.4709882498898605E-06</v>
      </c>
      <c r="W520" s="344">
        <f t="shared" si="208"/>
        <v>0</v>
      </c>
      <c r="X520" s="344">
        <f t="shared" si="208"/>
        <v>5.9592627250042505E-06</v>
      </c>
      <c r="Y520" s="344">
        <f t="shared" si="208"/>
        <v>0</v>
      </c>
      <c r="Z520" s="344">
        <f t="shared" si="208"/>
        <v>5.862881675493667E-06</v>
      </c>
      <c r="AA520" s="344">
        <f t="shared" si="208"/>
        <v>0</v>
      </c>
      <c r="AB520" s="344">
        <f t="shared" si="208"/>
        <v>6.3791334428912485E-06</v>
      </c>
      <c r="AC520" s="275"/>
      <c r="AD520" s="275"/>
      <c r="AE520" s="275"/>
      <c r="AF520" s="275"/>
      <c r="AG520" s="275"/>
      <c r="AH520" s="276"/>
      <c r="AI520" s="277"/>
      <c r="AJ520" s="277"/>
      <c r="AK520" s="277"/>
      <c r="AL520" s="277"/>
      <c r="AM520" s="277"/>
      <c r="AN520" s="277"/>
      <c r="AO520" s="345"/>
      <c r="AP520" s="345"/>
      <c r="AQ520" s="345"/>
      <c r="AR520" s="345"/>
      <c r="AS520" s="345"/>
      <c r="AT520" s="345"/>
    </row>
    <row r="521" spans="1:46" ht="11.25">
      <c r="A521" s="235">
        <v>389</v>
      </c>
      <c r="B521" s="236" t="s">
        <v>538</v>
      </c>
      <c r="C521" s="241" t="s">
        <v>565</v>
      </c>
      <c r="E521" s="314" t="s">
        <v>705</v>
      </c>
      <c r="F521" s="364">
        <f aca="true" t="shared" si="209" ref="F521:AB521">(F496/F511)</f>
        <v>0.0022391873816388942</v>
      </c>
      <c r="G521" s="364">
        <f t="shared" si="209"/>
        <v>0.002373045435438286</v>
      </c>
      <c r="H521" s="364">
        <f t="shared" si="209"/>
        <v>0.0022833336779724328</v>
      </c>
      <c r="I521" s="364">
        <f t="shared" si="209"/>
        <v>0.0022744814892087365</v>
      </c>
      <c r="J521" s="364">
        <f t="shared" si="209"/>
        <v>0.0022628061728285657</v>
      </c>
      <c r="K521" s="364">
        <f t="shared" si="209"/>
        <v>0.00222785488327837</v>
      </c>
      <c r="L521" s="364">
        <f t="shared" si="209"/>
        <v>0.0014765062845529626</v>
      </c>
      <c r="M521" s="364">
        <f t="shared" si="209"/>
        <v>0.0022540640114499734</v>
      </c>
      <c r="N521" s="364">
        <f t="shared" si="209"/>
        <v>0.002144184084862562</v>
      </c>
      <c r="O521" s="364">
        <f t="shared" si="209"/>
        <v>0.0015323895249436924</v>
      </c>
      <c r="P521" s="344">
        <f t="shared" si="209"/>
        <v>0.002373045435438286</v>
      </c>
      <c r="Q521" s="344">
        <f t="shared" si="209"/>
        <v>0.0022833336779724328</v>
      </c>
      <c r="R521" s="344">
        <f t="shared" si="209"/>
        <v>0.0022744814892087365</v>
      </c>
      <c r="S521" s="344">
        <f t="shared" si="209"/>
        <v>0.0022628061728285657</v>
      </c>
      <c r="T521" s="344">
        <f t="shared" si="209"/>
        <v>0.002253418624801124</v>
      </c>
      <c r="U521" s="344">
        <f t="shared" si="209"/>
        <v>0.0020116575804602016</v>
      </c>
      <c r="V521" s="344">
        <f t="shared" si="209"/>
        <v>0.0020106895020020193</v>
      </c>
      <c r="W521" s="344">
        <f t="shared" si="209"/>
        <v>0.0016460119549045183</v>
      </c>
      <c r="X521" s="344">
        <f t="shared" si="209"/>
        <v>0.0022540640114499734</v>
      </c>
      <c r="Y521" s="344">
        <f t="shared" si="209"/>
        <v>0.0014717693297273866</v>
      </c>
      <c r="Z521" s="344">
        <f t="shared" si="209"/>
        <v>0.002144184084862562</v>
      </c>
      <c r="AA521" s="344">
        <f t="shared" si="209"/>
        <v>0.0014847795792137693</v>
      </c>
      <c r="AB521" s="344">
        <f t="shared" si="209"/>
        <v>0.0022932293878597824</v>
      </c>
      <c r="AC521" s="275"/>
      <c r="AD521" s="275"/>
      <c r="AE521" s="275"/>
      <c r="AF521" s="275"/>
      <c r="AG521" s="275"/>
      <c r="AH521" s="276"/>
      <c r="AI521" s="277"/>
      <c r="AJ521" s="277"/>
      <c r="AK521" s="277"/>
      <c r="AL521" s="277"/>
      <c r="AM521" s="277"/>
      <c r="AN521" s="277"/>
      <c r="AO521" s="345"/>
      <c r="AP521" s="345"/>
      <c r="AQ521" s="345"/>
      <c r="AR521" s="345"/>
      <c r="AS521" s="345"/>
      <c r="AT521" s="345"/>
    </row>
    <row r="522" spans="1:46" ht="11.25">
      <c r="A522" s="235">
        <v>390</v>
      </c>
      <c r="B522" s="236" t="s">
        <v>526</v>
      </c>
      <c r="C522" s="241" t="s">
        <v>566</v>
      </c>
      <c r="E522" s="314" t="s">
        <v>705</v>
      </c>
      <c r="F522" s="364">
        <f aca="true" t="shared" si="210" ref="F522:AB522">(F497/F511)</f>
        <v>0.00014196746694763968</v>
      </c>
      <c r="G522" s="364">
        <f t="shared" si="210"/>
        <v>0.00015273428464638434</v>
      </c>
      <c r="H522" s="364">
        <f t="shared" si="210"/>
        <v>0.00014505961190478027</v>
      </c>
      <c r="I522" s="364">
        <f t="shared" si="210"/>
        <v>0.0001249389677842359</v>
      </c>
      <c r="J522" s="364">
        <f t="shared" si="210"/>
        <v>0.00013479129236977354</v>
      </c>
      <c r="K522" s="364">
        <f t="shared" si="210"/>
        <v>0.00013296167070517533</v>
      </c>
      <c r="L522" s="364">
        <f t="shared" si="210"/>
        <v>9.152920914007144E-05</v>
      </c>
      <c r="M522" s="364">
        <f t="shared" si="210"/>
        <v>0.00019513155159928803</v>
      </c>
      <c r="N522" s="364">
        <f t="shared" si="210"/>
        <v>0.00024225561393971957</v>
      </c>
      <c r="O522" s="364">
        <f t="shared" si="210"/>
        <v>4.569084449675896E-05</v>
      </c>
      <c r="P522" s="344">
        <f t="shared" si="210"/>
        <v>0.00015273428464638434</v>
      </c>
      <c r="Q522" s="344">
        <f t="shared" si="210"/>
        <v>0.00014505961190478027</v>
      </c>
      <c r="R522" s="344">
        <f t="shared" si="210"/>
        <v>0.0001249389677842359</v>
      </c>
      <c r="S522" s="344">
        <f t="shared" si="210"/>
        <v>0.00013479129236977354</v>
      </c>
      <c r="T522" s="344">
        <f t="shared" si="210"/>
        <v>0.00013808459371675405</v>
      </c>
      <c r="U522" s="344">
        <f t="shared" si="210"/>
        <v>0.00010056756463517987</v>
      </c>
      <c r="V522" s="344">
        <f t="shared" si="210"/>
        <v>0.0001052664095446692</v>
      </c>
      <c r="W522" s="344">
        <f t="shared" si="210"/>
        <v>8.190483738379241E-05</v>
      </c>
      <c r="X522" s="344">
        <f t="shared" si="210"/>
        <v>0.00019513155159928803</v>
      </c>
      <c r="Y522" s="344">
        <f t="shared" si="210"/>
        <v>9.33860906860755E-05</v>
      </c>
      <c r="Z522" s="344">
        <f t="shared" si="210"/>
        <v>0.00024225561393971957</v>
      </c>
      <c r="AA522" s="344">
        <f t="shared" si="210"/>
        <v>3.486514246484549E-05</v>
      </c>
      <c r="AB522" s="344">
        <f t="shared" si="210"/>
        <v>0.00024391297184455418</v>
      </c>
      <c r="AC522" s="275"/>
      <c r="AD522" s="275"/>
      <c r="AE522" s="275"/>
      <c r="AF522" s="275"/>
      <c r="AG522" s="275"/>
      <c r="AH522" s="276"/>
      <c r="AI522" s="277"/>
      <c r="AJ522" s="277"/>
      <c r="AK522" s="277"/>
      <c r="AL522" s="277"/>
      <c r="AM522" s="277"/>
      <c r="AN522" s="277"/>
      <c r="AO522" s="345"/>
      <c r="AP522" s="345"/>
      <c r="AQ522" s="345"/>
      <c r="AR522" s="345"/>
      <c r="AS522" s="345"/>
      <c r="AT522" s="345"/>
    </row>
    <row r="523" spans="1:46" ht="11.25">
      <c r="A523" s="235">
        <v>391</v>
      </c>
      <c r="B523" s="236" t="s">
        <v>528</v>
      </c>
      <c r="C523" s="241" t="s">
        <v>567</v>
      </c>
      <c r="E523" s="314" t="s">
        <v>705</v>
      </c>
      <c r="F523" s="364">
        <f aca="true" t="shared" si="211" ref="F523:AB523">(F498/F511)</f>
        <v>0.000697678313637786</v>
      </c>
      <c r="G523" s="364">
        <f t="shared" si="211"/>
        <v>0.0007100632922577416</v>
      </c>
      <c r="H523" s="364">
        <f t="shared" si="211"/>
        <v>0.0007317982739871075</v>
      </c>
      <c r="I523" s="364">
        <f t="shared" si="211"/>
        <v>0.000829374191806774</v>
      </c>
      <c r="J523" s="364">
        <f t="shared" si="211"/>
        <v>0.000780733401419614</v>
      </c>
      <c r="K523" s="364">
        <f t="shared" si="211"/>
        <v>0.0006827593797771285</v>
      </c>
      <c r="L523" s="364">
        <f t="shared" si="211"/>
        <v>0.000498162870337282</v>
      </c>
      <c r="M523" s="364">
        <f t="shared" si="211"/>
        <v>0.0005746634144385811</v>
      </c>
      <c r="N523" s="364">
        <f t="shared" si="211"/>
        <v>0.000612876660150214</v>
      </c>
      <c r="O523" s="364">
        <f t="shared" si="211"/>
        <v>0.0004004394642467816</v>
      </c>
      <c r="P523" s="344">
        <f t="shared" si="211"/>
        <v>0.0007100632922577416</v>
      </c>
      <c r="Q523" s="344">
        <f t="shared" si="211"/>
        <v>0.0007317982739871075</v>
      </c>
      <c r="R523" s="344">
        <f t="shared" si="211"/>
        <v>0.000829374191806774</v>
      </c>
      <c r="S523" s="344">
        <f t="shared" si="211"/>
        <v>0.000780733401419614</v>
      </c>
      <c r="T523" s="344">
        <f t="shared" si="211"/>
        <v>0.0007078912954328673</v>
      </c>
      <c r="U523" s="344">
        <f t="shared" si="211"/>
        <v>0.00033222250087393306</v>
      </c>
      <c r="V523" s="344">
        <f t="shared" si="211"/>
        <v>0.0005409417998230322</v>
      </c>
      <c r="W523" s="344">
        <f t="shared" si="211"/>
        <v>0.000620588080203128</v>
      </c>
      <c r="X523" s="344">
        <f t="shared" si="211"/>
        <v>0.0005746634144385811</v>
      </c>
      <c r="Y523" s="344">
        <f t="shared" si="211"/>
        <v>0.0004914691839975354</v>
      </c>
      <c r="Z523" s="344">
        <f t="shared" si="211"/>
        <v>0.000612876660150214</v>
      </c>
      <c r="AA523" s="344">
        <f t="shared" si="211"/>
        <v>0.0003598046619014537</v>
      </c>
      <c r="AB523" s="344">
        <f t="shared" si="211"/>
        <v>0.0006968976464236067</v>
      </c>
      <c r="AC523" s="275"/>
      <c r="AD523" s="275"/>
      <c r="AE523" s="275"/>
      <c r="AF523" s="275"/>
      <c r="AG523" s="275"/>
      <c r="AH523" s="276"/>
      <c r="AI523" s="277"/>
      <c r="AJ523" s="277"/>
      <c r="AK523" s="277"/>
      <c r="AL523" s="277"/>
      <c r="AM523" s="277"/>
      <c r="AN523" s="277"/>
      <c r="AO523" s="345"/>
      <c r="AP523" s="345"/>
      <c r="AQ523" s="345"/>
      <c r="AR523" s="345"/>
      <c r="AS523" s="345"/>
      <c r="AT523" s="345"/>
    </row>
    <row r="524" spans="1:46" ht="11.25">
      <c r="A524" s="346">
        <v>392</v>
      </c>
      <c r="B524" s="329" t="s">
        <v>542</v>
      </c>
      <c r="C524" s="348" t="s">
        <v>568</v>
      </c>
      <c r="D524" s="347"/>
      <c r="E524" s="332" t="s">
        <v>705</v>
      </c>
      <c r="F524" s="364">
        <f aca="true" t="shared" si="212" ref="F524:AB524">(F521+F522+F523)</f>
        <v>0.00307883316222432</v>
      </c>
      <c r="G524" s="364">
        <f t="shared" si="212"/>
        <v>0.003235843012342412</v>
      </c>
      <c r="H524" s="364">
        <f t="shared" si="212"/>
        <v>0.0031601915638643204</v>
      </c>
      <c r="I524" s="364">
        <f t="shared" si="212"/>
        <v>0.0032287946487997462</v>
      </c>
      <c r="J524" s="364">
        <f t="shared" si="212"/>
        <v>0.003178330866617953</v>
      </c>
      <c r="K524" s="364">
        <f t="shared" si="212"/>
        <v>0.003043575933760674</v>
      </c>
      <c r="L524" s="364">
        <f t="shared" si="212"/>
        <v>0.0020661983640303163</v>
      </c>
      <c r="M524" s="364">
        <f t="shared" si="212"/>
        <v>0.0030238589774878423</v>
      </c>
      <c r="N524" s="364">
        <f t="shared" si="212"/>
        <v>0.0029993163589524955</v>
      </c>
      <c r="O524" s="364">
        <f t="shared" si="212"/>
        <v>0.0019785198336872327</v>
      </c>
      <c r="P524" s="344">
        <f t="shared" si="212"/>
        <v>0.003235843012342412</v>
      </c>
      <c r="Q524" s="344">
        <f t="shared" si="212"/>
        <v>0.0031601915638643204</v>
      </c>
      <c r="R524" s="344">
        <f t="shared" si="212"/>
        <v>0.0032287946487997462</v>
      </c>
      <c r="S524" s="344">
        <f t="shared" si="212"/>
        <v>0.003178330866617953</v>
      </c>
      <c r="T524" s="344">
        <f t="shared" si="212"/>
        <v>0.0030993945139507454</v>
      </c>
      <c r="U524" s="344">
        <f t="shared" si="212"/>
        <v>0.0024444476459693147</v>
      </c>
      <c r="V524" s="344">
        <f t="shared" si="212"/>
        <v>0.0026568977113697206</v>
      </c>
      <c r="W524" s="344">
        <f t="shared" si="212"/>
        <v>0.002348504872491439</v>
      </c>
      <c r="X524" s="344">
        <f t="shared" si="212"/>
        <v>0.0030238589774878423</v>
      </c>
      <c r="Y524" s="344">
        <f t="shared" si="212"/>
        <v>0.0020566246044109978</v>
      </c>
      <c r="Z524" s="344">
        <f t="shared" si="212"/>
        <v>0.0029993163589524955</v>
      </c>
      <c r="AA524" s="344">
        <f t="shared" si="212"/>
        <v>0.0018794493835800684</v>
      </c>
      <c r="AB524" s="344">
        <f t="shared" si="212"/>
        <v>0.0032340400061279433</v>
      </c>
      <c r="AC524" s="275"/>
      <c r="AD524" s="275"/>
      <c r="AE524" s="275"/>
      <c r="AF524" s="275"/>
      <c r="AG524" s="275"/>
      <c r="AH524" s="276"/>
      <c r="AI524" s="277"/>
      <c r="AJ524" s="277"/>
      <c r="AK524" s="277"/>
      <c r="AL524" s="277"/>
      <c r="AM524" s="277"/>
      <c r="AN524" s="277"/>
      <c r="AO524" s="345"/>
      <c r="AP524" s="345"/>
      <c r="AQ524" s="345"/>
      <c r="AR524" s="345"/>
      <c r="AS524" s="345"/>
      <c r="AT524" s="345"/>
    </row>
    <row r="525" spans="1:46" ht="11.25">
      <c r="A525" s="235">
        <v>393</v>
      </c>
      <c r="B525" s="236" t="s">
        <v>544</v>
      </c>
      <c r="C525" s="241" t="s">
        <v>569</v>
      </c>
      <c r="E525" s="314" t="s">
        <v>705</v>
      </c>
      <c r="F525" s="364">
        <f aca="true" t="shared" si="213" ref="F525:AB525">(F500/F511)</f>
        <v>0.012158611251754523</v>
      </c>
      <c r="G525" s="364">
        <f t="shared" si="213"/>
        <v>0.01768209086689774</v>
      </c>
      <c r="H525" s="364">
        <f t="shared" si="213"/>
        <v>0.012903319409580583</v>
      </c>
      <c r="I525" s="364">
        <f t="shared" si="213"/>
        <v>0.008368393473824575</v>
      </c>
      <c r="J525" s="364">
        <f t="shared" si="213"/>
        <v>0.005264726294998585</v>
      </c>
      <c r="K525" s="364">
        <f t="shared" si="213"/>
        <v>0.00670164516133015</v>
      </c>
      <c r="L525" s="364">
        <f t="shared" si="213"/>
        <v>0.00032883438164690106</v>
      </c>
      <c r="M525" s="364">
        <f t="shared" si="213"/>
        <v>0.0010143922443915233</v>
      </c>
      <c r="N525" s="364">
        <f t="shared" si="213"/>
        <v>0.08610748064067254</v>
      </c>
      <c r="O525" s="364">
        <f t="shared" si="213"/>
        <v>0.006759070886149917</v>
      </c>
      <c r="P525" s="344">
        <f t="shared" si="213"/>
        <v>0.01768209086689774</v>
      </c>
      <c r="Q525" s="344">
        <f t="shared" si="213"/>
        <v>0.012903319409580583</v>
      </c>
      <c r="R525" s="344">
        <f t="shared" si="213"/>
        <v>0.008368393473824575</v>
      </c>
      <c r="S525" s="344">
        <f t="shared" si="213"/>
        <v>0.005264726294998585</v>
      </c>
      <c r="T525" s="344">
        <f t="shared" si="213"/>
        <v>0.005369264065491471</v>
      </c>
      <c r="U525" s="344">
        <f t="shared" si="213"/>
        <v>0.00812872804040023</v>
      </c>
      <c r="V525" s="344">
        <f t="shared" si="213"/>
        <v>0.01827675231106421</v>
      </c>
      <c r="W525" s="344">
        <f t="shared" si="213"/>
        <v>0.007693151686354471</v>
      </c>
      <c r="X525" s="344">
        <f t="shared" si="213"/>
        <v>0.0010143922443915233</v>
      </c>
      <c r="Y525" s="344">
        <f t="shared" si="213"/>
        <v>0.00012303337026330064</v>
      </c>
      <c r="Z525" s="344">
        <f t="shared" si="213"/>
        <v>0.08610748064067254</v>
      </c>
      <c r="AA525" s="344">
        <f t="shared" si="213"/>
        <v>0.006713153226569513</v>
      </c>
      <c r="AB525" s="344">
        <f t="shared" si="213"/>
        <v>0.007492866845900937</v>
      </c>
      <c r="AC525" s="275"/>
      <c r="AD525" s="275"/>
      <c r="AE525" s="275"/>
      <c r="AF525" s="275"/>
      <c r="AG525" s="275"/>
      <c r="AH525" s="276"/>
      <c r="AI525" s="277"/>
      <c r="AJ525" s="277"/>
      <c r="AK525" s="277"/>
      <c r="AL525" s="277"/>
      <c r="AM525" s="277"/>
      <c r="AN525" s="277"/>
      <c r="AO525" s="345"/>
      <c r="AP525" s="345"/>
      <c r="AQ525" s="345"/>
      <c r="AR525" s="345"/>
      <c r="AS525" s="345"/>
      <c r="AT525" s="345"/>
    </row>
    <row r="526" spans="1:46" ht="11.25">
      <c r="A526" s="235">
        <v>394</v>
      </c>
      <c r="B526" s="236" t="s">
        <v>526</v>
      </c>
      <c r="C526" s="241" t="s">
        <v>570</v>
      </c>
      <c r="E526" s="314" t="s">
        <v>705</v>
      </c>
      <c r="F526" s="364">
        <f aca="true" t="shared" si="214" ref="F526:AB526">(F501/F511)</f>
        <v>0.003655922823800909</v>
      </c>
      <c r="G526" s="364">
        <f t="shared" si="214"/>
        <v>0.005312011994223671</v>
      </c>
      <c r="H526" s="364">
        <f t="shared" si="214"/>
        <v>0.003871722869690379</v>
      </c>
      <c r="I526" s="364">
        <f t="shared" si="214"/>
        <v>0.0023803466752058333</v>
      </c>
      <c r="J526" s="364">
        <f t="shared" si="214"/>
        <v>0.0016148145761974177</v>
      </c>
      <c r="K526" s="364">
        <f t="shared" si="214"/>
        <v>0.0019679077577293516</v>
      </c>
      <c r="L526" s="364">
        <f t="shared" si="214"/>
        <v>0.00045195252981392986</v>
      </c>
      <c r="M526" s="364">
        <f t="shared" si="214"/>
        <v>0.0007305162602469341</v>
      </c>
      <c r="N526" s="364">
        <f t="shared" si="214"/>
        <v>0.026008630196918302</v>
      </c>
      <c r="O526" s="364">
        <f t="shared" si="214"/>
        <v>0.0015977625796928779</v>
      </c>
      <c r="P526" s="344">
        <f t="shared" si="214"/>
        <v>0.005312011994223671</v>
      </c>
      <c r="Q526" s="344">
        <f t="shared" si="214"/>
        <v>0.003871722869690379</v>
      </c>
      <c r="R526" s="344">
        <f t="shared" si="214"/>
        <v>0.0023803466752058333</v>
      </c>
      <c r="S526" s="344">
        <f t="shared" si="214"/>
        <v>0.0016148145761974177</v>
      </c>
      <c r="T526" s="344">
        <f t="shared" si="214"/>
        <v>0.0016477726864643672</v>
      </c>
      <c r="U526" s="344">
        <f t="shared" si="214"/>
        <v>0.0021149495185322506</v>
      </c>
      <c r="V526" s="344">
        <f t="shared" si="214"/>
        <v>0.004614781404615565</v>
      </c>
      <c r="W526" s="344">
        <f t="shared" si="214"/>
        <v>0.0020504188749419067</v>
      </c>
      <c r="X526" s="344">
        <f t="shared" si="214"/>
        <v>0.0007305162602469341</v>
      </c>
      <c r="Y526" s="344">
        <f t="shared" si="214"/>
        <v>0.0004057012217032034</v>
      </c>
      <c r="Z526" s="344">
        <f t="shared" si="214"/>
        <v>0.026008630196918302</v>
      </c>
      <c r="AA526" s="344">
        <f t="shared" si="214"/>
        <v>0.0014848334646989528</v>
      </c>
      <c r="AB526" s="344">
        <f t="shared" si="214"/>
        <v>0.0020480548174343165</v>
      </c>
      <c r="AC526" s="275"/>
      <c r="AD526" s="275"/>
      <c r="AE526" s="275"/>
      <c r="AF526" s="275"/>
      <c r="AG526" s="275"/>
      <c r="AH526" s="276"/>
      <c r="AI526" s="277"/>
      <c r="AJ526" s="277"/>
      <c r="AK526" s="277"/>
      <c r="AL526" s="277"/>
      <c r="AM526" s="277"/>
      <c r="AN526" s="277"/>
      <c r="AO526" s="345"/>
      <c r="AP526" s="345"/>
      <c r="AQ526" s="345"/>
      <c r="AR526" s="345"/>
      <c r="AS526" s="345"/>
      <c r="AT526" s="345"/>
    </row>
    <row r="527" spans="1:46" ht="11.25">
      <c r="A527" s="235">
        <v>395</v>
      </c>
      <c r="B527" s="236" t="s">
        <v>528</v>
      </c>
      <c r="C527" s="241" t="s">
        <v>571</v>
      </c>
      <c r="E527" s="314" t="s">
        <v>705</v>
      </c>
      <c r="F527" s="364">
        <f aca="true" t="shared" si="215" ref="F527:AB527">(F502/F511)</f>
        <v>0.0034852740832427855</v>
      </c>
      <c r="G527" s="364">
        <f t="shared" si="215"/>
        <v>0.004802551281839652</v>
      </c>
      <c r="H527" s="364">
        <f t="shared" si="215"/>
        <v>0.0037942658377810136</v>
      </c>
      <c r="I527" s="364">
        <f t="shared" si="215"/>
        <v>0.0028969139237666978</v>
      </c>
      <c r="J527" s="364">
        <f t="shared" si="215"/>
        <v>0.0017669774984127625</v>
      </c>
      <c r="K527" s="364">
        <f t="shared" si="215"/>
        <v>0.0019268655748959217</v>
      </c>
      <c r="L527" s="364">
        <f t="shared" si="215"/>
        <v>0.0003731379189220352</v>
      </c>
      <c r="M527" s="364">
        <f t="shared" si="215"/>
        <v>0.0004380783249783532</v>
      </c>
      <c r="N527" s="364">
        <f t="shared" si="215"/>
        <v>0.01688765185798508</v>
      </c>
      <c r="O527" s="364">
        <f t="shared" si="215"/>
        <v>0.0018406768388193786</v>
      </c>
      <c r="P527" s="344">
        <f t="shared" si="215"/>
        <v>0.004802551281839652</v>
      </c>
      <c r="Q527" s="344">
        <f t="shared" si="215"/>
        <v>0.0037942658377810136</v>
      </c>
      <c r="R527" s="344">
        <f t="shared" si="215"/>
        <v>0.0028969139237666978</v>
      </c>
      <c r="S527" s="344">
        <f t="shared" si="215"/>
        <v>0.0017669774984127625</v>
      </c>
      <c r="T527" s="344">
        <f t="shared" si="215"/>
        <v>0.0016198039458146618</v>
      </c>
      <c r="U527" s="344">
        <f t="shared" si="215"/>
        <v>0.0012696171399670562</v>
      </c>
      <c r="V527" s="344">
        <f t="shared" si="215"/>
        <v>0.00435294352255837</v>
      </c>
      <c r="W527" s="344">
        <f t="shared" si="215"/>
        <v>0.0026966627134601927</v>
      </c>
      <c r="X527" s="344">
        <f t="shared" si="215"/>
        <v>0.0004380783249783532</v>
      </c>
      <c r="Y527" s="344">
        <f t="shared" si="215"/>
        <v>0.00031086628218685697</v>
      </c>
      <c r="Z527" s="344">
        <f t="shared" si="215"/>
        <v>0.01688765185798508</v>
      </c>
      <c r="AA527" s="344">
        <f t="shared" si="215"/>
        <v>0.0017549178564770032</v>
      </c>
      <c r="AB527" s="344">
        <f t="shared" si="215"/>
        <v>0.0015566979710293224</v>
      </c>
      <c r="AC527" s="275"/>
      <c r="AD527" s="275"/>
      <c r="AE527" s="275"/>
      <c r="AF527" s="275"/>
      <c r="AG527" s="275"/>
      <c r="AH527" s="276"/>
      <c r="AI527" s="277"/>
      <c r="AJ527" s="277"/>
      <c r="AK527" s="277"/>
      <c r="AL527" s="277"/>
      <c r="AM527" s="277"/>
      <c r="AN527" s="277"/>
      <c r="AO527" s="345"/>
      <c r="AP527" s="345"/>
      <c r="AQ527" s="345"/>
      <c r="AR527" s="345"/>
      <c r="AS527" s="345"/>
      <c r="AT527" s="345"/>
    </row>
    <row r="528" spans="1:46" ht="11.25">
      <c r="A528" s="346">
        <v>396</v>
      </c>
      <c r="B528" s="329" t="s">
        <v>548</v>
      </c>
      <c r="C528" s="348" t="s">
        <v>572</v>
      </c>
      <c r="D528" s="347"/>
      <c r="E528" s="332" t="s">
        <v>705</v>
      </c>
      <c r="F528" s="364">
        <f aca="true" t="shared" si="216" ref="F528:AB528">(F525+F526+F527)</f>
        <v>0.019299808158798216</v>
      </c>
      <c r="G528" s="364">
        <f t="shared" si="216"/>
        <v>0.02779665414296106</v>
      </c>
      <c r="H528" s="364">
        <f t="shared" si="216"/>
        <v>0.020569308117051974</v>
      </c>
      <c r="I528" s="364">
        <f t="shared" si="216"/>
        <v>0.013645654072797107</v>
      </c>
      <c r="J528" s="364">
        <f t="shared" si="216"/>
        <v>0.008646518369608766</v>
      </c>
      <c r="K528" s="364">
        <f t="shared" si="216"/>
        <v>0.010596418493955423</v>
      </c>
      <c r="L528" s="364">
        <f t="shared" si="216"/>
        <v>0.0011539248303828662</v>
      </c>
      <c r="M528" s="364">
        <f t="shared" si="216"/>
        <v>0.0021829868296168106</v>
      </c>
      <c r="N528" s="364">
        <f t="shared" si="216"/>
        <v>0.12900376269557592</v>
      </c>
      <c r="O528" s="364">
        <f t="shared" si="216"/>
        <v>0.010197510304662174</v>
      </c>
      <c r="P528" s="344">
        <f t="shared" si="216"/>
        <v>0.02779665414296106</v>
      </c>
      <c r="Q528" s="344">
        <f t="shared" si="216"/>
        <v>0.020569308117051974</v>
      </c>
      <c r="R528" s="344">
        <f t="shared" si="216"/>
        <v>0.013645654072797107</v>
      </c>
      <c r="S528" s="344">
        <f t="shared" si="216"/>
        <v>0.008646518369608766</v>
      </c>
      <c r="T528" s="344">
        <f t="shared" si="216"/>
        <v>0.008636840697770501</v>
      </c>
      <c r="U528" s="344">
        <f t="shared" si="216"/>
        <v>0.011513294698899536</v>
      </c>
      <c r="V528" s="344">
        <f t="shared" si="216"/>
        <v>0.027244477238238144</v>
      </c>
      <c r="W528" s="344">
        <f t="shared" si="216"/>
        <v>0.01244023327475657</v>
      </c>
      <c r="X528" s="344">
        <f t="shared" si="216"/>
        <v>0.0021829868296168106</v>
      </c>
      <c r="Y528" s="344">
        <f t="shared" si="216"/>
        <v>0.000839600874153361</v>
      </c>
      <c r="Z528" s="344">
        <f t="shared" si="216"/>
        <v>0.12900376269557592</v>
      </c>
      <c r="AA528" s="344">
        <f t="shared" si="216"/>
        <v>0.009952904547745469</v>
      </c>
      <c r="AB528" s="344">
        <f t="shared" si="216"/>
        <v>0.011097619634364576</v>
      </c>
      <c r="AC528" s="275"/>
      <c r="AD528" s="275"/>
      <c r="AE528" s="275"/>
      <c r="AF528" s="275"/>
      <c r="AG528" s="275"/>
      <c r="AH528" s="276"/>
      <c r="AI528" s="277"/>
      <c r="AJ528" s="277"/>
      <c r="AK528" s="277"/>
      <c r="AL528" s="277"/>
      <c r="AM528" s="277"/>
      <c r="AN528" s="277"/>
      <c r="AO528" s="345"/>
      <c r="AP528" s="345"/>
      <c r="AQ528" s="345"/>
      <c r="AR528" s="345"/>
      <c r="AS528" s="345"/>
      <c r="AT528" s="345"/>
    </row>
    <row r="529" spans="1:46" ht="11.25">
      <c r="A529" s="349"/>
      <c r="B529" s="336"/>
      <c r="C529" s="271"/>
      <c r="D529" s="298"/>
      <c r="E529" s="314"/>
      <c r="F529" s="364"/>
      <c r="G529" s="364"/>
      <c r="H529" s="364"/>
      <c r="I529" s="364"/>
      <c r="J529" s="364"/>
      <c r="K529" s="364"/>
      <c r="L529" s="364"/>
      <c r="M529" s="364"/>
      <c r="N529" s="364"/>
      <c r="O529" s="36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275"/>
      <c r="AD529" s="275"/>
      <c r="AE529" s="275"/>
      <c r="AF529" s="275"/>
      <c r="AG529" s="275"/>
      <c r="AH529" s="276"/>
      <c r="AI529" s="277"/>
      <c r="AJ529" s="277"/>
      <c r="AK529" s="277"/>
      <c r="AL529" s="277"/>
      <c r="AM529" s="277"/>
      <c r="AN529" s="277"/>
      <c r="AO529" s="345"/>
      <c r="AP529" s="345"/>
      <c r="AQ529" s="345"/>
      <c r="AR529" s="345"/>
      <c r="AS529" s="345"/>
      <c r="AT529" s="345"/>
    </row>
    <row r="530" spans="1:46" ht="11.25">
      <c r="A530" s="346">
        <v>397</v>
      </c>
      <c r="B530" s="329" t="s">
        <v>550</v>
      </c>
      <c r="C530" s="348" t="s">
        <v>573</v>
      </c>
      <c r="D530" s="347"/>
      <c r="E530" s="332" t="s">
        <v>705</v>
      </c>
      <c r="F530" s="364">
        <f aca="true" t="shared" si="217" ref="F530:AB530">(F516+F520+F524+F528)</f>
        <v>0.07134485989653722</v>
      </c>
      <c r="G530" s="364">
        <f t="shared" si="217"/>
        <v>0.08617972588679926</v>
      </c>
      <c r="H530" s="364">
        <f t="shared" si="217"/>
        <v>0.07702648458612205</v>
      </c>
      <c r="I530" s="364">
        <f t="shared" si="217"/>
        <v>0.07021665415023468</v>
      </c>
      <c r="J530" s="364">
        <f t="shared" si="217"/>
        <v>0.06475152088075828</v>
      </c>
      <c r="K530" s="364">
        <f t="shared" si="217"/>
        <v>0.06543474912416657</v>
      </c>
      <c r="L530" s="364">
        <f t="shared" si="217"/>
        <v>0.004122952192391697</v>
      </c>
      <c r="M530" s="364">
        <f t="shared" si="217"/>
        <v>0.056415675109916096</v>
      </c>
      <c r="N530" s="364">
        <f t="shared" si="217"/>
        <v>0.18286150654267072</v>
      </c>
      <c r="O530" s="364">
        <f t="shared" si="217"/>
        <v>0.015727861080655294</v>
      </c>
      <c r="P530" s="344">
        <f t="shared" si="217"/>
        <v>0.08617972588679926</v>
      </c>
      <c r="Q530" s="344">
        <f t="shared" si="217"/>
        <v>0.07702648458612205</v>
      </c>
      <c r="R530" s="344">
        <f t="shared" si="217"/>
        <v>0.07021665415023468</v>
      </c>
      <c r="S530" s="344">
        <f t="shared" si="217"/>
        <v>0.06475152088075828</v>
      </c>
      <c r="T530" s="344">
        <f t="shared" si="217"/>
        <v>0.06419669250087628</v>
      </c>
      <c r="U530" s="344">
        <f t="shared" si="217"/>
        <v>0.059460305641120606</v>
      </c>
      <c r="V530" s="344">
        <f t="shared" si="217"/>
        <v>0.076380658300001</v>
      </c>
      <c r="W530" s="344">
        <f t="shared" si="217"/>
        <v>0.016081119457641596</v>
      </c>
      <c r="X530" s="344">
        <f t="shared" si="217"/>
        <v>0.056415675109916096</v>
      </c>
      <c r="Y530" s="344">
        <f t="shared" si="217"/>
        <v>0.0037887728223760238</v>
      </c>
      <c r="Z530" s="344">
        <f t="shared" si="217"/>
        <v>0.18286150654267072</v>
      </c>
      <c r="AA530" s="344">
        <f t="shared" si="217"/>
        <v>0.012361896679806764</v>
      </c>
      <c r="AB530" s="344">
        <f t="shared" si="217"/>
        <v>0.06951830032731135</v>
      </c>
      <c r="AC530" s="275"/>
      <c r="AD530" s="275"/>
      <c r="AE530" s="275"/>
      <c r="AF530" s="275"/>
      <c r="AG530" s="275"/>
      <c r="AH530" s="276"/>
      <c r="AI530" s="277"/>
      <c r="AJ530" s="277"/>
      <c r="AK530" s="277"/>
      <c r="AL530" s="277"/>
      <c r="AM530" s="277"/>
      <c r="AN530" s="277"/>
      <c r="AO530" s="345"/>
      <c r="AP530" s="345"/>
      <c r="AQ530" s="345"/>
      <c r="AR530" s="345"/>
      <c r="AS530" s="345"/>
      <c r="AT530" s="345"/>
    </row>
    <row r="531" spans="6:46" ht="11.25">
      <c r="F531" s="364"/>
      <c r="G531" s="364"/>
      <c r="H531" s="364"/>
      <c r="I531" s="364"/>
      <c r="J531" s="364"/>
      <c r="K531" s="364"/>
      <c r="L531" s="364"/>
      <c r="M531" s="364"/>
      <c r="N531" s="364"/>
      <c r="O531" s="364"/>
      <c r="P531" s="344"/>
      <c r="Q531" s="344"/>
      <c r="R531" s="344"/>
      <c r="S531" s="344"/>
      <c r="T531" s="344"/>
      <c r="U531" s="344"/>
      <c r="V531" s="344"/>
      <c r="W531" s="344"/>
      <c r="X531" s="344"/>
      <c r="Y531" s="344"/>
      <c r="Z531" s="344"/>
      <c r="AA531" s="344"/>
      <c r="AB531" s="344"/>
      <c r="AC531" s="275"/>
      <c r="AD531" s="275"/>
      <c r="AE531" s="275"/>
      <c r="AF531" s="275"/>
      <c r="AG531" s="275"/>
      <c r="AH531" s="276"/>
      <c r="AI531" s="277"/>
      <c r="AJ531" s="277"/>
      <c r="AK531" s="277"/>
      <c r="AL531" s="277"/>
      <c r="AM531" s="277"/>
      <c r="AN531" s="277"/>
      <c r="AO531" s="345"/>
      <c r="AP531" s="345"/>
      <c r="AQ531" s="345"/>
      <c r="AR531" s="345"/>
      <c r="AS531" s="345"/>
      <c r="AT531" s="345"/>
    </row>
    <row r="532" spans="1:46" ht="11.25">
      <c r="A532" s="235">
        <v>398</v>
      </c>
      <c r="B532" s="341" t="s">
        <v>553</v>
      </c>
      <c r="C532" s="241" t="s">
        <v>574</v>
      </c>
      <c r="E532" s="314" t="s">
        <v>705</v>
      </c>
      <c r="F532" s="364">
        <f aca="true" t="shared" si="218" ref="F532:AB532">(F514+F518+F522+F526)</f>
        <v>0.005584435534522062</v>
      </c>
      <c r="G532" s="364">
        <f t="shared" si="218"/>
        <v>0.007480757044888996</v>
      </c>
      <c r="H532" s="364">
        <f t="shared" si="218"/>
        <v>0.005960660040859361</v>
      </c>
      <c r="I532" s="364">
        <f t="shared" si="218"/>
        <v>0.004323066318027107</v>
      </c>
      <c r="J532" s="364">
        <f t="shared" si="218"/>
        <v>0.0036337996352764695</v>
      </c>
      <c r="K532" s="364">
        <f t="shared" si="218"/>
        <v>0.003951003562083154</v>
      </c>
      <c r="L532" s="364">
        <f t="shared" si="218"/>
        <v>0.0005433958139354546</v>
      </c>
      <c r="M532" s="364">
        <f t="shared" si="218"/>
        <v>0.003223953651893898</v>
      </c>
      <c r="N532" s="364">
        <f t="shared" si="218"/>
        <v>0.028954207359280445</v>
      </c>
      <c r="O532" s="364">
        <f t="shared" si="218"/>
        <v>0.001715137779463517</v>
      </c>
      <c r="P532" s="344">
        <f t="shared" si="218"/>
        <v>0.007480757044888996</v>
      </c>
      <c r="Q532" s="344">
        <f t="shared" si="218"/>
        <v>0.005960660040859361</v>
      </c>
      <c r="R532" s="344">
        <f t="shared" si="218"/>
        <v>0.004323066318027107</v>
      </c>
      <c r="S532" s="344">
        <f t="shared" si="218"/>
        <v>0.0036337996352764695</v>
      </c>
      <c r="T532" s="344">
        <f t="shared" si="218"/>
        <v>0.0036852348864354046</v>
      </c>
      <c r="U532" s="344">
        <f t="shared" si="218"/>
        <v>0.0036822883812005136</v>
      </c>
      <c r="V532" s="344">
        <f t="shared" si="218"/>
        <v>0.006274298970901848</v>
      </c>
      <c r="W532" s="344">
        <f t="shared" si="218"/>
        <v>0.002132323712325699</v>
      </c>
      <c r="X532" s="344">
        <f t="shared" si="218"/>
        <v>0.003223953651893898</v>
      </c>
      <c r="Y532" s="344">
        <f t="shared" si="218"/>
        <v>0.0004989921095628447</v>
      </c>
      <c r="Z532" s="344">
        <f t="shared" si="218"/>
        <v>0.028954207359280445</v>
      </c>
      <c r="AA532" s="344">
        <f t="shared" si="218"/>
        <v>0.0015196986071637983</v>
      </c>
      <c r="AB532" s="344">
        <f t="shared" si="218"/>
        <v>0.00483839093132531</v>
      </c>
      <c r="AC532" s="275"/>
      <c r="AD532" s="275"/>
      <c r="AE532" s="275"/>
      <c r="AF532" s="275"/>
      <c r="AG532" s="275"/>
      <c r="AH532" s="276"/>
      <c r="AI532" s="277"/>
      <c r="AJ532" s="277"/>
      <c r="AK532" s="277"/>
      <c r="AL532" s="277"/>
      <c r="AM532" s="277"/>
      <c r="AN532" s="277"/>
      <c r="AO532" s="345"/>
      <c r="AP532" s="345"/>
      <c r="AQ532" s="345"/>
      <c r="AR532" s="345"/>
      <c r="AS532" s="345"/>
      <c r="AT532" s="345"/>
    </row>
    <row r="533" spans="1:46" ht="11.25">
      <c r="A533" s="235">
        <v>399</v>
      </c>
      <c r="B533" s="341" t="s">
        <v>463</v>
      </c>
      <c r="C533" s="241" t="s">
        <v>575</v>
      </c>
      <c r="E533" s="314" t="s">
        <v>705</v>
      </c>
      <c r="F533" s="364">
        <f aca="true" t="shared" si="219" ref="F533:AB533">(F515+F519+F523+F527)</f>
        <v>0.0077528280365426645</v>
      </c>
      <c r="G533" s="364">
        <f t="shared" si="219"/>
        <v>0.009430408820383627</v>
      </c>
      <c r="H533" s="364">
        <f t="shared" si="219"/>
        <v>0.008479767341757448</v>
      </c>
      <c r="I533" s="364">
        <f t="shared" si="219"/>
        <v>0.008030304733264293</v>
      </c>
      <c r="J533" s="364">
        <f t="shared" si="219"/>
        <v>0.00660586176852119</v>
      </c>
      <c r="K533" s="364">
        <f t="shared" si="219"/>
        <v>0.006276652231918817</v>
      </c>
      <c r="L533" s="364">
        <f t="shared" si="219"/>
        <v>0.0009418809936266949</v>
      </c>
      <c r="M533" s="364">
        <f t="shared" si="219"/>
        <v>0.004223294734897081</v>
      </c>
      <c r="N533" s="364">
        <f t="shared" si="219"/>
        <v>0.02106990936028611</v>
      </c>
      <c r="O533" s="364">
        <f t="shared" si="219"/>
        <v>0.002424536748270382</v>
      </c>
      <c r="P533" s="344">
        <f t="shared" si="219"/>
        <v>0.009430408820383627</v>
      </c>
      <c r="Q533" s="344">
        <f t="shared" si="219"/>
        <v>0.008479767341757448</v>
      </c>
      <c r="R533" s="344">
        <f t="shared" si="219"/>
        <v>0.008030304733264293</v>
      </c>
      <c r="S533" s="344">
        <f t="shared" si="219"/>
        <v>0.00660586176852119</v>
      </c>
      <c r="T533" s="344">
        <f t="shared" si="219"/>
        <v>0.006094269145020278</v>
      </c>
      <c r="U533" s="344">
        <f t="shared" si="219"/>
        <v>0.0037316631723429677</v>
      </c>
      <c r="V533" s="344">
        <f t="shared" si="219"/>
        <v>0.00793252411227588</v>
      </c>
      <c r="W533" s="344">
        <f t="shared" si="219"/>
        <v>0.003408106848753264</v>
      </c>
      <c r="X533" s="344">
        <f t="shared" si="219"/>
        <v>0.004223294734897081</v>
      </c>
      <c r="Y533" s="344">
        <f t="shared" si="219"/>
        <v>0.0008729605826388377</v>
      </c>
      <c r="Z533" s="344">
        <f t="shared" si="219"/>
        <v>0.02106990936028611</v>
      </c>
      <c r="AA533" s="344">
        <f t="shared" si="219"/>
        <v>0.0021198080252579476</v>
      </c>
      <c r="AB533" s="344">
        <f t="shared" si="219"/>
        <v>0.007294312512321631</v>
      </c>
      <c r="AC533" s="275"/>
      <c r="AD533" s="275"/>
      <c r="AE533" s="275"/>
      <c r="AF533" s="275"/>
      <c r="AG533" s="275"/>
      <c r="AH533" s="276"/>
      <c r="AI533" s="277"/>
      <c r="AJ533" s="277"/>
      <c r="AK533" s="277"/>
      <c r="AL533" s="277"/>
      <c r="AM533" s="277"/>
      <c r="AN533" s="277"/>
      <c r="AO533" s="345"/>
      <c r="AP533" s="345"/>
      <c r="AQ533" s="345"/>
      <c r="AR533" s="345"/>
      <c r="AS533" s="345"/>
      <c r="AT533" s="345"/>
    </row>
    <row r="534" spans="6:46" ht="11.25">
      <c r="F534" s="364"/>
      <c r="G534" s="364"/>
      <c r="H534" s="364"/>
      <c r="I534" s="364"/>
      <c r="J534" s="364"/>
      <c r="K534" s="364"/>
      <c r="L534" s="364"/>
      <c r="M534" s="364"/>
      <c r="N534" s="364"/>
      <c r="O534" s="364"/>
      <c r="P534" s="344"/>
      <c r="Q534" s="344"/>
      <c r="R534" s="344"/>
      <c r="S534" s="344"/>
      <c r="T534" s="344"/>
      <c r="U534" s="344"/>
      <c r="V534" s="344"/>
      <c r="W534" s="344"/>
      <c r="X534" s="344"/>
      <c r="Y534" s="344"/>
      <c r="Z534" s="344"/>
      <c r="AA534" s="344"/>
      <c r="AB534" s="344"/>
      <c r="AC534" s="275"/>
      <c r="AD534" s="275"/>
      <c r="AE534" s="275"/>
      <c r="AF534" s="275"/>
      <c r="AG534" s="275"/>
      <c r="AH534" s="276"/>
      <c r="AI534" s="277"/>
      <c r="AJ534" s="277"/>
      <c r="AK534" s="277"/>
      <c r="AL534" s="277"/>
      <c r="AM534" s="277"/>
      <c r="AN534" s="277"/>
      <c r="AO534" s="345"/>
      <c r="AP534" s="345"/>
      <c r="AQ534" s="345"/>
      <c r="AR534" s="345"/>
      <c r="AS534" s="345"/>
      <c r="AT534" s="345"/>
    </row>
    <row r="535" spans="1:46" ht="11.25">
      <c r="A535" s="350">
        <v>400</v>
      </c>
      <c r="B535" s="351" t="s">
        <v>576</v>
      </c>
      <c r="C535" s="352" t="s">
        <v>577</v>
      </c>
      <c r="D535" s="353"/>
      <c r="E535" s="354" t="s">
        <v>705</v>
      </c>
      <c r="F535" s="364">
        <f aca="true" t="shared" si="220" ref="F535:AB535">(F516)</f>
        <v>0.04896050748810081</v>
      </c>
      <c r="G535" s="364">
        <f t="shared" si="220"/>
        <v>0.05514078107516357</v>
      </c>
      <c r="H535" s="364">
        <f t="shared" si="220"/>
        <v>0.0532907624855817</v>
      </c>
      <c r="I535" s="364">
        <f t="shared" si="220"/>
        <v>0.05333598249201389</v>
      </c>
      <c r="J535" s="364">
        <f t="shared" si="220"/>
        <v>0.05292049664681058</v>
      </c>
      <c r="K535" s="364">
        <f t="shared" si="220"/>
        <v>0.05178869034630647</v>
      </c>
      <c r="L535" s="364">
        <f t="shared" si="220"/>
        <v>0.0009028289979785145</v>
      </c>
      <c r="M535" s="364">
        <f t="shared" si="220"/>
        <v>0.05120287004008644</v>
      </c>
      <c r="N535" s="364">
        <f t="shared" si="220"/>
        <v>0.05085256460646681</v>
      </c>
      <c r="O535" s="364">
        <f t="shared" si="220"/>
        <v>0.003551471660502827</v>
      </c>
      <c r="P535" s="344">
        <f t="shared" si="220"/>
        <v>0.05514078107516357</v>
      </c>
      <c r="Q535" s="344">
        <f t="shared" si="220"/>
        <v>0.0532907624855817</v>
      </c>
      <c r="R535" s="344">
        <f t="shared" si="220"/>
        <v>0.05333598249201389</v>
      </c>
      <c r="S535" s="344">
        <f t="shared" si="220"/>
        <v>0.05292049664681058</v>
      </c>
      <c r="T535" s="344">
        <f t="shared" si="220"/>
        <v>0.05245432244965525</v>
      </c>
      <c r="U535" s="344">
        <f t="shared" si="220"/>
        <v>0.04549715196498391</v>
      </c>
      <c r="V535" s="344">
        <f t="shared" si="220"/>
        <v>0.04647381236214325</v>
      </c>
      <c r="W535" s="344">
        <f t="shared" si="220"/>
        <v>0.0012923813103935878</v>
      </c>
      <c r="X535" s="344">
        <f t="shared" si="220"/>
        <v>0.05120287004008644</v>
      </c>
      <c r="Y535" s="344">
        <f t="shared" si="220"/>
        <v>0.0008925473438116651</v>
      </c>
      <c r="Z535" s="344">
        <f t="shared" si="220"/>
        <v>0.05085256460646681</v>
      </c>
      <c r="AA535" s="344">
        <f t="shared" si="220"/>
        <v>0.0005295427484812255</v>
      </c>
      <c r="AB535" s="344">
        <f t="shared" si="220"/>
        <v>0.05518026155337594</v>
      </c>
      <c r="AC535" s="275"/>
      <c r="AD535" s="275"/>
      <c r="AE535" s="275"/>
      <c r="AF535" s="275"/>
      <c r="AG535" s="275"/>
      <c r="AH535" s="276"/>
      <c r="AI535" s="277"/>
      <c r="AJ535" s="277"/>
      <c r="AK535" s="277"/>
      <c r="AL535" s="277"/>
      <c r="AM535" s="277"/>
      <c r="AN535" s="277"/>
      <c r="AO535" s="345"/>
      <c r="AP535" s="345"/>
      <c r="AQ535" s="345"/>
      <c r="AR535" s="345"/>
      <c r="AS535" s="345"/>
      <c r="AT535" s="345"/>
    </row>
    <row r="536" spans="1:46" ht="11.25">
      <c r="A536" s="355"/>
      <c r="B536" s="356"/>
      <c r="C536" s="357"/>
      <c r="D536" s="358"/>
      <c r="E536" s="359"/>
      <c r="F536" s="364"/>
      <c r="G536" s="364"/>
      <c r="H536" s="364"/>
      <c r="I536" s="364"/>
      <c r="J536" s="364"/>
      <c r="K536" s="364"/>
      <c r="L536" s="364"/>
      <c r="M536" s="364"/>
      <c r="N536" s="364"/>
      <c r="O536" s="364"/>
      <c r="P536" s="344"/>
      <c r="Q536" s="344"/>
      <c r="R536" s="344"/>
      <c r="S536" s="344"/>
      <c r="T536" s="344"/>
      <c r="U536" s="344"/>
      <c r="V536" s="344"/>
      <c r="W536" s="344"/>
      <c r="X536" s="344"/>
      <c r="Y536" s="344"/>
      <c r="Z536" s="344"/>
      <c r="AA536" s="344"/>
      <c r="AB536" s="344"/>
      <c r="AC536" s="275"/>
      <c r="AD536" s="275"/>
      <c r="AE536" s="275"/>
      <c r="AF536" s="275"/>
      <c r="AG536" s="275"/>
      <c r="AH536" s="276"/>
      <c r="AI536" s="277"/>
      <c r="AJ536" s="277"/>
      <c r="AK536" s="277"/>
      <c r="AL536" s="277"/>
      <c r="AM536" s="277"/>
      <c r="AN536" s="277"/>
      <c r="AO536" s="345"/>
      <c r="AP536" s="345"/>
      <c r="AQ536" s="345"/>
      <c r="AR536" s="345"/>
      <c r="AS536" s="345"/>
      <c r="AT536" s="345"/>
    </row>
    <row r="537" spans="1:46" ht="11.25">
      <c r="A537" s="350">
        <v>401</v>
      </c>
      <c r="B537" s="351" t="s">
        <v>536</v>
      </c>
      <c r="C537" s="352" t="s">
        <v>578</v>
      </c>
      <c r="D537" s="353"/>
      <c r="E537" s="354" t="s">
        <v>705</v>
      </c>
      <c r="F537" s="364">
        <f aca="true" t="shared" si="221" ref="F537:AB537">(F520)</f>
        <v>5.711087413865839E-06</v>
      </c>
      <c r="G537" s="364">
        <f t="shared" si="221"/>
        <v>6.447656332211805E-06</v>
      </c>
      <c r="H537" s="364">
        <f t="shared" si="221"/>
        <v>6.222419624042153E-06</v>
      </c>
      <c r="I537" s="364">
        <f t="shared" si="221"/>
        <v>6.222936623935962E-06</v>
      </c>
      <c r="J537" s="364">
        <f t="shared" si="221"/>
        <v>6.1749977209698455E-06</v>
      </c>
      <c r="K537" s="364">
        <f t="shared" si="221"/>
        <v>6.064350144001002E-06</v>
      </c>
      <c r="L537" s="364">
        <f t="shared" si="221"/>
        <v>0</v>
      </c>
      <c r="M537" s="364">
        <f t="shared" si="221"/>
        <v>5.9592627250042505E-06</v>
      </c>
      <c r="N537" s="364">
        <f t="shared" si="221"/>
        <v>5.862881675493667E-06</v>
      </c>
      <c r="O537" s="364">
        <f t="shared" si="221"/>
        <v>3.592818030600972E-07</v>
      </c>
      <c r="P537" s="344">
        <f t="shared" si="221"/>
        <v>6.447656332211805E-06</v>
      </c>
      <c r="Q537" s="344">
        <f t="shared" si="221"/>
        <v>6.222419624042153E-06</v>
      </c>
      <c r="R537" s="344">
        <f t="shared" si="221"/>
        <v>6.222936623935962E-06</v>
      </c>
      <c r="S537" s="344">
        <f t="shared" si="221"/>
        <v>6.1749977209698455E-06</v>
      </c>
      <c r="T537" s="344">
        <f t="shared" si="221"/>
        <v>6.134839499792721E-06</v>
      </c>
      <c r="U537" s="344">
        <f t="shared" si="221"/>
        <v>5.411331267842125E-06</v>
      </c>
      <c r="V537" s="344">
        <f t="shared" si="221"/>
        <v>5.4709882498898605E-06</v>
      </c>
      <c r="W537" s="344">
        <f t="shared" si="221"/>
        <v>0</v>
      </c>
      <c r="X537" s="344">
        <f t="shared" si="221"/>
        <v>5.9592627250042505E-06</v>
      </c>
      <c r="Y537" s="344">
        <f t="shared" si="221"/>
        <v>0</v>
      </c>
      <c r="Z537" s="344">
        <f t="shared" si="221"/>
        <v>5.862881675493667E-06</v>
      </c>
      <c r="AA537" s="344">
        <f t="shared" si="221"/>
        <v>0</v>
      </c>
      <c r="AB537" s="344">
        <f t="shared" si="221"/>
        <v>6.3791334428912485E-06</v>
      </c>
      <c r="AC537" s="275"/>
      <c r="AD537" s="275"/>
      <c r="AE537" s="275"/>
      <c r="AF537" s="275"/>
      <c r="AG537" s="275"/>
      <c r="AH537" s="276"/>
      <c r="AI537" s="277"/>
      <c r="AJ537" s="277"/>
      <c r="AK537" s="277"/>
      <c r="AL537" s="277"/>
      <c r="AM537" s="277"/>
      <c r="AN537" s="277"/>
      <c r="AO537" s="345"/>
      <c r="AP537" s="345"/>
      <c r="AQ537" s="345"/>
      <c r="AR537" s="345"/>
      <c r="AS537" s="345"/>
      <c r="AT537" s="345"/>
    </row>
    <row r="538" spans="1:46" ht="11.25">
      <c r="A538" s="355"/>
      <c r="B538" s="356"/>
      <c r="C538" s="357"/>
      <c r="D538" s="358"/>
      <c r="E538" s="359"/>
      <c r="F538" s="364"/>
      <c r="G538" s="364"/>
      <c r="H538" s="364"/>
      <c r="I538" s="364"/>
      <c r="J538" s="364"/>
      <c r="K538" s="364"/>
      <c r="L538" s="364"/>
      <c r="M538" s="364"/>
      <c r="N538" s="364"/>
      <c r="O538" s="36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  <c r="Z538" s="344"/>
      <c r="AA538" s="344"/>
      <c r="AB538" s="344"/>
      <c r="AC538" s="275"/>
      <c r="AD538" s="275"/>
      <c r="AE538" s="275"/>
      <c r="AF538" s="275"/>
      <c r="AG538" s="275"/>
      <c r="AH538" s="276"/>
      <c r="AI538" s="277"/>
      <c r="AJ538" s="277"/>
      <c r="AK538" s="277"/>
      <c r="AL538" s="277"/>
      <c r="AM538" s="277"/>
      <c r="AN538" s="277"/>
      <c r="AO538" s="345"/>
      <c r="AP538" s="345"/>
      <c r="AQ538" s="345"/>
      <c r="AR538" s="345"/>
      <c r="AS538" s="345"/>
      <c r="AT538" s="345"/>
    </row>
    <row r="539" spans="1:46" ht="11.25">
      <c r="A539" s="350">
        <v>402</v>
      </c>
      <c r="B539" s="351" t="s">
        <v>542</v>
      </c>
      <c r="C539" s="352" t="s">
        <v>579</v>
      </c>
      <c r="D539" s="353"/>
      <c r="E539" s="354" t="s">
        <v>705</v>
      </c>
      <c r="F539" s="364">
        <f aca="true" t="shared" si="222" ref="F539:AB539">(F524)</f>
        <v>0.00307883316222432</v>
      </c>
      <c r="G539" s="364">
        <f t="shared" si="222"/>
        <v>0.003235843012342412</v>
      </c>
      <c r="H539" s="364">
        <f t="shared" si="222"/>
        <v>0.0031601915638643204</v>
      </c>
      <c r="I539" s="364">
        <f t="shared" si="222"/>
        <v>0.0032287946487997462</v>
      </c>
      <c r="J539" s="364">
        <f t="shared" si="222"/>
        <v>0.003178330866617953</v>
      </c>
      <c r="K539" s="364">
        <f t="shared" si="222"/>
        <v>0.003043575933760674</v>
      </c>
      <c r="L539" s="364">
        <f t="shared" si="222"/>
        <v>0.0020661983640303163</v>
      </c>
      <c r="M539" s="364">
        <f t="shared" si="222"/>
        <v>0.0030238589774878423</v>
      </c>
      <c r="N539" s="364">
        <f t="shared" si="222"/>
        <v>0.0029993163589524955</v>
      </c>
      <c r="O539" s="364">
        <f t="shared" si="222"/>
        <v>0.0019785198336872327</v>
      </c>
      <c r="P539" s="344">
        <f t="shared" si="222"/>
        <v>0.003235843012342412</v>
      </c>
      <c r="Q539" s="344">
        <f t="shared" si="222"/>
        <v>0.0031601915638643204</v>
      </c>
      <c r="R539" s="344">
        <f t="shared" si="222"/>
        <v>0.0032287946487997462</v>
      </c>
      <c r="S539" s="344">
        <f t="shared" si="222"/>
        <v>0.003178330866617953</v>
      </c>
      <c r="T539" s="344">
        <f t="shared" si="222"/>
        <v>0.0030993945139507454</v>
      </c>
      <c r="U539" s="344">
        <f t="shared" si="222"/>
        <v>0.0024444476459693147</v>
      </c>
      <c r="V539" s="344">
        <f t="shared" si="222"/>
        <v>0.0026568977113697206</v>
      </c>
      <c r="W539" s="344">
        <f t="shared" si="222"/>
        <v>0.002348504872491439</v>
      </c>
      <c r="X539" s="344">
        <f t="shared" si="222"/>
        <v>0.0030238589774878423</v>
      </c>
      <c r="Y539" s="344">
        <f t="shared" si="222"/>
        <v>0.0020566246044109978</v>
      </c>
      <c r="Z539" s="344">
        <f t="shared" si="222"/>
        <v>0.0029993163589524955</v>
      </c>
      <c r="AA539" s="344">
        <f t="shared" si="222"/>
        <v>0.0018794493835800684</v>
      </c>
      <c r="AB539" s="344">
        <f t="shared" si="222"/>
        <v>0.0032340400061279433</v>
      </c>
      <c r="AC539" s="275"/>
      <c r="AD539" s="275"/>
      <c r="AE539" s="275"/>
      <c r="AF539" s="275"/>
      <c r="AG539" s="275"/>
      <c r="AH539" s="276"/>
      <c r="AI539" s="277"/>
      <c r="AJ539" s="277"/>
      <c r="AK539" s="277"/>
      <c r="AL539" s="277"/>
      <c r="AM539" s="277"/>
      <c r="AN539" s="277"/>
      <c r="AO539" s="345"/>
      <c r="AP539" s="345"/>
      <c r="AQ539" s="345"/>
      <c r="AR539" s="345"/>
      <c r="AS539" s="345"/>
      <c r="AT539" s="345"/>
    </row>
    <row r="540" spans="1:46" ht="11.25">
      <c r="A540" s="355"/>
      <c r="B540" s="356"/>
      <c r="C540" s="357"/>
      <c r="D540" s="358"/>
      <c r="E540" s="359"/>
      <c r="F540" s="364"/>
      <c r="G540" s="364"/>
      <c r="H540" s="364"/>
      <c r="I540" s="364"/>
      <c r="J540" s="364"/>
      <c r="K540" s="364"/>
      <c r="L540" s="364"/>
      <c r="M540" s="364"/>
      <c r="N540" s="364"/>
      <c r="O540" s="364"/>
      <c r="P540" s="344"/>
      <c r="Q540" s="344"/>
      <c r="R540" s="344"/>
      <c r="S540" s="344"/>
      <c r="T540" s="344"/>
      <c r="U540" s="344"/>
      <c r="V540" s="344"/>
      <c r="W540" s="344"/>
      <c r="X540" s="344"/>
      <c r="Y540" s="344"/>
      <c r="Z540" s="344"/>
      <c r="AA540" s="344"/>
      <c r="AB540" s="344"/>
      <c r="AC540" s="275"/>
      <c r="AD540" s="275"/>
      <c r="AE540" s="275"/>
      <c r="AF540" s="275"/>
      <c r="AG540" s="275"/>
      <c r="AH540" s="276"/>
      <c r="AI540" s="277"/>
      <c r="AJ540" s="277"/>
      <c r="AK540" s="277"/>
      <c r="AL540" s="277"/>
      <c r="AM540" s="277"/>
      <c r="AN540" s="277"/>
      <c r="AO540" s="345"/>
      <c r="AP540" s="345"/>
      <c r="AQ540" s="345"/>
      <c r="AR540" s="345"/>
      <c r="AS540" s="345"/>
      <c r="AT540" s="345"/>
    </row>
    <row r="541" spans="1:46" ht="11.25">
      <c r="A541" s="350">
        <v>403</v>
      </c>
      <c r="B541" s="351" t="s">
        <v>548</v>
      </c>
      <c r="C541" s="352" t="s">
        <v>580</v>
      </c>
      <c r="D541" s="353"/>
      <c r="E541" s="354" t="s">
        <v>705</v>
      </c>
      <c r="F541" s="364">
        <f aca="true" t="shared" si="223" ref="F541:AB541">(F528)</f>
        <v>0.019299808158798216</v>
      </c>
      <c r="G541" s="364">
        <f t="shared" si="223"/>
        <v>0.02779665414296106</v>
      </c>
      <c r="H541" s="364">
        <f t="shared" si="223"/>
        <v>0.020569308117051974</v>
      </c>
      <c r="I541" s="364">
        <f t="shared" si="223"/>
        <v>0.013645654072797107</v>
      </c>
      <c r="J541" s="364">
        <f t="shared" si="223"/>
        <v>0.008646518369608766</v>
      </c>
      <c r="K541" s="364">
        <f t="shared" si="223"/>
        <v>0.010596418493955423</v>
      </c>
      <c r="L541" s="364">
        <f t="shared" si="223"/>
        <v>0.0011539248303828662</v>
      </c>
      <c r="M541" s="364">
        <f t="shared" si="223"/>
        <v>0.0021829868296168106</v>
      </c>
      <c r="N541" s="364">
        <f t="shared" si="223"/>
        <v>0.12900376269557592</v>
      </c>
      <c r="O541" s="364">
        <f t="shared" si="223"/>
        <v>0.010197510304662174</v>
      </c>
      <c r="P541" s="344">
        <f t="shared" si="223"/>
        <v>0.02779665414296106</v>
      </c>
      <c r="Q541" s="344">
        <f t="shared" si="223"/>
        <v>0.020569308117051974</v>
      </c>
      <c r="R541" s="344">
        <f t="shared" si="223"/>
        <v>0.013645654072797107</v>
      </c>
      <c r="S541" s="344">
        <f t="shared" si="223"/>
        <v>0.008646518369608766</v>
      </c>
      <c r="T541" s="344">
        <f t="shared" si="223"/>
        <v>0.008636840697770501</v>
      </c>
      <c r="U541" s="344">
        <f t="shared" si="223"/>
        <v>0.011513294698899536</v>
      </c>
      <c r="V541" s="344">
        <f t="shared" si="223"/>
        <v>0.027244477238238144</v>
      </c>
      <c r="W541" s="344">
        <f t="shared" si="223"/>
        <v>0.01244023327475657</v>
      </c>
      <c r="X541" s="344">
        <f t="shared" si="223"/>
        <v>0.0021829868296168106</v>
      </c>
      <c r="Y541" s="344">
        <f t="shared" si="223"/>
        <v>0.000839600874153361</v>
      </c>
      <c r="Z541" s="344">
        <f t="shared" si="223"/>
        <v>0.12900376269557592</v>
      </c>
      <c r="AA541" s="344">
        <f t="shared" si="223"/>
        <v>0.009952904547745469</v>
      </c>
      <c r="AB541" s="344">
        <f t="shared" si="223"/>
        <v>0.011097619634364576</v>
      </c>
      <c r="AC541" s="275"/>
      <c r="AD541" s="275"/>
      <c r="AE541" s="275"/>
      <c r="AF541" s="275"/>
      <c r="AG541" s="275"/>
      <c r="AH541" s="276"/>
      <c r="AI541" s="277"/>
      <c r="AJ541" s="277"/>
      <c r="AK541" s="277"/>
      <c r="AL541" s="277"/>
      <c r="AM541" s="277"/>
      <c r="AN541" s="277"/>
      <c r="AO541" s="345"/>
      <c r="AP541" s="345"/>
      <c r="AQ541" s="345"/>
      <c r="AR541" s="345"/>
      <c r="AS541" s="345"/>
      <c r="AT541" s="345"/>
    </row>
    <row r="542" spans="1:46" ht="11.25">
      <c r="A542" s="355"/>
      <c r="B542" s="360"/>
      <c r="C542" s="358"/>
      <c r="D542" s="361"/>
      <c r="E542" s="359"/>
      <c r="F542" s="364"/>
      <c r="G542" s="364"/>
      <c r="H542" s="364"/>
      <c r="I542" s="364"/>
      <c r="J542" s="364"/>
      <c r="K542" s="364"/>
      <c r="L542" s="364"/>
      <c r="M542" s="364"/>
      <c r="N542" s="364"/>
      <c r="O542" s="364"/>
      <c r="P542" s="344"/>
      <c r="Q542" s="344"/>
      <c r="R542" s="344"/>
      <c r="S542" s="344"/>
      <c r="T542" s="344"/>
      <c r="U542" s="344"/>
      <c r="V542" s="344"/>
      <c r="W542" s="344"/>
      <c r="X542" s="344"/>
      <c r="Y542" s="344"/>
      <c r="Z542" s="344"/>
      <c r="AA542" s="344"/>
      <c r="AB542" s="344"/>
      <c r="AC542" s="275"/>
      <c r="AD542" s="275"/>
      <c r="AE542" s="275"/>
      <c r="AF542" s="275"/>
      <c r="AG542" s="275"/>
      <c r="AH542" s="276"/>
      <c r="AI542" s="277"/>
      <c r="AJ542" s="277"/>
      <c r="AK542" s="277"/>
      <c r="AL542" s="277"/>
      <c r="AM542" s="277"/>
      <c r="AN542" s="277"/>
      <c r="AO542" s="345"/>
      <c r="AP542" s="345"/>
      <c r="AQ542" s="345"/>
      <c r="AR542" s="345"/>
      <c r="AS542" s="345"/>
      <c r="AT542" s="345"/>
    </row>
    <row r="543" spans="1:46" s="334" customFormat="1" ht="11.25">
      <c r="A543" s="350">
        <v>404</v>
      </c>
      <c r="B543" s="351" t="s">
        <v>550</v>
      </c>
      <c r="C543" s="352" t="s">
        <v>581</v>
      </c>
      <c r="D543" s="353"/>
      <c r="E543" s="354" t="s">
        <v>705</v>
      </c>
      <c r="F543" s="364">
        <f aca="true" t="shared" si="224" ref="F543:AB543">(F530)</f>
        <v>0.07134485989653722</v>
      </c>
      <c r="G543" s="364">
        <f t="shared" si="224"/>
        <v>0.08617972588679926</v>
      </c>
      <c r="H543" s="364">
        <f t="shared" si="224"/>
        <v>0.07702648458612205</v>
      </c>
      <c r="I543" s="364">
        <f t="shared" si="224"/>
        <v>0.07021665415023468</v>
      </c>
      <c r="J543" s="364">
        <f t="shared" si="224"/>
        <v>0.06475152088075828</v>
      </c>
      <c r="K543" s="364">
        <f t="shared" si="224"/>
        <v>0.06543474912416657</v>
      </c>
      <c r="L543" s="364">
        <f t="shared" si="224"/>
        <v>0.004122952192391697</v>
      </c>
      <c r="M543" s="364">
        <f t="shared" si="224"/>
        <v>0.056415675109916096</v>
      </c>
      <c r="N543" s="364">
        <f t="shared" si="224"/>
        <v>0.18286150654267072</v>
      </c>
      <c r="O543" s="364">
        <f t="shared" si="224"/>
        <v>0.015727861080655294</v>
      </c>
      <c r="P543" s="344">
        <f t="shared" si="224"/>
        <v>0.08617972588679926</v>
      </c>
      <c r="Q543" s="344">
        <f t="shared" si="224"/>
        <v>0.07702648458612205</v>
      </c>
      <c r="R543" s="344">
        <f t="shared" si="224"/>
        <v>0.07021665415023468</v>
      </c>
      <c r="S543" s="344">
        <f t="shared" si="224"/>
        <v>0.06475152088075828</v>
      </c>
      <c r="T543" s="344">
        <f t="shared" si="224"/>
        <v>0.06419669250087628</v>
      </c>
      <c r="U543" s="344">
        <f t="shared" si="224"/>
        <v>0.059460305641120606</v>
      </c>
      <c r="V543" s="344">
        <f t="shared" si="224"/>
        <v>0.076380658300001</v>
      </c>
      <c r="W543" s="344">
        <f t="shared" si="224"/>
        <v>0.016081119457641596</v>
      </c>
      <c r="X543" s="344">
        <f t="shared" si="224"/>
        <v>0.056415675109916096</v>
      </c>
      <c r="Y543" s="344">
        <f t="shared" si="224"/>
        <v>0.0037887728223760238</v>
      </c>
      <c r="Z543" s="344">
        <f t="shared" si="224"/>
        <v>0.18286150654267072</v>
      </c>
      <c r="AA543" s="344">
        <f t="shared" si="224"/>
        <v>0.012361896679806764</v>
      </c>
      <c r="AB543" s="344">
        <f t="shared" si="224"/>
        <v>0.06951830032731135</v>
      </c>
      <c r="AC543" s="275"/>
      <c r="AD543" s="275"/>
      <c r="AE543" s="275"/>
      <c r="AF543" s="275"/>
      <c r="AG543" s="275"/>
      <c r="AH543" s="276"/>
      <c r="AI543" s="277"/>
      <c r="AJ543" s="277"/>
      <c r="AK543" s="277"/>
      <c r="AL543" s="277"/>
      <c r="AM543" s="277"/>
      <c r="AN543" s="277"/>
      <c r="AO543" s="362"/>
      <c r="AP543" s="362"/>
      <c r="AQ543" s="362"/>
      <c r="AR543" s="362"/>
      <c r="AS543" s="362"/>
      <c r="AT543" s="362"/>
    </row>
    <row r="544" spans="1:46" ht="11.25">
      <c r="A544" s="355"/>
      <c r="B544" s="356"/>
      <c r="C544" s="358"/>
      <c r="D544" s="358"/>
      <c r="E544" s="358"/>
      <c r="F544" s="364"/>
      <c r="G544" s="364"/>
      <c r="H544" s="364"/>
      <c r="I544" s="364"/>
      <c r="J544" s="364"/>
      <c r="K544" s="364"/>
      <c r="L544" s="364"/>
      <c r="M544" s="364"/>
      <c r="N544" s="364"/>
      <c r="O544" s="364"/>
      <c r="P544" s="344"/>
      <c r="Q544" s="344"/>
      <c r="R544" s="344"/>
      <c r="S544" s="344"/>
      <c r="T544" s="344"/>
      <c r="U544" s="344"/>
      <c r="V544" s="344"/>
      <c r="W544" s="344"/>
      <c r="X544" s="344"/>
      <c r="Y544" s="344"/>
      <c r="Z544" s="344"/>
      <c r="AA544" s="344"/>
      <c r="AB544" s="344"/>
      <c r="AC544" s="275"/>
      <c r="AD544" s="275"/>
      <c r="AE544" s="275"/>
      <c r="AF544" s="275"/>
      <c r="AG544" s="275"/>
      <c r="AH544" s="276"/>
      <c r="AI544" s="277"/>
      <c r="AJ544" s="277"/>
      <c r="AK544" s="277"/>
      <c r="AL544" s="277"/>
      <c r="AM544" s="277"/>
      <c r="AN544" s="277"/>
      <c r="AO544" s="345"/>
      <c r="AP544" s="345"/>
      <c r="AQ544" s="345"/>
      <c r="AR544" s="345"/>
      <c r="AS544" s="345"/>
      <c r="AT544" s="345"/>
    </row>
    <row r="545" spans="1:46" ht="11.25">
      <c r="A545" s="355">
        <v>405</v>
      </c>
      <c r="B545" s="360" t="s">
        <v>553</v>
      </c>
      <c r="C545" s="357" t="s">
        <v>582</v>
      </c>
      <c r="D545" s="358"/>
      <c r="E545" s="359" t="s">
        <v>705</v>
      </c>
      <c r="F545" s="364">
        <f aca="true" t="shared" si="225" ref="F545:AB545">(F532)</f>
        <v>0.005584435534522062</v>
      </c>
      <c r="G545" s="364">
        <f t="shared" si="225"/>
        <v>0.007480757044888996</v>
      </c>
      <c r="H545" s="364">
        <f t="shared" si="225"/>
        <v>0.005960660040859361</v>
      </c>
      <c r="I545" s="364">
        <f t="shared" si="225"/>
        <v>0.004323066318027107</v>
      </c>
      <c r="J545" s="364">
        <f t="shared" si="225"/>
        <v>0.0036337996352764695</v>
      </c>
      <c r="K545" s="364">
        <f t="shared" si="225"/>
        <v>0.003951003562083154</v>
      </c>
      <c r="L545" s="364">
        <f t="shared" si="225"/>
        <v>0.0005433958139354546</v>
      </c>
      <c r="M545" s="364">
        <f t="shared" si="225"/>
        <v>0.003223953651893898</v>
      </c>
      <c r="N545" s="364">
        <f t="shared" si="225"/>
        <v>0.028954207359280445</v>
      </c>
      <c r="O545" s="364">
        <f t="shared" si="225"/>
        <v>0.001715137779463517</v>
      </c>
      <c r="P545" s="344">
        <f t="shared" si="225"/>
        <v>0.007480757044888996</v>
      </c>
      <c r="Q545" s="344">
        <f t="shared" si="225"/>
        <v>0.005960660040859361</v>
      </c>
      <c r="R545" s="344">
        <f t="shared" si="225"/>
        <v>0.004323066318027107</v>
      </c>
      <c r="S545" s="344">
        <f t="shared" si="225"/>
        <v>0.0036337996352764695</v>
      </c>
      <c r="T545" s="344">
        <f t="shared" si="225"/>
        <v>0.0036852348864354046</v>
      </c>
      <c r="U545" s="344">
        <f t="shared" si="225"/>
        <v>0.0036822883812005136</v>
      </c>
      <c r="V545" s="344">
        <f t="shared" si="225"/>
        <v>0.006274298970901848</v>
      </c>
      <c r="W545" s="344">
        <f t="shared" si="225"/>
        <v>0.002132323712325699</v>
      </c>
      <c r="X545" s="344">
        <f t="shared" si="225"/>
        <v>0.003223953651893898</v>
      </c>
      <c r="Y545" s="344">
        <f t="shared" si="225"/>
        <v>0.0004989921095628447</v>
      </c>
      <c r="Z545" s="344">
        <f t="shared" si="225"/>
        <v>0.028954207359280445</v>
      </c>
      <c r="AA545" s="344">
        <f t="shared" si="225"/>
        <v>0.0015196986071637983</v>
      </c>
      <c r="AB545" s="344">
        <f t="shared" si="225"/>
        <v>0.00483839093132531</v>
      </c>
      <c r="AC545" s="275"/>
      <c r="AD545" s="275"/>
      <c r="AE545" s="275"/>
      <c r="AF545" s="275"/>
      <c r="AG545" s="275"/>
      <c r="AH545" s="276"/>
      <c r="AI545" s="277"/>
      <c r="AJ545" s="277"/>
      <c r="AK545" s="277"/>
      <c r="AL545" s="277"/>
      <c r="AM545" s="277"/>
      <c r="AN545" s="277"/>
      <c r="AO545" s="345"/>
      <c r="AP545" s="345"/>
      <c r="AQ545" s="345"/>
      <c r="AR545" s="345"/>
      <c r="AS545" s="345"/>
      <c r="AT545" s="345"/>
    </row>
    <row r="546" spans="1:46" ht="11.25">
      <c r="A546" s="355">
        <v>406</v>
      </c>
      <c r="B546" s="360" t="s">
        <v>463</v>
      </c>
      <c r="C546" s="357" t="s">
        <v>583</v>
      </c>
      <c r="D546" s="358"/>
      <c r="E546" s="359" t="s">
        <v>705</v>
      </c>
      <c r="F546" s="364">
        <f aca="true" t="shared" si="226" ref="F546:AB546">(F533)</f>
        <v>0.0077528280365426645</v>
      </c>
      <c r="G546" s="364">
        <f t="shared" si="226"/>
        <v>0.009430408820383627</v>
      </c>
      <c r="H546" s="364">
        <f t="shared" si="226"/>
        <v>0.008479767341757448</v>
      </c>
      <c r="I546" s="364">
        <f t="shared" si="226"/>
        <v>0.008030304733264293</v>
      </c>
      <c r="J546" s="364">
        <f t="shared" si="226"/>
        <v>0.00660586176852119</v>
      </c>
      <c r="K546" s="364">
        <f t="shared" si="226"/>
        <v>0.006276652231918817</v>
      </c>
      <c r="L546" s="364">
        <f t="shared" si="226"/>
        <v>0.0009418809936266949</v>
      </c>
      <c r="M546" s="364">
        <f t="shared" si="226"/>
        <v>0.004223294734897081</v>
      </c>
      <c r="N546" s="364">
        <f t="shared" si="226"/>
        <v>0.02106990936028611</v>
      </c>
      <c r="O546" s="364">
        <f t="shared" si="226"/>
        <v>0.002424536748270382</v>
      </c>
      <c r="P546" s="344">
        <f t="shared" si="226"/>
        <v>0.009430408820383627</v>
      </c>
      <c r="Q546" s="344">
        <f t="shared" si="226"/>
        <v>0.008479767341757448</v>
      </c>
      <c r="R546" s="344">
        <f t="shared" si="226"/>
        <v>0.008030304733264293</v>
      </c>
      <c r="S546" s="344">
        <f t="shared" si="226"/>
        <v>0.00660586176852119</v>
      </c>
      <c r="T546" s="344">
        <f t="shared" si="226"/>
        <v>0.006094269145020278</v>
      </c>
      <c r="U546" s="344">
        <f t="shared" si="226"/>
        <v>0.0037316631723429677</v>
      </c>
      <c r="V546" s="344">
        <f t="shared" si="226"/>
        <v>0.00793252411227588</v>
      </c>
      <c r="W546" s="344">
        <f t="shared" si="226"/>
        <v>0.003408106848753264</v>
      </c>
      <c r="X546" s="344">
        <f t="shared" si="226"/>
        <v>0.004223294734897081</v>
      </c>
      <c r="Y546" s="344">
        <f t="shared" si="226"/>
        <v>0.0008729605826388377</v>
      </c>
      <c r="Z546" s="344">
        <f t="shared" si="226"/>
        <v>0.02106990936028611</v>
      </c>
      <c r="AA546" s="344">
        <f t="shared" si="226"/>
        <v>0.0021198080252579476</v>
      </c>
      <c r="AB546" s="344">
        <f t="shared" si="226"/>
        <v>0.007294312512321631</v>
      </c>
      <c r="AC546" s="275"/>
      <c r="AD546" s="275"/>
      <c r="AE546" s="275"/>
      <c r="AF546" s="275"/>
      <c r="AG546" s="275"/>
      <c r="AH546" s="276"/>
      <c r="AI546" s="277"/>
      <c r="AJ546" s="277"/>
      <c r="AK546" s="277"/>
      <c r="AL546" s="277"/>
      <c r="AM546" s="277"/>
      <c r="AN546" s="277"/>
      <c r="AO546" s="345"/>
      <c r="AP546" s="345"/>
      <c r="AQ546" s="345"/>
      <c r="AR546" s="345"/>
      <c r="AS546" s="345"/>
      <c r="AT546" s="345"/>
    </row>
    <row r="547" spans="6:40" ht="11.25"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  <c r="AA547" s="277"/>
      <c r="AB547" s="277"/>
      <c r="AC547" s="276"/>
      <c r="AD547" s="276"/>
      <c r="AE547" s="276"/>
      <c r="AF547" s="276"/>
      <c r="AG547" s="276"/>
      <c r="AH547" s="276"/>
      <c r="AI547" s="277"/>
      <c r="AJ547" s="277"/>
      <c r="AK547" s="277"/>
      <c r="AL547" s="277"/>
      <c r="AM547" s="277"/>
      <c r="AN547" s="277"/>
    </row>
    <row r="548" spans="6:40" ht="11.25"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  <c r="AA548" s="277"/>
      <c r="AB548" s="277"/>
      <c r="AC548" s="276"/>
      <c r="AD548" s="276"/>
      <c r="AE548" s="276"/>
      <c r="AF548" s="276"/>
      <c r="AG548" s="276"/>
      <c r="AH548" s="276"/>
      <c r="AI548" s="277"/>
      <c r="AJ548" s="277"/>
      <c r="AK548" s="277"/>
      <c r="AL548" s="277"/>
      <c r="AM548" s="277"/>
      <c r="AN548" s="277"/>
    </row>
  </sheetData>
  <printOptions horizontalCentered="1"/>
  <pageMargins left="0.25" right="0.25" top="2" bottom="0.75" header="1.5" footer="0.5"/>
  <pageSetup fitToHeight="10" horizontalDpi="600" verticalDpi="600" orientation="landscape" scale="75" r:id="rId1"/>
  <headerFooter alignWithMargins="0">
    <oddHeader>&amp;CPuget Sound Energy
Electric Cost of Service
Company Proposed
Allocation of Unbundled Costs&amp;RDocket No. UE-04_______
Exhibit No. ______ (CEP-8)
Page &amp;P+16 of &amp;N</oddHeader>
    <oddFooter>&amp;LUnbundled Costs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N101"/>
  <sheetViews>
    <sheetView workbookViewId="0" topLeftCell="A1">
      <selection activeCell="A1" sqref="A1:IV16384"/>
    </sheetView>
  </sheetViews>
  <sheetFormatPr defaultColWidth="9.33203125" defaultRowHeight="11.25"/>
  <cols>
    <col min="1" max="1" width="9" style="150" bestFit="1" customWidth="1"/>
    <col min="2" max="2" width="33.16015625" style="216" bestFit="1" customWidth="1"/>
    <col min="3" max="3" width="10.66015625" style="215" customWidth="1"/>
    <col min="4" max="4" width="14.83203125" style="215" customWidth="1"/>
    <col min="5" max="9" width="13" style="150" bestFit="1" customWidth="1"/>
    <col min="10" max="10" width="13.83203125" style="150" bestFit="1" customWidth="1"/>
    <col min="11" max="13" width="13" style="150" bestFit="1" customWidth="1"/>
    <col min="14" max="14" width="11.16015625" style="150" hidden="1" customWidth="1"/>
    <col min="15" max="15" width="14.16015625" style="150" hidden="1" customWidth="1"/>
    <col min="16" max="16" width="15.5" style="150" hidden="1" customWidth="1"/>
    <col min="17" max="17" width="13.5" style="150" hidden="1" customWidth="1"/>
    <col min="18" max="18" width="14" style="150" hidden="1" customWidth="1"/>
    <col min="19" max="19" width="14.5" style="150" hidden="1" customWidth="1"/>
    <col min="20" max="20" width="17" style="150" hidden="1" customWidth="1"/>
    <col min="21" max="21" width="13.83203125" style="150" hidden="1" customWidth="1"/>
    <col min="22" max="22" width="14.16015625" style="150" hidden="1" customWidth="1"/>
    <col min="23" max="23" width="13.83203125" style="150" hidden="1" customWidth="1"/>
    <col min="24" max="24" width="11.5" style="150" hidden="1" customWidth="1"/>
    <col min="25" max="26" width="10.33203125" style="150" hidden="1" customWidth="1"/>
    <col min="27" max="199" width="13.83203125" style="150" customWidth="1"/>
    <col min="200" max="16384" width="7.33203125" style="150" customWidth="1"/>
  </cols>
  <sheetData>
    <row r="2" spans="1:5" s="27" customFormat="1" ht="11.25">
      <c r="A2" s="27" t="s">
        <v>675</v>
      </c>
      <c r="B2" s="29" t="s">
        <v>676</v>
      </c>
      <c r="C2" s="28"/>
      <c r="D2" s="155"/>
      <c r="E2" s="30"/>
    </row>
    <row r="3" spans="2:5" s="27" customFormat="1" ht="11.25">
      <c r="B3" s="28" t="s">
        <v>677</v>
      </c>
      <c r="C3" s="28"/>
      <c r="D3" s="31"/>
      <c r="E3" s="31"/>
    </row>
    <row r="4" spans="2:6" s="27" customFormat="1" ht="12" thickBot="1">
      <c r="B4" s="32"/>
      <c r="C4" s="28"/>
      <c r="D4" s="9"/>
      <c r="F4" s="33"/>
    </row>
    <row r="5" spans="1:26" s="35" customFormat="1" ht="11.25">
      <c r="A5" s="159"/>
      <c r="B5" s="11"/>
      <c r="C5" s="34" t="s">
        <v>593</v>
      </c>
      <c r="D5" s="138"/>
      <c r="E5" s="140" t="s">
        <v>588</v>
      </c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1" t="s">
        <v>588</v>
      </c>
      <c r="N5" s="140" t="s">
        <v>594</v>
      </c>
      <c r="O5" s="140" t="s">
        <v>586</v>
      </c>
      <c r="P5" s="140" t="s">
        <v>586</v>
      </c>
      <c r="Q5" s="140" t="s">
        <v>586</v>
      </c>
      <c r="R5" s="146" t="s">
        <v>587</v>
      </c>
      <c r="S5" s="146" t="s">
        <v>587</v>
      </c>
      <c r="T5" s="146" t="s">
        <v>587</v>
      </c>
      <c r="U5" s="140" t="s">
        <v>595</v>
      </c>
      <c r="V5" s="140" t="s">
        <v>596</v>
      </c>
      <c r="W5" s="140" t="s">
        <v>595</v>
      </c>
      <c r="X5" s="140" t="s">
        <v>597</v>
      </c>
      <c r="Y5" s="140" t="s">
        <v>598</v>
      </c>
      <c r="Z5" s="141" t="s">
        <v>598</v>
      </c>
    </row>
    <row r="6" spans="1:26" s="35" customFormat="1" ht="11.25">
      <c r="A6" s="147"/>
      <c r="B6" s="14"/>
      <c r="C6" s="35" t="s">
        <v>599</v>
      </c>
      <c r="D6" s="35" t="s">
        <v>600</v>
      </c>
      <c r="E6" s="18" t="s">
        <v>601</v>
      </c>
      <c r="F6" s="18" t="s">
        <v>602</v>
      </c>
      <c r="G6" s="18" t="s">
        <v>603</v>
      </c>
      <c r="H6" s="18" t="s">
        <v>604</v>
      </c>
      <c r="I6" s="18" t="s">
        <v>605</v>
      </c>
      <c r="J6" s="18" t="s">
        <v>595</v>
      </c>
      <c r="K6" s="18" t="s">
        <v>606</v>
      </c>
      <c r="L6" s="18" t="s">
        <v>607</v>
      </c>
      <c r="M6" s="142" t="s">
        <v>598</v>
      </c>
      <c r="N6" s="18" t="s">
        <v>608</v>
      </c>
      <c r="O6" s="145" t="s">
        <v>584</v>
      </c>
      <c r="P6" s="18" t="s">
        <v>609</v>
      </c>
      <c r="Q6" s="145" t="s">
        <v>585</v>
      </c>
      <c r="R6" s="18" t="s">
        <v>610</v>
      </c>
      <c r="S6" s="18" t="s">
        <v>611</v>
      </c>
      <c r="T6" s="18" t="s">
        <v>612</v>
      </c>
      <c r="U6" s="18" t="s">
        <v>613</v>
      </c>
      <c r="V6" s="18" t="s">
        <v>614</v>
      </c>
      <c r="W6" s="18" t="s">
        <v>606</v>
      </c>
      <c r="X6" s="18" t="s">
        <v>615</v>
      </c>
      <c r="Y6" s="18" t="s">
        <v>616</v>
      </c>
      <c r="Z6" s="142" t="s">
        <v>617</v>
      </c>
    </row>
    <row r="7" spans="1:26" s="35" customFormat="1" ht="12" thickBot="1">
      <c r="A7" s="148"/>
      <c r="B7" s="16"/>
      <c r="C7" s="36" t="s">
        <v>589</v>
      </c>
      <c r="D7" s="36" t="s">
        <v>618</v>
      </c>
      <c r="E7" s="143"/>
      <c r="F7" s="143"/>
      <c r="G7" s="143"/>
      <c r="H7" s="143"/>
      <c r="I7" s="143"/>
      <c r="J7" s="143"/>
      <c r="K7" s="143"/>
      <c r="L7" s="143"/>
      <c r="M7" s="144"/>
      <c r="N7" s="143">
        <v>7</v>
      </c>
      <c r="O7" s="143">
        <v>24</v>
      </c>
      <c r="P7" s="143" t="s">
        <v>619</v>
      </c>
      <c r="Q7" s="143">
        <v>26</v>
      </c>
      <c r="R7" s="143">
        <v>31</v>
      </c>
      <c r="S7" s="143">
        <v>35</v>
      </c>
      <c r="T7" s="143">
        <v>43</v>
      </c>
      <c r="U7" s="143">
        <v>449</v>
      </c>
      <c r="V7" s="143">
        <v>49</v>
      </c>
      <c r="W7" s="143">
        <v>449</v>
      </c>
      <c r="X7" s="143" t="s">
        <v>620</v>
      </c>
      <c r="Y7" s="143" t="s">
        <v>621</v>
      </c>
      <c r="Z7" s="144" t="s">
        <v>621</v>
      </c>
    </row>
    <row r="8" spans="1:26" s="216" customFormat="1" ht="11.25">
      <c r="A8" s="215"/>
      <c r="B8" s="216" t="s">
        <v>624</v>
      </c>
      <c r="C8" s="215"/>
      <c r="D8" s="215"/>
      <c r="E8" s="217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spans="1:40" s="216" customFormat="1" ht="11.25">
      <c r="A9" s="215">
        <v>1</v>
      </c>
      <c r="B9" s="216" t="s">
        <v>625</v>
      </c>
      <c r="C9" s="215" t="s">
        <v>626</v>
      </c>
      <c r="D9" s="149">
        <v>972412431.0299997</v>
      </c>
      <c r="E9" s="149">
        <v>524749034.7994511</v>
      </c>
      <c r="F9" s="149">
        <v>118111133.17235366</v>
      </c>
      <c r="G9" s="149">
        <v>132221307.14354527</v>
      </c>
      <c r="H9" s="149">
        <v>84485667.70009828</v>
      </c>
      <c r="I9" s="149">
        <v>81040494.67846945</v>
      </c>
      <c r="J9" s="149">
        <v>3353183.3047761745</v>
      </c>
      <c r="K9" s="149">
        <v>19578660.597338796</v>
      </c>
      <c r="L9" s="149">
        <v>8154996.511500303</v>
      </c>
      <c r="M9" s="149">
        <v>717953.1224667835</v>
      </c>
      <c r="N9" s="149">
        <v>524749034.7994511</v>
      </c>
      <c r="O9" s="149">
        <v>118111133.17235366</v>
      </c>
      <c r="P9" s="149">
        <v>132221307.14354527</v>
      </c>
      <c r="Q9" s="149">
        <v>84485667.70009828</v>
      </c>
      <c r="R9" s="149">
        <v>72340750.2361285</v>
      </c>
      <c r="S9" s="149">
        <v>198451.16960097462</v>
      </c>
      <c r="T9" s="149">
        <v>8501293.272739982</v>
      </c>
      <c r="U9" s="149">
        <v>277150.19912470743</v>
      </c>
      <c r="V9" s="149">
        <v>19578660.597338796</v>
      </c>
      <c r="W9" s="149">
        <v>3076033.1056514666</v>
      </c>
      <c r="X9" s="149">
        <v>8154996.511500303</v>
      </c>
      <c r="Y9" s="149">
        <v>351017.58300176746</v>
      </c>
      <c r="Z9" s="149">
        <v>366935.5394650159</v>
      </c>
      <c r="AA9" s="149"/>
      <c r="AB9" s="149"/>
      <c r="AC9" s="149"/>
      <c r="AD9" s="149"/>
      <c r="AE9" s="149"/>
      <c r="AF9" s="149"/>
      <c r="AG9" s="149"/>
      <c r="AH9" s="150"/>
      <c r="AI9" s="150"/>
      <c r="AJ9" s="150"/>
      <c r="AK9" s="150"/>
      <c r="AL9" s="150"/>
      <c r="AM9" s="150"/>
      <c r="AN9" s="150"/>
    </row>
    <row r="10" spans="1:40" s="216" customFormat="1" ht="11.25">
      <c r="A10" s="215">
        <v>2</v>
      </c>
      <c r="B10" s="219" t="s">
        <v>627</v>
      </c>
      <c r="C10" s="215" t="s">
        <v>628</v>
      </c>
      <c r="D10" s="149">
        <v>160364075</v>
      </c>
      <c r="E10" s="149">
        <v>96238610.4329255</v>
      </c>
      <c r="F10" s="149">
        <v>19210151.526978783</v>
      </c>
      <c r="G10" s="149">
        <v>18568666.225380853</v>
      </c>
      <c r="H10" s="149">
        <v>10211182.313020393</v>
      </c>
      <c r="I10" s="149">
        <v>10371417.929316338</v>
      </c>
      <c r="J10" s="149">
        <v>1420365.0100581865</v>
      </c>
      <c r="K10" s="149">
        <v>1884844.4662909913</v>
      </c>
      <c r="L10" s="149">
        <v>2083294.4891833982</v>
      </c>
      <c r="M10" s="149">
        <v>375542.60684553825</v>
      </c>
      <c r="N10" s="149">
        <v>96238610.4329255</v>
      </c>
      <c r="O10" s="149">
        <v>19210151.526978783</v>
      </c>
      <c r="P10" s="149">
        <v>18568666.225380853</v>
      </c>
      <c r="Q10" s="149">
        <v>10211182.313020393</v>
      </c>
      <c r="R10" s="149">
        <v>8675587.558435973</v>
      </c>
      <c r="S10" s="149">
        <v>27980.688059969536</v>
      </c>
      <c r="T10" s="149">
        <v>1667849.6828203974</v>
      </c>
      <c r="U10" s="149">
        <v>145103.77430036484</v>
      </c>
      <c r="V10" s="149">
        <v>1884844.4662909913</v>
      </c>
      <c r="W10" s="149">
        <v>1275261.2357578217</v>
      </c>
      <c r="X10" s="149">
        <v>2083294.4891833982</v>
      </c>
      <c r="Y10" s="149">
        <v>334586.9565778056</v>
      </c>
      <c r="Z10" s="149">
        <v>40955.65026773265</v>
      </c>
      <c r="AA10" s="149"/>
      <c r="AB10" s="149"/>
      <c r="AC10" s="149"/>
      <c r="AD10" s="149"/>
      <c r="AE10" s="149"/>
      <c r="AF10" s="149"/>
      <c r="AG10" s="149"/>
      <c r="AH10" s="150"/>
      <c r="AI10" s="150"/>
      <c r="AJ10" s="150"/>
      <c r="AK10" s="150"/>
      <c r="AL10" s="150"/>
      <c r="AM10" s="150"/>
      <c r="AN10" s="150"/>
    </row>
    <row r="11" spans="1:40" s="216" customFormat="1" ht="11.25">
      <c r="A11" s="215">
        <v>3</v>
      </c>
      <c r="B11" s="216" t="s">
        <v>678</v>
      </c>
      <c r="C11" s="215" t="s">
        <v>679</v>
      </c>
      <c r="D11" s="149">
        <v>160788748</v>
      </c>
      <c r="E11" s="149">
        <v>89886004.99912488</v>
      </c>
      <c r="F11" s="149">
        <v>19705963.477079876</v>
      </c>
      <c r="G11" s="149">
        <v>22433304.401202206</v>
      </c>
      <c r="H11" s="149">
        <v>12157901.078348644</v>
      </c>
      <c r="I11" s="149">
        <v>10999580.124570705</v>
      </c>
      <c r="J11" s="149">
        <v>1744155.87265221</v>
      </c>
      <c r="K11" s="149">
        <v>1865303.435172772</v>
      </c>
      <c r="L11" s="149">
        <v>1697180.1992684952</v>
      </c>
      <c r="M11" s="149">
        <v>299354.4125801949</v>
      </c>
      <c r="N11" s="149">
        <v>89886004.99912488</v>
      </c>
      <c r="O11" s="149">
        <v>19705963.477079876</v>
      </c>
      <c r="P11" s="149">
        <v>22433304.401202206</v>
      </c>
      <c r="Q11" s="149">
        <v>12157901.078348644</v>
      </c>
      <c r="R11" s="149">
        <v>9555055.208476977</v>
      </c>
      <c r="S11" s="149">
        <v>17494.222565463566</v>
      </c>
      <c r="T11" s="149">
        <v>1427030.693528263</v>
      </c>
      <c r="U11" s="149">
        <v>171572.35038824874</v>
      </c>
      <c r="V11" s="149">
        <v>1865303.435172772</v>
      </c>
      <c r="W11" s="149">
        <v>1572583.5222639614</v>
      </c>
      <c r="X11" s="149">
        <v>1697180.1992684952</v>
      </c>
      <c r="Y11" s="149">
        <v>246316.56596900863</v>
      </c>
      <c r="Z11" s="149">
        <v>53037.84661118628</v>
      </c>
      <c r="AA11" s="149"/>
      <c r="AB11" s="149"/>
      <c r="AC11" s="149"/>
      <c r="AD11" s="149"/>
      <c r="AE11" s="149"/>
      <c r="AF11" s="149"/>
      <c r="AG11" s="149"/>
      <c r="AH11" s="150"/>
      <c r="AI11" s="150"/>
      <c r="AJ11" s="150"/>
      <c r="AK11" s="150"/>
      <c r="AL11" s="150"/>
      <c r="AM11" s="150"/>
      <c r="AN11" s="150"/>
    </row>
    <row r="12" spans="1:40" s="216" customFormat="1" ht="11.25">
      <c r="A12" s="215"/>
      <c r="C12" s="21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  <c r="AI12" s="150"/>
      <c r="AJ12" s="150"/>
      <c r="AK12" s="150"/>
      <c r="AL12" s="150"/>
      <c r="AM12" s="150"/>
      <c r="AN12" s="150"/>
    </row>
    <row r="13" spans="1:40" s="216" customFormat="1" ht="11.25">
      <c r="A13" s="215">
        <v>4</v>
      </c>
      <c r="B13" s="216" t="s">
        <v>680</v>
      </c>
      <c r="C13" s="220" t="s">
        <v>681</v>
      </c>
      <c r="D13" s="149">
        <f aca="true" t="shared" si="0" ref="D13:Z13">(D9+D10+D11)</f>
        <v>1293565254.0299997</v>
      </c>
      <c r="E13" s="149">
        <f t="shared" si="0"/>
        <v>710873650.2315015</v>
      </c>
      <c r="F13" s="149">
        <f t="shared" si="0"/>
        <v>157027248.1764123</v>
      </c>
      <c r="G13" s="149">
        <f t="shared" si="0"/>
        <v>173223277.7701283</v>
      </c>
      <c r="H13" s="149">
        <f t="shared" si="0"/>
        <v>106854751.09146732</v>
      </c>
      <c r="I13" s="149">
        <f t="shared" si="0"/>
        <v>102411492.73235649</v>
      </c>
      <c r="J13" s="149">
        <f t="shared" si="0"/>
        <v>6517704.187486571</v>
      </c>
      <c r="K13" s="149">
        <f t="shared" si="0"/>
        <v>23328808.498802558</v>
      </c>
      <c r="L13" s="149">
        <f t="shared" si="0"/>
        <v>11935471.199952196</v>
      </c>
      <c r="M13" s="149">
        <f t="shared" si="0"/>
        <v>1392850.1418925165</v>
      </c>
      <c r="N13" s="149">
        <f t="shared" si="0"/>
        <v>710873650.2315015</v>
      </c>
      <c r="O13" s="149">
        <f t="shared" si="0"/>
        <v>157027248.1764123</v>
      </c>
      <c r="P13" s="149">
        <f t="shared" si="0"/>
        <v>173223277.7701283</v>
      </c>
      <c r="Q13" s="149">
        <f t="shared" si="0"/>
        <v>106854751.09146732</v>
      </c>
      <c r="R13" s="149">
        <f t="shared" si="0"/>
        <v>90571393.00304145</v>
      </c>
      <c r="S13" s="149">
        <f t="shared" si="0"/>
        <v>243926.08022640774</v>
      </c>
      <c r="T13" s="149">
        <f t="shared" si="0"/>
        <v>11596173.649088642</v>
      </c>
      <c r="U13" s="149">
        <f t="shared" si="0"/>
        <v>593826.3238133211</v>
      </c>
      <c r="V13" s="149">
        <f t="shared" si="0"/>
        <v>23328808.498802558</v>
      </c>
      <c r="W13" s="149">
        <f t="shared" si="0"/>
        <v>5923877.863673249</v>
      </c>
      <c r="X13" s="149">
        <f t="shared" si="0"/>
        <v>11935471.199952196</v>
      </c>
      <c r="Y13" s="149">
        <f t="shared" si="0"/>
        <v>931921.1055485817</v>
      </c>
      <c r="Z13" s="149">
        <f t="shared" si="0"/>
        <v>460929.03634393483</v>
      </c>
      <c r="AA13" s="149"/>
      <c r="AB13" s="149"/>
      <c r="AC13" s="149"/>
      <c r="AD13" s="149"/>
      <c r="AE13" s="149"/>
      <c r="AF13" s="149"/>
      <c r="AG13" s="149"/>
      <c r="AH13" s="150"/>
      <c r="AI13" s="150"/>
      <c r="AJ13" s="150"/>
      <c r="AK13" s="150"/>
      <c r="AL13" s="150"/>
      <c r="AM13" s="150"/>
      <c r="AN13" s="150"/>
    </row>
    <row r="14" spans="1:40" s="216" customFormat="1" ht="11.25">
      <c r="A14" s="215"/>
      <c r="C14" s="220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50"/>
      <c r="AI14" s="150"/>
      <c r="AJ14" s="150"/>
      <c r="AK14" s="150"/>
      <c r="AL14" s="150"/>
      <c r="AM14" s="150"/>
      <c r="AN14" s="150"/>
    </row>
    <row r="15" spans="1:40" s="216" customFormat="1" ht="22.5">
      <c r="A15" s="215">
        <v>5</v>
      </c>
      <c r="B15" s="216" t="s">
        <v>682</v>
      </c>
      <c r="C15" s="215" t="s">
        <v>683</v>
      </c>
      <c r="D15" s="149">
        <v>242420696.18559998</v>
      </c>
      <c r="E15" s="149">
        <v>143281950.6883624</v>
      </c>
      <c r="F15" s="149">
        <v>29080133.322312064</v>
      </c>
      <c r="G15" s="149">
        <v>28861995.211618092</v>
      </c>
      <c r="H15" s="149">
        <v>15987456.663397416</v>
      </c>
      <c r="I15" s="149">
        <v>16187908.67912867</v>
      </c>
      <c r="J15" s="149">
        <v>2479440.4423130774</v>
      </c>
      <c r="K15" s="149">
        <v>2934517.045144702</v>
      </c>
      <c r="L15" s="149">
        <v>3016236.658797119</v>
      </c>
      <c r="M15" s="149">
        <v>591057.4745264677</v>
      </c>
      <c r="N15" s="149">
        <v>143281950.6883624</v>
      </c>
      <c r="O15" s="149">
        <v>29080133.322312064</v>
      </c>
      <c r="P15" s="149">
        <v>28861995.211618092</v>
      </c>
      <c r="Q15" s="149">
        <v>15987456.663397416</v>
      </c>
      <c r="R15" s="149">
        <v>13584570.61043362</v>
      </c>
      <c r="S15" s="149">
        <v>43646.21742844131</v>
      </c>
      <c r="T15" s="149">
        <v>2559691.8512666104</v>
      </c>
      <c r="U15" s="149">
        <v>227080.20745510067</v>
      </c>
      <c r="V15" s="149">
        <v>2934517.045144702</v>
      </c>
      <c r="W15" s="149">
        <v>2252360.234857977</v>
      </c>
      <c r="X15" s="149">
        <v>3016236.658797119</v>
      </c>
      <c r="Y15" s="149">
        <v>529082.5241749124</v>
      </c>
      <c r="Z15" s="149">
        <v>61974.950351555424</v>
      </c>
      <c r="AA15" s="149"/>
      <c r="AB15" s="149"/>
      <c r="AC15" s="149"/>
      <c r="AD15" s="149"/>
      <c r="AE15" s="149"/>
      <c r="AF15" s="149"/>
      <c r="AG15" s="149"/>
      <c r="AH15" s="150"/>
      <c r="AI15" s="150"/>
      <c r="AJ15" s="150"/>
      <c r="AK15" s="150"/>
      <c r="AL15" s="150"/>
      <c r="AM15" s="150"/>
      <c r="AN15" s="150"/>
    </row>
    <row r="16" spans="1:40" s="216" customFormat="1" ht="11.25">
      <c r="A16" s="215"/>
      <c r="C16" s="215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150"/>
      <c r="AJ16" s="150"/>
      <c r="AK16" s="150"/>
      <c r="AL16" s="150"/>
      <c r="AM16" s="150"/>
      <c r="AN16" s="150"/>
    </row>
    <row r="17" spans="1:40" s="216" customFormat="1" ht="11.25">
      <c r="A17" s="215">
        <v>6</v>
      </c>
      <c r="B17" s="216" t="s">
        <v>684</v>
      </c>
      <c r="C17" s="215" t="s">
        <v>685</v>
      </c>
      <c r="D17" s="149">
        <f aca="true" t="shared" si="1" ref="D17:Z17">(D13+D15)</f>
        <v>1535985950.2155998</v>
      </c>
      <c r="E17" s="149">
        <f t="shared" si="1"/>
        <v>854155600.9198638</v>
      </c>
      <c r="F17" s="149">
        <f t="shared" si="1"/>
        <v>186107381.49872437</v>
      </c>
      <c r="G17" s="149">
        <f t="shared" si="1"/>
        <v>202085272.9817464</v>
      </c>
      <c r="H17" s="149">
        <f t="shared" si="1"/>
        <v>122842207.75486474</v>
      </c>
      <c r="I17" s="149">
        <f t="shared" si="1"/>
        <v>118599401.41148517</v>
      </c>
      <c r="J17" s="149">
        <f t="shared" si="1"/>
        <v>8997144.62979965</v>
      </c>
      <c r="K17" s="149">
        <f t="shared" si="1"/>
        <v>26263325.54394726</v>
      </c>
      <c r="L17" s="149">
        <f t="shared" si="1"/>
        <v>14951707.858749315</v>
      </c>
      <c r="M17" s="149">
        <f t="shared" si="1"/>
        <v>1983907.6164189843</v>
      </c>
      <c r="N17" s="149">
        <f t="shared" si="1"/>
        <v>854155600.9198638</v>
      </c>
      <c r="O17" s="149">
        <f t="shared" si="1"/>
        <v>186107381.49872437</v>
      </c>
      <c r="P17" s="149">
        <f t="shared" si="1"/>
        <v>202085272.9817464</v>
      </c>
      <c r="Q17" s="149">
        <f t="shared" si="1"/>
        <v>122842207.75486474</v>
      </c>
      <c r="R17" s="149">
        <f t="shared" si="1"/>
        <v>104155963.61347507</v>
      </c>
      <c r="S17" s="149">
        <f t="shared" si="1"/>
        <v>287572.29765484907</v>
      </c>
      <c r="T17" s="149">
        <f t="shared" si="1"/>
        <v>14155865.500355251</v>
      </c>
      <c r="U17" s="149">
        <f t="shared" si="1"/>
        <v>820906.5312684218</v>
      </c>
      <c r="V17" s="149">
        <f t="shared" si="1"/>
        <v>26263325.54394726</v>
      </c>
      <c r="W17" s="149">
        <f t="shared" si="1"/>
        <v>8176238.098531226</v>
      </c>
      <c r="X17" s="149">
        <f t="shared" si="1"/>
        <v>14951707.858749315</v>
      </c>
      <c r="Y17" s="149">
        <f t="shared" si="1"/>
        <v>1461003.629723494</v>
      </c>
      <c r="Z17" s="149">
        <f t="shared" si="1"/>
        <v>522903.98669549025</v>
      </c>
      <c r="AA17" s="149"/>
      <c r="AB17" s="149"/>
      <c r="AC17" s="149"/>
      <c r="AD17" s="149"/>
      <c r="AE17" s="149"/>
      <c r="AF17" s="149"/>
      <c r="AG17" s="149"/>
      <c r="AH17" s="150"/>
      <c r="AI17" s="150"/>
      <c r="AJ17" s="150"/>
      <c r="AK17" s="150"/>
      <c r="AL17" s="150"/>
      <c r="AM17" s="150"/>
      <c r="AN17" s="150"/>
    </row>
    <row r="18" spans="1:40" s="216" customFormat="1" ht="11.25">
      <c r="A18" s="215">
        <v>7</v>
      </c>
      <c r="B18" s="216" t="s">
        <v>686</v>
      </c>
      <c r="C18" s="215" t="s">
        <v>623</v>
      </c>
      <c r="D18" s="149">
        <v>1485385537.17</v>
      </c>
      <c r="E18" s="149">
        <v>803836548.8367786</v>
      </c>
      <c r="F18" s="149">
        <v>182363420.36760712</v>
      </c>
      <c r="G18" s="149">
        <v>211986769.68742928</v>
      </c>
      <c r="H18" s="149">
        <v>124612067.20659506</v>
      </c>
      <c r="I18" s="149">
        <v>114004199.61804092</v>
      </c>
      <c r="J18" s="149">
        <v>9798310.187735455</v>
      </c>
      <c r="K18" s="149">
        <v>23805116.540226996</v>
      </c>
      <c r="L18" s="149">
        <v>13139986.579516646</v>
      </c>
      <c r="M18" s="149">
        <v>1839118.14606997</v>
      </c>
      <c r="N18" s="149">
        <v>803836548.8367786</v>
      </c>
      <c r="O18" s="149">
        <v>182363420.36760712</v>
      </c>
      <c r="P18" s="149">
        <v>211986769.68742928</v>
      </c>
      <c r="Q18" s="149">
        <v>124612067.20659506</v>
      </c>
      <c r="R18" s="149">
        <v>101277519.87028727</v>
      </c>
      <c r="S18" s="149">
        <v>211331.32005983422</v>
      </c>
      <c r="T18" s="149">
        <v>12515348.427693838</v>
      </c>
      <c r="U18" s="149">
        <v>999985.6456041711</v>
      </c>
      <c r="V18" s="149">
        <v>23805116.540226996</v>
      </c>
      <c r="W18" s="149">
        <v>8798324.542131286</v>
      </c>
      <c r="X18" s="149">
        <v>13139986.579516646</v>
      </c>
      <c r="Y18" s="149">
        <v>1364247.1316705537</v>
      </c>
      <c r="Z18" s="149">
        <v>474871.01439941645</v>
      </c>
      <c r="AA18" s="149"/>
      <c r="AB18" s="149"/>
      <c r="AC18" s="149"/>
      <c r="AD18" s="149"/>
      <c r="AE18" s="149"/>
      <c r="AF18" s="149"/>
      <c r="AG18" s="149"/>
      <c r="AH18" s="150"/>
      <c r="AI18" s="150"/>
      <c r="AJ18" s="150"/>
      <c r="AK18" s="150"/>
      <c r="AL18" s="150"/>
      <c r="AM18" s="150"/>
      <c r="AN18" s="150"/>
    </row>
    <row r="19" spans="1:40" s="216" customFormat="1" ht="11.25">
      <c r="A19" s="215"/>
      <c r="C19" s="215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50"/>
      <c r="AJ19" s="150"/>
      <c r="AK19" s="150"/>
      <c r="AL19" s="150"/>
      <c r="AM19" s="150"/>
      <c r="AN19" s="150"/>
    </row>
    <row r="20" spans="1:40" s="216" customFormat="1" ht="22.5">
      <c r="A20" s="215">
        <v>8</v>
      </c>
      <c r="B20" s="216" t="s">
        <v>687</v>
      </c>
      <c r="C20" s="215" t="s">
        <v>688</v>
      </c>
      <c r="D20" s="149">
        <f aca="true" t="shared" si="2" ref="D20:Z20">(D17-D18)</f>
        <v>50600413.0455997</v>
      </c>
      <c r="E20" s="149">
        <f t="shared" si="2"/>
        <v>50319052.08308518</v>
      </c>
      <c r="F20" s="149">
        <f t="shared" si="2"/>
        <v>3743961.1311172545</v>
      </c>
      <c r="G20" s="149">
        <f t="shared" si="2"/>
        <v>-9901496.705682874</v>
      </c>
      <c r="H20" s="149">
        <f t="shared" si="2"/>
        <v>-1769859.4517303258</v>
      </c>
      <c r="I20" s="149">
        <f t="shared" si="2"/>
        <v>4595201.793444246</v>
      </c>
      <c r="J20" s="149">
        <f t="shared" si="2"/>
        <v>-801165.557935806</v>
      </c>
      <c r="K20" s="149">
        <f t="shared" si="2"/>
        <v>2458209.003720265</v>
      </c>
      <c r="L20" s="149">
        <f t="shared" si="2"/>
        <v>1811721.2792326696</v>
      </c>
      <c r="M20" s="149">
        <f t="shared" si="2"/>
        <v>144789.47034901427</v>
      </c>
      <c r="N20" s="149">
        <f t="shared" si="2"/>
        <v>50319052.08308518</v>
      </c>
      <c r="O20" s="149">
        <f t="shared" si="2"/>
        <v>3743961.1311172545</v>
      </c>
      <c r="P20" s="149">
        <f t="shared" si="2"/>
        <v>-9901496.705682874</v>
      </c>
      <c r="Q20" s="149">
        <f t="shared" si="2"/>
        <v>-1769859.4517303258</v>
      </c>
      <c r="R20" s="149">
        <f t="shared" si="2"/>
        <v>2878443.7431878</v>
      </c>
      <c r="S20" s="149">
        <f t="shared" si="2"/>
        <v>76240.97759501485</v>
      </c>
      <c r="T20" s="149">
        <f t="shared" si="2"/>
        <v>1640517.0726614129</v>
      </c>
      <c r="U20" s="149">
        <f t="shared" si="2"/>
        <v>-179079.1143357493</v>
      </c>
      <c r="V20" s="149">
        <f t="shared" si="2"/>
        <v>2458209.003720265</v>
      </c>
      <c r="W20" s="149">
        <f t="shared" si="2"/>
        <v>-622086.4436000604</v>
      </c>
      <c r="X20" s="149">
        <f t="shared" si="2"/>
        <v>1811721.2792326696</v>
      </c>
      <c r="Y20" s="149">
        <f t="shared" si="2"/>
        <v>96756.49805294024</v>
      </c>
      <c r="Z20" s="149">
        <f t="shared" si="2"/>
        <v>48032.9722960738</v>
      </c>
      <c r="AA20" s="149"/>
      <c r="AB20" s="149"/>
      <c r="AC20" s="149"/>
      <c r="AD20" s="149"/>
      <c r="AE20" s="149"/>
      <c r="AF20" s="149"/>
      <c r="AG20" s="149"/>
      <c r="AH20" s="150"/>
      <c r="AI20" s="150"/>
      <c r="AJ20" s="150"/>
      <c r="AK20" s="150"/>
      <c r="AL20" s="150"/>
      <c r="AM20" s="150"/>
      <c r="AN20" s="150"/>
    </row>
    <row r="21" spans="1:40" s="216" customFormat="1" ht="11.25">
      <c r="A21" s="215"/>
      <c r="C21" s="215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150"/>
      <c r="AJ21" s="150"/>
      <c r="AK21" s="150"/>
      <c r="AL21" s="150"/>
      <c r="AM21" s="150"/>
      <c r="AN21" s="150"/>
    </row>
    <row r="22" spans="1:40" s="216" customFormat="1" ht="11.25">
      <c r="A22" s="215"/>
      <c r="C22" s="215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50"/>
      <c r="AJ22" s="150"/>
      <c r="AK22" s="150"/>
      <c r="AL22" s="150"/>
      <c r="AM22" s="150"/>
      <c r="AN22" s="150"/>
    </row>
    <row r="23" spans="1:40" s="216" customFormat="1" ht="11.25">
      <c r="A23" s="215">
        <v>9</v>
      </c>
      <c r="B23" s="216" t="s">
        <v>689</v>
      </c>
      <c r="C23" s="215" t="s">
        <v>690</v>
      </c>
      <c r="D23" s="149">
        <v>81600776.53245305</v>
      </c>
      <c r="E23" s="149">
        <v>81147039.66262929</v>
      </c>
      <c r="F23" s="149">
        <v>6037700.43005714</v>
      </c>
      <c r="G23" s="149">
        <v>-15967652.661039062</v>
      </c>
      <c r="H23" s="149">
        <v>-2854164.5595728303</v>
      </c>
      <c r="I23" s="149">
        <v>7410454.027923733</v>
      </c>
      <c r="J23" s="149">
        <v>-1291999.9605478123</v>
      </c>
      <c r="K23" s="149">
        <v>3964231.7425723923</v>
      </c>
      <c r="L23" s="149">
        <v>2921673.0525999293</v>
      </c>
      <c r="M23" s="149">
        <v>233494.79783010518</v>
      </c>
      <c r="N23" s="149">
        <v>81147039.66262929</v>
      </c>
      <c r="O23" s="149">
        <v>6037700.43005714</v>
      </c>
      <c r="P23" s="149">
        <v>-15967652.661039062</v>
      </c>
      <c r="Q23" s="149">
        <v>-2854164.5595728303</v>
      </c>
      <c r="R23" s="149">
        <v>4641923.464882277</v>
      </c>
      <c r="S23" s="149">
        <v>122950.04330775051</v>
      </c>
      <c r="T23" s="149">
        <v>2645580.5197337056</v>
      </c>
      <c r="U23" s="149">
        <v>-288792.00605284027</v>
      </c>
      <c r="V23" s="149">
        <v>3964231.7425723923</v>
      </c>
      <c r="W23" s="149">
        <v>-1003207.9544949721</v>
      </c>
      <c r="X23" s="149">
        <v>2921673.0525999293</v>
      </c>
      <c r="Y23" s="149">
        <v>156034.40565921032</v>
      </c>
      <c r="Z23" s="149">
        <v>77460.39217089485</v>
      </c>
      <c r="AA23" s="149"/>
      <c r="AB23" s="149"/>
      <c r="AC23" s="149"/>
      <c r="AD23" s="149"/>
      <c r="AE23" s="149"/>
      <c r="AF23" s="149"/>
      <c r="AG23" s="149"/>
      <c r="AH23" s="150"/>
      <c r="AI23" s="150"/>
      <c r="AJ23" s="150"/>
      <c r="AK23" s="150"/>
      <c r="AL23" s="150"/>
      <c r="AM23" s="150"/>
      <c r="AN23" s="150"/>
    </row>
    <row r="24" spans="1:40" s="216" customFormat="1" ht="11.25">
      <c r="A24" s="215"/>
      <c r="C24" s="215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I24" s="150"/>
      <c r="AJ24" s="150"/>
      <c r="AK24" s="150"/>
      <c r="AL24" s="150"/>
      <c r="AM24" s="150"/>
      <c r="AN24" s="150"/>
    </row>
    <row r="25" spans="1:40" s="216" customFormat="1" ht="11.25">
      <c r="A25" s="215">
        <v>10</v>
      </c>
      <c r="B25" s="221" t="s">
        <v>691</v>
      </c>
      <c r="C25" s="222" t="s">
        <v>674</v>
      </c>
      <c r="D25" s="149">
        <v>1429046838.89</v>
      </c>
      <c r="E25" s="149">
        <v>771103583.9261276</v>
      </c>
      <c r="F25" s="149">
        <v>175256361.73710346</v>
      </c>
      <c r="G25" s="149">
        <v>206057387.28616923</v>
      </c>
      <c r="H25" s="149">
        <v>120943195.66841</v>
      </c>
      <c r="I25" s="149">
        <v>110076559.41426864</v>
      </c>
      <c r="J25" s="149">
        <v>8435963.72</v>
      </c>
      <c r="K25" s="149">
        <v>22458913.571359012</v>
      </c>
      <c r="L25" s="149">
        <v>12917764.396562036</v>
      </c>
      <c r="M25" s="149">
        <v>1797109.17</v>
      </c>
      <c r="N25" s="149">
        <v>771103583.9261276</v>
      </c>
      <c r="O25" s="149">
        <v>175256361.73710346</v>
      </c>
      <c r="P25" s="149">
        <v>206057387.28616923</v>
      </c>
      <c r="Q25" s="149">
        <v>120943195.66841</v>
      </c>
      <c r="R25" s="149">
        <v>97773976.8261784</v>
      </c>
      <c r="S25" s="149">
        <v>202511.89281561863</v>
      </c>
      <c r="T25" s="149">
        <v>12100070.695274629</v>
      </c>
      <c r="U25" s="149">
        <v>988641.6030326869</v>
      </c>
      <c r="V25" s="149">
        <v>22458913.571359012</v>
      </c>
      <c r="W25" s="149">
        <v>7447322.116967313</v>
      </c>
      <c r="X25" s="149">
        <v>12917764.396562036</v>
      </c>
      <c r="Y25" s="149">
        <v>1339666</v>
      </c>
      <c r="Z25" s="149">
        <v>457443.17</v>
      </c>
      <c r="AA25" s="149"/>
      <c r="AB25" s="149"/>
      <c r="AC25" s="149"/>
      <c r="AD25" s="149"/>
      <c r="AE25" s="149"/>
      <c r="AF25" s="149"/>
      <c r="AG25" s="149"/>
      <c r="AH25" s="150"/>
      <c r="AI25" s="150"/>
      <c r="AJ25" s="150"/>
      <c r="AK25" s="150"/>
      <c r="AL25" s="150"/>
      <c r="AM25" s="150"/>
      <c r="AN25" s="150"/>
    </row>
    <row r="26" spans="1:40" s="216" customFormat="1" ht="11.25">
      <c r="A26" s="215"/>
      <c r="B26" s="223"/>
      <c r="C26" s="22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50"/>
      <c r="AJ26" s="150"/>
      <c r="AK26" s="150"/>
      <c r="AL26" s="150"/>
      <c r="AM26" s="150"/>
      <c r="AN26" s="150"/>
    </row>
    <row r="27" spans="1:40" s="216" customFormat="1" ht="11.25">
      <c r="A27" s="215">
        <v>11</v>
      </c>
      <c r="B27" s="223" t="s">
        <v>692</v>
      </c>
      <c r="C27" s="222" t="s">
        <v>693</v>
      </c>
      <c r="D27" s="149">
        <f aca="true" t="shared" si="3" ref="D27:Z27">(D23+D25)</f>
        <v>1510647615.4224532</v>
      </c>
      <c r="E27" s="149">
        <f t="shared" si="3"/>
        <v>852250623.5887568</v>
      </c>
      <c r="F27" s="149">
        <f t="shared" si="3"/>
        <v>181294062.1671606</v>
      </c>
      <c r="G27" s="149">
        <f t="shared" si="3"/>
        <v>190089734.62513018</v>
      </c>
      <c r="H27" s="149">
        <f t="shared" si="3"/>
        <v>118089031.10883717</v>
      </c>
      <c r="I27" s="149">
        <f t="shared" si="3"/>
        <v>117487013.44219238</v>
      </c>
      <c r="J27" s="149">
        <f t="shared" si="3"/>
        <v>7143963.759452188</v>
      </c>
      <c r="K27" s="149">
        <f t="shared" si="3"/>
        <v>26423145.313931406</v>
      </c>
      <c r="L27" s="149">
        <f t="shared" si="3"/>
        <v>15839437.449161965</v>
      </c>
      <c r="M27" s="149">
        <f t="shared" si="3"/>
        <v>2030603.9678301052</v>
      </c>
      <c r="N27" s="149">
        <f t="shared" si="3"/>
        <v>852250623.5887568</v>
      </c>
      <c r="O27" s="149">
        <f t="shared" si="3"/>
        <v>181294062.1671606</v>
      </c>
      <c r="P27" s="149">
        <f t="shared" si="3"/>
        <v>190089734.62513018</v>
      </c>
      <c r="Q27" s="149">
        <f t="shared" si="3"/>
        <v>118089031.10883717</v>
      </c>
      <c r="R27" s="149">
        <f t="shared" si="3"/>
        <v>102415900.29106069</v>
      </c>
      <c r="S27" s="149">
        <f t="shared" si="3"/>
        <v>325461.93612336915</v>
      </c>
      <c r="T27" s="149">
        <f t="shared" si="3"/>
        <v>14745651.215008333</v>
      </c>
      <c r="U27" s="149">
        <f t="shared" si="3"/>
        <v>699849.5969798466</v>
      </c>
      <c r="V27" s="149">
        <f t="shared" si="3"/>
        <v>26423145.313931406</v>
      </c>
      <c r="W27" s="149">
        <f t="shared" si="3"/>
        <v>6444114.162472341</v>
      </c>
      <c r="X27" s="149">
        <f t="shared" si="3"/>
        <v>15839437.449161965</v>
      </c>
      <c r="Y27" s="149">
        <f t="shared" si="3"/>
        <v>1495700.4056592104</v>
      </c>
      <c r="Z27" s="149">
        <f t="shared" si="3"/>
        <v>534903.5621708948</v>
      </c>
      <c r="AA27" s="149"/>
      <c r="AB27" s="149"/>
      <c r="AC27" s="149"/>
      <c r="AD27" s="149"/>
      <c r="AE27" s="149"/>
      <c r="AF27" s="149"/>
      <c r="AG27" s="149"/>
      <c r="AH27" s="150"/>
      <c r="AI27" s="150"/>
      <c r="AJ27" s="150"/>
      <c r="AK27" s="150"/>
      <c r="AL27" s="150"/>
      <c r="AM27" s="150"/>
      <c r="AN27" s="150"/>
    </row>
    <row r="28" spans="1:40" s="216" customFormat="1" ht="11.25">
      <c r="A28" s="215"/>
      <c r="C28" s="215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50"/>
      <c r="AJ28" s="150"/>
      <c r="AK28" s="150"/>
      <c r="AL28" s="150"/>
      <c r="AM28" s="150"/>
      <c r="AN28" s="150"/>
    </row>
    <row r="29" spans="1:40" s="225" customFormat="1" ht="11.25">
      <c r="A29" s="224">
        <v>12</v>
      </c>
      <c r="B29" s="225" t="s">
        <v>694</v>
      </c>
      <c r="C29" s="226" t="s">
        <v>695</v>
      </c>
      <c r="D29" s="151">
        <f aca="true" t="shared" si="4" ref="D29:Z29">(D25/D27)</f>
        <v>0.9459829177239105</v>
      </c>
      <c r="E29" s="151">
        <f t="shared" si="4"/>
        <v>0.9047850040626244</v>
      </c>
      <c r="F29" s="151">
        <f t="shared" si="4"/>
        <v>0.9666966454505822</v>
      </c>
      <c r="G29" s="151">
        <f t="shared" si="4"/>
        <v>1.0840006047277007</v>
      </c>
      <c r="H29" s="151">
        <f t="shared" si="4"/>
        <v>1.0241695992656785</v>
      </c>
      <c r="I29" s="151">
        <f t="shared" si="4"/>
        <v>0.936925334887588</v>
      </c>
      <c r="J29" s="151">
        <f t="shared" si="4"/>
        <v>1.1808519757450289</v>
      </c>
      <c r="K29" s="151">
        <f t="shared" si="4"/>
        <v>0.8499712394011518</v>
      </c>
      <c r="L29" s="151">
        <f t="shared" si="4"/>
        <v>0.8155443927868468</v>
      </c>
      <c r="M29" s="151">
        <f t="shared" si="4"/>
        <v>0.8850121434168097</v>
      </c>
      <c r="N29" s="151">
        <f t="shared" si="4"/>
        <v>0.9047850040626244</v>
      </c>
      <c r="O29" s="151">
        <f t="shared" si="4"/>
        <v>0.9666966454505822</v>
      </c>
      <c r="P29" s="151">
        <f t="shared" si="4"/>
        <v>1.0840006047277007</v>
      </c>
      <c r="Q29" s="151">
        <f t="shared" si="4"/>
        <v>1.0241695992656785</v>
      </c>
      <c r="R29" s="151">
        <f t="shared" si="4"/>
        <v>0.9546757539435754</v>
      </c>
      <c r="S29" s="151">
        <f t="shared" si="4"/>
        <v>0.6222291160304988</v>
      </c>
      <c r="T29" s="151">
        <f t="shared" si="4"/>
        <v>0.8205857116001093</v>
      </c>
      <c r="U29" s="151">
        <f t="shared" si="4"/>
        <v>1.4126486709417316</v>
      </c>
      <c r="V29" s="151">
        <f t="shared" si="4"/>
        <v>0.8499712394011518</v>
      </c>
      <c r="W29" s="151">
        <f t="shared" si="4"/>
        <v>1.155678178443394</v>
      </c>
      <c r="X29" s="151">
        <f t="shared" si="4"/>
        <v>0.8155443927868468</v>
      </c>
      <c r="Y29" s="151">
        <f t="shared" si="4"/>
        <v>0.8956780348064155</v>
      </c>
      <c r="Z29" s="151">
        <f t="shared" si="4"/>
        <v>0.8551881167952529</v>
      </c>
      <c r="AA29" s="149"/>
      <c r="AB29" s="149"/>
      <c r="AC29" s="149"/>
      <c r="AD29" s="149"/>
      <c r="AE29" s="149"/>
      <c r="AF29" s="149"/>
      <c r="AG29" s="149"/>
      <c r="AH29" s="150"/>
      <c r="AI29" s="150"/>
      <c r="AJ29" s="150"/>
      <c r="AK29" s="150"/>
      <c r="AL29" s="150"/>
      <c r="AM29" s="150"/>
      <c r="AN29" s="150"/>
    </row>
    <row r="30" spans="1:40" s="225" customFormat="1" ht="11.25">
      <c r="A30" s="224"/>
      <c r="C30" s="226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49"/>
      <c r="AB30" s="149"/>
      <c r="AC30" s="149"/>
      <c r="AD30" s="149"/>
      <c r="AE30" s="149"/>
      <c r="AF30" s="149"/>
      <c r="AG30" s="149"/>
      <c r="AH30" s="150"/>
      <c r="AI30" s="150"/>
      <c r="AJ30" s="150"/>
      <c r="AK30" s="150"/>
      <c r="AL30" s="150"/>
      <c r="AM30" s="150"/>
      <c r="AN30" s="150"/>
    </row>
    <row r="31" spans="1:40" s="225" customFormat="1" ht="22.5">
      <c r="A31" s="224">
        <v>13</v>
      </c>
      <c r="B31" s="225" t="s">
        <v>696</v>
      </c>
      <c r="C31" s="226" t="s">
        <v>697</v>
      </c>
      <c r="D31" s="152">
        <f aca="true" t="shared" si="5" ref="D31:Z31">(D29/$D29)</f>
        <v>1</v>
      </c>
      <c r="E31" s="152">
        <f t="shared" si="5"/>
        <v>0.9564496219863984</v>
      </c>
      <c r="F31" s="152">
        <f t="shared" si="5"/>
        <v>1.0218965134978442</v>
      </c>
      <c r="G31" s="152">
        <f t="shared" si="5"/>
        <v>1.1458987096044702</v>
      </c>
      <c r="H31" s="152">
        <f t="shared" si="5"/>
        <v>1.0826512615364023</v>
      </c>
      <c r="I31" s="152">
        <f t="shared" si="5"/>
        <v>0.9904252152268082</v>
      </c>
      <c r="J31" s="152">
        <f t="shared" si="5"/>
        <v>1.2482804431460843</v>
      </c>
      <c r="K31" s="152">
        <f t="shared" si="5"/>
        <v>0.8985059068997057</v>
      </c>
      <c r="L31" s="152">
        <f t="shared" si="5"/>
        <v>0.8621132342950691</v>
      </c>
      <c r="M31" s="152">
        <f t="shared" si="5"/>
        <v>0.935547700529519</v>
      </c>
      <c r="N31" s="152">
        <f t="shared" si="5"/>
        <v>0.9564496219863984</v>
      </c>
      <c r="O31" s="152">
        <f t="shared" si="5"/>
        <v>1.0218965134978442</v>
      </c>
      <c r="P31" s="152">
        <f t="shared" si="5"/>
        <v>1.1458987096044702</v>
      </c>
      <c r="Q31" s="152">
        <f t="shared" si="5"/>
        <v>1.0826512615364023</v>
      </c>
      <c r="R31" s="152">
        <f t="shared" si="5"/>
        <v>1.0091892105626816</v>
      </c>
      <c r="S31" s="152">
        <f t="shared" si="5"/>
        <v>0.6577593573545893</v>
      </c>
      <c r="T31" s="152">
        <f t="shared" si="5"/>
        <v>0.8674424201807849</v>
      </c>
      <c r="U31" s="152">
        <f t="shared" si="5"/>
        <v>1.4933130868162459</v>
      </c>
      <c r="V31" s="152">
        <f t="shared" si="5"/>
        <v>0.8985059068997057</v>
      </c>
      <c r="W31" s="152">
        <f t="shared" si="5"/>
        <v>1.2216691832279831</v>
      </c>
      <c r="X31" s="152">
        <f t="shared" si="5"/>
        <v>0.8621132342950691</v>
      </c>
      <c r="Y31" s="152">
        <f t="shared" si="5"/>
        <v>0.9468226307526446</v>
      </c>
      <c r="Z31" s="152">
        <f t="shared" si="5"/>
        <v>0.9040206760317457</v>
      </c>
      <c r="AA31" s="227"/>
      <c r="AB31" s="227"/>
      <c r="AC31" s="227"/>
      <c r="AD31" s="227"/>
      <c r="AE31" s="227"/>
      <c r="AF31" s="227"/>
      <c r="AG31" s="227"/>
      <c r="AH31" s="150"/>
      <c r="AI31" s="150"/>
      <c r="AJ31" s="150"/>
      <c r="AK31" s="150"/>
      <c r="AL31" s="150"/>
      <c r="AM31" s="150"/>
      <c r="AN31" s="150"/>
    </row>
    <row r="32" ht="11.25">
      <c r="D32" s="152"/>
    </row>
    <row r="33" ht="11.25">
      <c r="D33" s="150"/>
    </row>
    <row r="34" ht="11.25">
      <c r="D34" s="150"/>
    </row>
    <row r="35" ht="11.25">
      <c r="D35" s="150"/>
    </row>
    <row r="36" spans="5:28" ht="11.25"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</row>
    <row r="37" spans="5:28" ht="11.25"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</row>
    <row r="38" spans="5:27" ht="11.25"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</row>
    <row r="39" spans="5:27" ht="11.25"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</row>
    <row r="40" spans="5:27" ht="11.25"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</row>
    <row r="41" spans="5:27" ht="11.25"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</row>
    <row r="42" spans="5:27" ht="11.25"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</row>
    <row r="99" ht="12" thickBot="1"/>
    <row r="100" spans="2:4" ht="12" thickTop="1">
      <c r="B100" s="229" t="s">
        <v>673</v>
      </c>
      <c r="C100" s="230" t="s">
        <v>589</v>
      </c>
      <c r="D100" s="231"/>
    </row>
    <row r="101" spans="2:4" ht="12" thickBot="1">
      <c r="B101" s="232"/>
      <c r="C101" s="233" t="s">
        <v>698</v>
      </c>
      <c r="D101" s="234"/>
    </row>
    <row r="102" ht="12" thickTop="1"/>
  </sheetData>
  <printOptions horizontalCentered="1"/>
  <pageMargins left="0.25" right="0.25" top="2" bottom="1" header="1.5" footer="0.5"/>
  <pageSetup firstPageNumber="1" useFirstPageNumber="1" fitToWidth="2" horizontalDpi="600" verticalDpi="600" orientation="landscape" scale="85" r:id="rId1"/>
  <headerFooter alignWithMargins="0">
    <oddHeader>&amp;CPuget Sound Energy
Electric Cost of Service
Company Proposed
Allocation of Costs versus Revenue&amp;RDocket No. UE-04_______
Exhibit No. ______ (CEP-8)
Page &amp;P+1 of &amp;N</oddHeader>
    <oddFooter>&amp;LSummary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R94"/>
  <sheetViews>
    <sheetView workbookViewId="0" topLeftCell="A1">
      <selection activeCell="A1" sqref="A1:IV16384"/>
    </sheetView>
  </sheetViews>
  <sheetFormatPr defaultColWidth="9.33203125" defaultRowHeight="11.25"/>
  <cols>
    <col min="1" max="1" width="4.16015625" style="27" bestFit="1" customWidth="1"/>
    <col min="2" max="2" width="30.83203125" style="37" bestFit="1" customWidth="1"/>
    <col min="3" max="4" width="13.83203125" style="28" bestFit="1" customWidth="1"/>
    <col min="5" max="5" width="12.66015625" style="27" bestFit="1" customWidth="1"/>
    <col min="6" max="6" width="11.83203125" style="27" bestFit="1" customWidth="1"/>
    <col min="7" max="7" width="11.16015625" style="27" bestFit="1" customWidth="1"/>
    <col min="8" max="8" width="11.83203125" style="27" bestFit="1" customWidth="1"/>
    <col min="9" max="10" width="11.16015625" style="27" bestFit="1" customWidth="1"/>
    <col min="11" max="11" width="13.832031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5" width="11.83203125" style="27" hidden="1" customWidth="1"/>
    <col min="16" max="16" width="11.16015625" style="27" hidden="1" customWidth="1"/>
    <col min="17" max="17" width="21.83203125" style="27" hidden="1" customWidth="1"/>
    <col min="18" max="18" width="11.16015625" style="27" hidden="1" customWidth="1"/>
    <col min="19" max="19" width="14" style="27" hidden="1" customWidth="1"/>
    <col min="20" max="20" width="14.5" style="27" hidden="1" customWidth="1"/>
    <col min="21" max="21" width="17" style="27" hidden="1" customWidth="1"/>
    <col min="22" max="22" width="13.83203125" style="27" hidden="1" customWidth="1"/>
    <col min="23" max="23" width="14.83203125" style="27" hidden="1" customWidth="1"/>
    <col min="24" max="24" width="13.83203125" style="27" hidden="1" customWidth="1"/>
    <col min="25" max="25" width="15.16015625" style="27" hidden="1" customWidth="1"/>
    <col min="26" max="27" width="10.33203125" style="27" hidden="1" customWidth="1"/>
    <col min="28" max="28" width="11.83203125" style="27" customWidth="1"/>
    <col min="29" max="16384" width="9.33203125" style="27" customWidth="1"/>
  </cols>
  <sheetData>
    <row r="1" spans="1:33" ht="11.25">
      <c r="A1" s="2"/>
      <c r="B1" s="4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1.25">
      <c r="A2" s="27" t="s">
        <v>675</v>
      </c>
      <c r="B2" s="5" t="s">
        <v>676</v>
      </c>
      <c r="C2" s="5"/>
      <c r="D2" s="155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>
      <c r="A3" s="2"/>
      <c r="B3" s="3" t="s">
        <v>701</v>
      </c>
      <c r="C3" s="5"/>
      <c r="D3" s="157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" thickBot="1">
      <c r="A4" s="2"/>
      <c r="B4" s="8"/>
      <c r="C4" s="5"/>
      <c r="D4" s="9"/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44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47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47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33" s="37" customFormat="1" ht="11.25">
      <c r="A8" s="4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"/>
      <c r="AB8" s="4"/>
      <c r="AC8" s="4"/>
      <c r="AD8" s="4"/>
      <c r="AE8" s="4"/>
      <c r="AF8" s="4"/>
      <c r="AG8" s="4"/>
    </row>
    <row r="9" spans="1:40" s="37" customFormat="1" ht="11.25">
      <c r="A9" s="5">
        <v>1</v>
      </c>
      <c r="B9" s="4" t="s">
        <v>625</v>
      </c>
      <c r="C9" s="5" t="s">
        <v>626</v>
      </c>
      <c r="D9" s="3" t="s">
        <v>700</v>
      </c>
      <c r="E9" s="153">
        <v>732128848.8939351</v>
      </c>
      <c r="F9" s="153">
        <v>370467480.6520573</v>
      </c>
      <c r="G9" s="153">
        <v>90415636.82631204</v>
      </c>
      <c r="H9" s="153">
        <v>108882138.62335442</v>
      </c>
      <c r="I9" s="153">
        <v>71792389.36601074</v>
      </c>
      <c r="J9" s="153">
        <v>68291351.89174409</v>
      </c>
      <c r="K9" s="153">
        <v>1540537.6334986773</v>
      </c>
      <c r="L9" s="153">
        <v>17236634.072899874</v>
      </c>
      <c r="M9" s="153">
        <v>3126446.9096188657</v>
      </c>
      <c r="N9" s="153">
        <v>376232.9184390961</v>
      </c>
      <c r="O9" s="153">
        <v>370467480.6520573</v>
      </c>
      <c r="P9" s="153">
        <v>90415636.82631204</v>
      </c>
      <c r="Q9" s="153">
        <v>108882138.62335442</v>
      </c>
      <c r="R9" s="153">
        <v>71792389.36601074</v>
      </c>
      <c r="S9" s="153">
        <v>61124337.1177945</v>
      </c>
      <c r="T9" s="153">
        <v>182012.3368224927</v>
      </c>
      <c r="U9" s="153">
        <v>6985002.437127101</v>
      </c>
      <c r="V9" s="153">
        <v>42156.51290920812</v>
      </c>
      <c r="W9" s="153">
        <v>17236634.072899874</v>
      </c>
      <c r="X9" s="153">
        <v>1498381.120589469</v>
      </c>
      <c r="Y9" s="153">
        <v>3126446.9096188657</v>
      </c>
      <c r="Z9" s="153">
        <v>95851.39169920508</v>
      </c>
      <c r="AA9" s="153">
        <v>280381.526739891</v>
      </c>
      <c r="AB9" s="153"/>
      <c r="AC9" s="153"/>
      <c r="AD9" s="153"/>
      <c r="AE9" s="153"/>
      <c r="AF9" s="153"/>
      <c r="AG9" s="153"/>
      <c r="AH9" s="27"/>
      <c r="AI9" s="27"/>
      <c r="AJ9" s="27"/>
      <c r="AK9" s="27"/>
      <c r="AL9" s="27"/>
      <c r="AM9" s="27"/>
      <c r="AN9" s="27"/>
    </row>
    <row r="10" spans="1:40" s="37" customFormat="1" ht="21">
      <c r="A10" s="5">
        <v>2</v>
      </c>
      <c r="B10" s="19" t="s">
        <v>627</v>
      </c>
      <c r="C10" s="5" t="s">
        <v>628</v>
      </c>
      <c r="D10" s="3" t="s">
        <v>700</v>
      </c>
      <c r="E10" s="153">
        <v>63304312.08305265</v>
      </c>
      <c r="F10" s="153">
        <v>31710701.133764718</v>
      </c>
      <c r="G10" s="153">
        <v>7738197.722120058</v>
      </c>
      <c r="H10" s="153">
        <v>9316437.0367022</v>
      </c>
      <c r="I10" s="153">
        <v>6142201.140430441</v>
      </c>
      <c r="J10" s="153">
        <v>5843450.645645391</v>
      </c>
      <c r="K10" s="153">
        <v>740578.0573156944</v>
      </c>
      <c r="L10" s="153">
        <v>1474587.4284351103</v>
      </c>
      <c r="M10" s="153">
        <v>267662.8740391445</v>
      </c>
      <c r="N10" s="153">
        <v>70496.04459988965</v>
      </c>
      <c r="O10" s="153">
        <v>31710701.133764718</v>
      </c>
      <c r="P10" s="153">
        <v>7738197.722120058</v>
      </c>
      <c r="Q10" s="153">
        <v>9316437.0367022</v>
      </c>
      <c r="R10" s="153">
        <v>6142201.140430441</v>
      </c>
      <c r="S10" s="153">
        <v>5229894.859489491</v>
      </c>
      <c r="T10" s="153">
        <v>15581.932608567255</v>
      </c>
      <c r="U10" s="153">
        <v>597973.8535473333</v>
      </c>
      <c r="V10" s="153">
        <v>20133.333039208017</v>
      </c>
      <c r="W10" s="153">
        <v>1474587.4284351103</v>
      </c>
      <c r="X10" s="153">
        <v>720444.7242764864</v>
      </c>
      <c r="Y10" s="153">
        <v>267662.8740391445</v>
      </c>
      <c r="Z10" s="153">
        <v>46470.641536581126</v>
      </c>
      <c r="AA10" s="153">
        <v>24025.40306330852</v>
      </c>
      <c r="AB10" s="153"/>
      <c r="AC10" s="153"/>
      <c r="AD10" s="153"/>
      <c r="AE10" s="153"/>
      <c r="AF10" s="153"/>
      <c r="AG10" s="153"/>
      <c r="AH10" s="27"/>
      <c r="AI10" s="27"/>
      <c r="AJ10" s="27"/>
      <c r="AK10" s="27"/>
      <c r="AL10" s="27"/>
      <c r="AM10" s="27"/>
      <c r="AN10" s="27"/>
    </row>
    <row r="11" spans="1:40" s="37" customFormat="1" ht="11.25">
      <c r="A11" s="5">
        <v>3</v>
      </c>
      <c r="B11" s="4" t="s">
        <v>629</v>
      </c>
      <c r="C11" s="5" t="s">
        <v>630</v>
      </c>
      <c r="D11" s="3" t="s">
        <v>700</v>
      </c>
      <c r="E11" s="153">
        <v>55706543.9015145</v>
      </c>
      <c r="F11" s="153">
        <v>27361380.28039294</v>
      </c>
      <c r="G11" s="153">
        <v>6854928.457493836</v>
      </c>
      <c r="H11" s="153">
        <v>8735574.73849722</v>
      </c>
      <c r="I11" s="153">
        <v>5566185.672385846</v>
      </c>
      <c r="J11" s="153">
        <v>5070125.5518972995</v>
      </c>
      <c r="K11" s="153">
        <v>640268.3381992892</v>
      </c>
      <c r="L11" s="153">
        <v>1187264.2093381083</v>
      </c>
      <c r="M11" s="153">
        <v>228865.94999754673</v>
      </c>
      <c r="N11" s="153">
        <v>61950.70331241054</v>
      </c>
      <c r="O11" s="153">
        <v>27361380.28039294</v>
      </c>
      <c r="P11" s="153">
        <v>6854928.457493836</v>
      </c>
      <c r="Q11" s="153">
        <v>8735574.73849722</v>
      </c>
      <c r="R11" s="153">
        <v>5566185.672385846</v>
      </c>
      <c r="S11" s="153">
        <v>4564659.179423068</v>
      </c>
      <c r="T11" s="153">
        <v>11033.457471921785</v>
      </c>
      <c r="U11" s="153">
        <v>494432.91500231007</v>
      </c>
      <c r="V11" s="153">
        <v>19521.62220532754</v>
      </c>
      <c r="W11" s="153">
        <v>1187264.2093381083</v>
      </c>
      <c r="X11" s="153">
        <v>620746.7159939617</v>
      </c>
      <c r="Y11" s="153">
        <v>228865.94999754673</v>
      </c>
      <c r="Z11" s="153">
        <v>32132.38337593728</v>
      </c>
      <c r="AA11" s="153">
        <v>29818.319936473257</v>
      </c>
      <c r="AB11" s="153"/>
      <c r="AC11" s="153"/>
      <c r="AD11" s="153"/>
      <c r="AE11" s="153"/>
      <c r="AF11" s="153"/>
      <c r="AG11" s="153"/>
      <c r="AH11" s="27"/>
      <c r="AI11" s="27"/>
      <c r="AJ11" s="27"/>
      <c r="AK11" s="27"/>
      <c r="AL11" s="27"/>
      <c r="AM11" s="27"/>
      <c r="AN11" s="27"/>
    </row>
    <row r="12" spans="1:40" s="37" customFormat="1" ht="11.25">
      <c r="A12" s="5">
        <v>4</v>
      </c>
      <c r="B12" s="4" t="s">
        <v>702</v>
      </c>
      <c r="C12" s="5" t="s">
        <v>703</v>
      </c>
      <c r="D12" s="3" t="s">
        <v>700</v>
      </c>
      <c r="E12" s="153">
        <v>24207617.885770403</v>
      </c>
      <c r="F12" s="153">
        <v>10321541.583370578</v>
      </c>
      <c r="G12" s="153">
        <v>3085367.8119869875</v>
      </c>
      <c r="H12" s="153">
        <v>5143577.9126871675</v>
      </c>
      <c r="I12" s="153">
        <v>2871618.7128571765</v>
      </c>
      <c r="J12" s="153">
        <v>2086592.1656665571</v>
      </c>
      <c r="K12" s="153">
        <v>318679.9536124178</v>
      </c>
      <c r="L12" s="153">
        <v>287166.8429434631</v>
      </c>
      <c r="M12" s="153">
        <v>67592.90228822823</v>
      </c>
      <c r="N12" s="153">
        <v>25480.000357831053</v>
      </c>
      <c r="O12" s="153">
        <v>10321541.583370578</v>
      </c>
      <c r="P12" s="153">
        <v>3085367.8119869875</v>
      </c>
      <c r="Q12" s="153">
        <v>5143577.9126871675</v>
      </c>
      <c r="R12" s="153">
        <v>2871618.7128571765</v>
      </c>
      <c r="S12" s="153">
        <v>1949364.4411249335</v>
      </c>
      <c r="T12" s="153">
        <v>-1279.5711023985882</v>
      </c>
      <c r="U12" s="153">
        <v>138507.29564402223</v>
      </c>
      <c r="V12" s="153">
        <v>12962.866052715779</v>
      </c>
      <c r="W12" s="153">
        <v>287166.8429434631</v>
      </c>
      <c r="X12" s="153">
        <v>305717.087559702</v>
      </c>
      <c r="Y12" s="153">
        <v>67592.90228822823</v>
      </c>
      <c r="Z12" s="153">
        <v>19954.97393901669</v>
      </c>
      <c r="AA12" s="153">
        <v>5525.026418814364</v>
      </c>
      <c r="AB12" s="153"/>
      <c r="AC12" s="153"/>
      <c r="AD12" s="153"/>
      <c r="AE12" s="153"/>
      <c r="AF12" s="153"/>
      <c r="AG12" s="153"/>
      <c r="AH12" s="27"/>
      <c r="AI12" s="27"/>
      <c r="AJ12" s="27"/>
      <c r="AK12" s="27"/>
      <c r="AL12" s="27"/>
      <c r="AM12" s="27"/>
      <c r="AN12" s="27"/>
    </row>
    <row r="13" spans="1:40" s="37" customFormat="1" ht="21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875347322.7642727</v>
      </c>
      <c r="F13" s="153">
        <f t="shared" si="0"/>
        <v>439861103.64958555</v>
      </c>
      <c r="G13" s="153">
        <f t="shared" si="0"/>
        <v>108094130.81791292</v>
      </c>
      <c r="H13" s="153">
        <f t="shared" si="0"/>
        <v>132077728.31124102</v>
      </c>
      <c r="I13" s="153">
        <f t="shared" si="0"/>
        <v>86372394.89168419</v>
      </c>
      <c r="J13" s="153">
        <f t="shared" si="0"/>
        <v>81291520.25495334</v>
      </c>
      <c r="K13" s="153">
        <f t="shared" si="0"/>
        <v>3240063.9826260787</v>
      </c>
      <c r="L13" s="153">
        <f t="shared" si="0"/>
        <v>20185652.553616557</v>
      </c>
      <c r="M13" s="153">
        <f t="shared" si="0"/>
        <v>3690568.635943785</v>
      </c>
      <c r="N13" s="153">
        <f t="shared" si="0"/>
        <v>534159.6667092273</v>
      </c>
      <c r="O13" s="153">
        <f t="shared" si="0"/>
        <v>439861103.64958555</v>
      </c>
      <c r="P13" s="153">
        <f t="shared" si="0"/>
        <v>108094130.81791292</v>
      </c>
      <c r="Q13" s="153">
        <f t="shared" si="0"/>
        <v>132077728.31124102</v>
      </c>
      <c r="R13" s="153">
        <f t="shared" si="0"/>
        <v>86372394.89168419</v>
      </c>
      <c r="S13" s="153">
        <f t="shared" si="0"/>
        <v>72868255.597832</v>
      </c>
      <c r="T13" s="153">
        <f t="shared" si="0"/>
        <v>207348.15580058316</v>
      </c>
      <c r="U13" s="153">
        <f t="shared" si="0"/>
        <v>8215916.501320767</v>
      </c>
      <c r="V13" s="153">
        <f t="shared" si="0"/>
        <v>94774.33420645946</v>
      </c>
      <c r="W13" s="153">
        <f t="shared" si="0"/>
        <v>20185652.553616557</v>
      </c>
      <c r="X13" s="153">
        <f t="shared" si="0"/>
        <v>3145289.648419619</v>
      </c>
      <c r="Y13" s="153">
        <f t="shared" si="0"/>
        <v>3690568.635943785</v>
      </c>
      <c r="Z13" s="153">
        <f t="shared" si="0"/>
        <v>194409.39055074018</v>
      </c>
      <c r="AA13" s="153">
        <f t="shared" si="0"/>
        <v>339750.27615848713</v>
      </c>
      <c r="AB13" s="153"/>
      <c r="AC13" s="153"/>
      <c r="AD13" s="153"/>
      <c r="AE13" s="153"/>
      <c r="AF13" s="153"/>
      <c r="AG13" s="153"/>
      <c r="AH13" s="27"/>
      <c r="AI13" s="27"/>
      <c r="AJ13" s="27"/>
      <c r="AK13" s="27"/>
      <c r="AL13" s="27"/>
      <c r="AM13" s="27"/>
      <c r="AN13" s="27"/>
    </row>
    <row r="14" spans="1:40" s="37" customFormat="1" ht="11.25">
      <c r="A14" s="5"/>
      <c r="B14" s="4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27"/>
      <c r="AI14" s="27"/>
      <c r="AJ14" s="27"/>
      <c r="AK14" s="27"/>
      <c r="AL14" s="27"/>
      <c r="AM14" s="27"/>
      <c r="AN14" s="27"/>
    </row>
    <row r="15" spans="1:40" s="37" customFormat="1" ht="21">
      <c r="A15" s="5">
        <v>6</v>
      </c>
      <c r="B15" s="4" t="s">
        <v>682</v>
      </c>
      <c r="C15" s="5" t="s">
        <v>683</v>
      </c>
      <c r="D15" s="3" t="s">
        <v>700</v>
      </c>
      <c r="E15" s="153">
        <v>101491288.40882738</v>
      </c>
      <c r="F15" s="153">
        <v>50731640.13076924</v>
      </c>
      <c r="G15" s="153">
        <v>12374022.641650515</v>
      </c>
      <c r="H15" s="153">
        <v>14885747.392074738</v>
      </c>
      <c r="I15" s="153">
        <v>9810315.583132185</v>
      </c>
      <c r="J15" s="153">
        <v>9337395.137736117</v>
      </c>
      <c r="K15" s="153">
        <v>1440042.6757389219</v>
      </c>
      <c r="L15" s="153">
        <v>2354700.575770111</v>
      </c>
      <c r="M15" s="153">
        <v>428486.5313740649</v>
      </c>
      <c r="N15" s="153">
        <v>128937.74058149292</v>
      </c>
      <c r="O15" s="153">
        <v>50731640.13076924</v>
      </c>
      <c r="P15" s="153">
        <v>12374022.641650515</v>
      </c>
      <c r="Q15" s="153">
        <v>14885747.392074738</v>
      </c>
      <c r="R15" s="153">
        <v>9810315.583132185</v>
      </c>
      <c r="S15" s="153">
        <v>8355351.560828856</v>
      </c>
      <c r="T15" s="153">
        <v>24941.013996143414</v>
      </c>
      <c r="U15" s="153">
        <v>957102.5629111176</v>
      </c>
      <c r="V15" s="153">
        <v>39148.95735152038</v>
      </c>
      <c r="W15" s="153">
        <v>2354700.575770111</v>
      </c>
      <c r="X15" s="153">
        <v>1400893.7183874014</v>
      </c>
      <c r="Y15" s="153">
        <v>428486.5313740649</v>
      </c>
      <c r="Z15" s="153">
        <v>90361.4498439237</v>
      </c>
      <c r="AA15" s="153">
        <v>38576.290737569216</v>
      </c>
      <c r="AB15" s="153"/>
      <c r="AC15" s="153"/>
      <c r="AD15" s="153"/>
      <c r="AE15" s="153"/>
      <c r="AF15" s="153"/>
      <c r="AG15" s="153"/>
      <c r="AH15" s="27"/>
      <c r="AI15" s="27"/>
      <c r="AJ15" s="27"/>
      <c r="AK15" s="27"/>
      <c r="AL15" s="27"/>
      <c r="AM15" s="27"/>
      <c r="AN15" s="27"/>
    </row>
    <row r="16" spans="1:40" s="37" customFormat="1" ht="11.25">
      <c r="A16" s="5"/>
      <c r="B16" s="4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27"/>
      <c r="AI16" s="27"/>
      <c r="AJ16" s="27"/>
      <c r="AK16" s="27"/>
      <c r="AL16" s="27"/>
      <c r="AM16" s="27"/>
      <c r="AN16" s="27"/>
    </row>
    <row r="17" spans="1:40" s="37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976838611.1731001</v>
      </c>
      <c r="F17" s="153">
        <f t="shared" si="1"/>
        <v>490592743.7803548</v>
      </c>
      <c r="G17" s="153">
        <f t="shared" si="1"/>
        <v>120468153.45956343</v>
      </c>
      <c r="H17" s="153">
        <f t="shared" si="1"/>
        <v>146963475.70331576</v>
      </c>
      <c r="I17" s="153">
        <f t="shared" si="1"/>
        <v>96182710.47481638</v>
      </c>
      <c r="J17" s="153">
        <f t="shared" si="1"/>
        <v>90628915.39268945</v>
      </c>
      <c r="K17" s="153">
        <f t="shared" si="1"/>
        <v>4680106.658365</v>
      </c>
      <c r="L17" s="153">
        <f t="shared" si="1"/>
        <v>22540353.129386667</v>
      </c>
      <c r="M17" s="153">
        <f t="shared" si="1"/>
        <v>4119055.1673178496</v>
      </c>
      <c r="N17" s="153">
        <f t="shared" si="1"/>
        <v>663097.4072907201</v>
      </c>
      <c r="O17" s="153">
        <f t="shared" si="1"/>
        <v>490592743.7803548</v>
      </c>
      <c r="P17" s="153">
        <f t="shared" si="1"/>
        <v>120468153.45956343</v>
      </c>
      <c r="Q17" s="153">
        <f t="shared" si="1"/>
        <v>146963475.70331576</v>
      </c>
      <c r="R17" s="153">
        <f t="shared" si="1"/>
        <v>96182710.47481638</v>
      </c>
      <c r="S17" s="153">
        <f t="shared" si="1"/>
        <v>81223607.15866084</v>
      </c>
      <c r="T17" s="153">
        <f t="shared" si="1"/>
        <v>232289.16979672658</v>
      </c>
      <c r="U17" s="153">
        <f t="shared" si="1"/>
        <v>9173019.064231886</v>
      </c>
      <c r="V17" s="153">
        <f t="shared" si="1"/>
        <v>133923.29155797983</v>
      </c>
      <c r="W17" s="153">
        <f t="shared" si="1"/>
        <v>22540353.129386667</v>
      </c>
      <c r="X17" s="153">
        <f t="shared" si="1"/>
        <v>4546183.36680702</v>
      </c>
      <c r="Y17" s="153">
        <f t="shared" si="1"/>
        <v>4119055.1673178496</v>
      </c>
      <c r="Z17" s="153">
        <f t="shared" si="1"/>
        <v>284770.84039466386</v>
      </c>
      <c r="AA17" s="153">
        <f t="shared" si="1"/>
        <v>378326.56689605635</v>
      </c>
      <c r="AB17" s="153"/>
      <c r="AC17" s="153"/>
      <c r="AD17" s="153"/>
      <c r="AE17" s="153"/>
      <c r="AF17" s="153"/>
      <c r="AG17" s="153"/>
      <c r="AH17" s="27"/>
      <c r="AI17" s="27"/>
      <c r="AJ17" s="27"/>
      <c r="AK17" s="27"/>
      <c r="AL17" s="27"/>
      <c r="AM17" s="27"/>
      <c r="AN17" s="27"/>
    </row>
    <row r="18" spans="1:40" s="37" customFormat="1" ht="11.25">
      <c r="A18" s="5"/>
      <c r="B18" s="4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27"/>
      <c r="AI18" s="27"/>
      <c r="AJ18" s="27"/>
      <c r="AK18" s="27"/>
      <c r="AL18" s="27"/>
      <c r="AM18" s="27"/>
      <c r="AN18" s="27"/>
    </row>
    <row r="19" spans="1:40" s="37" customFormat="1" ht="11.25">
      <c r="A19" s="5">
        <v>8</v>
      </c>
      <c r="B19" s="4" t="s">
        <v>650</v>
      </c>
      <c r="C19" s="3" t="s">
        <v>651</v>
      </c>
      <c r="D19" s="3" t="s">
        <v>700</v>
      </c>
      <c r="E19" s="153">
        <v>1663024024.61905</v>
      </c>
      <c r="F19" s="153">
        <v>825160626.9281627</v>
      </c>
      <c r="G19" s="153">
        <v>201275599.97753102</v>
      </c>
      <c r="H19" s="153">
        <v>242151223.2803714</v>
      </c>
      <c r="I19" s="153">
        <v>159593628.84951884</v>
      </c>
      <c r="J19" s="153">
        <v>151893127.42301375</v>
      </c>
      <c r="K19" s="153">
        <v>34859265.26799401</v>
      </c>
      <c r="L19" s="153">
        <v>38306974.57266688</v>
      </c>
      <c r="M19" s="153">
        <v>6968970.000028336</v>
      </c>
      <c r="N19" s="153">
        <v>2814608.3197631417</v>
      </c>
      <c r="O19" s="153">
        <v>825160626.9281627</v>
      </c>
      <c r="P19" s="153">
        <v>201275599.97753102</v>
      </c>
      <c r="Q19" s="153">
        <v>242151223.2803714</v>
      </c>
      <c r="R19" s="153">
        <v>159593628.84951884</v>
      </c>
      <c r="S19" s="153">
        <v>135920750.06354818</v>
      </c>
      <c r="T19" s="153">
        <v>405649.8010859148</v>
      </c>
      <c r="U19" s="153">
        <v>15566727.558379665</v>
      </c>
      <c r="V19" s="153">
        <v>947682.9487582858</v>
      </c>
      <c r="W19" s="153">
        <v>38306974.57266688</v>
      </c>
      <c r="X19" s="153">
        <v>33911582.31923572</v>
      </c>
      <c r="Y19" s="153">
        <v>6968970.000028336</v>
      </c>
      <c r="Z19" s="153">
        <v>2187389.1678200173</v>
      </c>
      <c r="AA19" s="153">
        <v>627219.1519431242</v>
      </c>
      <c r="AB19" s="153"/>
      <c r="AC19" s="153"/>
      <c r="AD19" s="153"/>
      <c r="AE19" s="153"/>
      <c r="AF19" s="153"/>
      <c r="AG19" s="153"/>
      <c r="AH19" s="27"/>
      <c r="AI19" s="27"/>
      <c r="AJ19" s="27"/>
      <c r="AK19" s="27"/>
      <c r="AL19" s="27"/>
      <c r="AM19" s="27"/>
      <c r="AN19" s="27"/>
    </row>
    <row r="20" spans="1:40" s="37" customFormat="1" ht="11.25">
      <c r="A20" s="5">
        <v>9</v>
      </c>
      <c r="B20" s="4" t="s">
        <v>652</v>
      </c>
      <c r="C20" s="5" t="s">
        <v>653</v>
      </c>
      <c r="D20" s="3" t="s">
        <v>700</v>
      </c>
      <c r="E20" s="153">
        <v>4067622.422982047</v>
      </c>
      <c r="F20" s="153">
        <v>1935577.1298315055</v>
      </c>
      <c r="G20" s="153">
        <v>471913.78169204347</v>
      </c>
      <c r="H20" s="153">
        <v>567296.5560277143</v>
      </c>
      <c r="I20" s="153">
        <v>373747.2860005578</v>
      </c>
      <c r="J20" s="153">
        <v>355874.577764104</v>
      </c>
      <c r="K20" s="153">
        <v>240591.59921688435</v>
      </c>
      <c r="L20" s="153">
        <v>89690.61931719397</v>
      </c>
      <c r="M20" s="153">
        <v>16357.397694651268</v>
      </c>
      <c r="N20" s="153">
        <v>16573.475437392553</v>
      </c>
      <c r="O20" s="153">
        <v>1935577.1298315055</v>
      </c>
      <c r="P20" s="153">
        <v>471913.78169204347</v>
      </c>
      <c r="Q20" s="153">
        <v>567296.5560277143</v>
      </c>
      <c r="R20" s="153">
        <v>373747.2860005578</v>
      </c>
      <c r="S20" s="153">
        <v>318390.7882824973</v>
      </c>
      <c r="T20" s="153">
        <v>952.0091766853209</v>
      </c>
      <c r="U20" s="153">
        <v>36531.780304921354</v>
      </c>
      <c r="V20" s="153">
        <v>6540.716060406207</v>
      </c>
      <c r="W20" s="153">
        <v>89690.61931719397</v>
      </c>
      <c r="X20" s="153">
        <v>234050.88315647814</v>
      </c>
      <c r="Y20" s="153">
        <v>16357.397694651268</v>
      </c>
      <c r="Z20" s="153">
        <v>15096.917675964323</v>
      </c>
      <c r="AA20" s="153">
        <v>1476.5577614282313</v>
      </c>
      <c r="AB20" s="153"/>
      <c r="AC20" s="153"/>
      <c r="AD20" s="153"/>
      <c r="AE20" s="153"/>
      <c r="AF20" s="153"/>
      <c r="AG20" s="153"/>
      <c r="AH20" s="27"/>
      <c r="AI20" s="27"/>
      <c r="AJ20" s="27"/>
      <c r="AK20" s="27"/>
      <c r="AL20" s="27"/>
      <c r="AM20" s="27"/>
      <c r="AN20" s="27"/>
    </row>
    <row r="21" spans="1:40" s="37" customFormat="1" ht="11.25">
      <c r="A21" s="5">
        <v>10</v>
      </c>
      <c r="B21" s="4" t="s">
        <v>708</v>
      </c>
      <c r="C21" s="5" t="s">
        <v>655</v>
      </c>
      <c r="D21" s="3" t="s">
        <v>700</v>
      </c>
      <c r="E21" s="153">
        <v>210062525.73</v>
      </c>
      <c r="F21" s="153">
        <v>106662977.54746956</v>
      </c>
      <c r="G21" s="153">
        <v>26005540.324472465</v>
      </c>
      <c r="H21" s="153">
        <v>31261755.930960156</v>
      </c>
      <c r="I21" s="153">
        <v>20595923.438388363</v>
      </c>
      <c r="J21" s="153">
        <v>19611020.15142749</v>
      </c>
      <c r="K21" s="153">
        <v>0</v>
      </c>
      <c r="L21" s="153">
        <v>4942540.5823436715</v>
      </c>
      <c r="M21" s="153">
        <v>901399.7510869016</v>
      </c>
      <c r="N21" s="153">
        <v>81368.003851374</v>
      </c>
      <c r="O21" s="153">
        <v>106662977.54746956</v>
      </c>
      <c r="P21" s="153">
        <v>26005540.324472465</v>
      </c>
      <c r="Q21" s="153">
        <v>31261755.930960156</v>
      </c>
      <c r="R21" s="153">
        <v>20595923.438388363</v>
      </c>
      <c r="S21" s="153">
        <v>17545417.838685382</v>
      </c>
      <c r="T21" s="153">
        <v>52461.941129987885</v>
      </c>
      <c r="U21" s="153">
        <v>2013140.3716121197</v>
      </c>
      <c r="V21" s="153">
        <v>0</v>
      </c>
      <c r="W21" s="153">
        <v>4942540.5823436715</v>
      </c>
      <c r="X21" s="153">
        <v>0</v>
      </c>
      <c r="Y21" s="153">
        <v>901399.7510869016</v>
      </c>
      <c r="Z21" s="153">
        <v>0</v>
      </c>
      <c r="AA21" s="153">
        <v>81368.003851374</v>
      </c>
      <c r="AB21" s="153"/>
      <c r="AC21" s="153"/>
      <c r="AD21" s="153"/>
      <c r="AE21" s="153"/>
      <c r="AF21" s="153"/>
      <c r="AG21" s="153"/>
      <c r="AH21" s="27"/>
      <c r="AI21" s="27"/>
      <c r="AJ21" s="27"/>
      <c r="AK21" s="27"/>
      <c r="AL21" s="27"/>
      <c r="AM21" s="27"/>
      <c r="AN21" s="27"/>
    </row>
    <row r="22" spans="1:40" s="37" customFormat="1" ht="11.25">
      <c r="A22" s="5">
        <v>11</v>
      </c>
      <c r="B22" s="4" t="s">
        <v>656</v>
      </c>
      <c r="C22" s="5" t="s">
        <v>657</v>
      </c>
      <c r="D22" s="3" t="s">
        <v>700</v>
      </c>
      <c r="E22" s="153">
        <v>22657875.314323593</v>
      </c>
      <c r="F22" s="153">
        <v>11242403.189881872</v>
      </c>
      <c r="G22" s="153">
        <v>2742279.955427127</v>
      </c>
      <c r="H22" s="153">
        <v>3299189.995498961</v>
      </c>
      <c r="I22" s="153">
        <v>2174383.8272337443</v>
      </c>
      <c r="J22" s="153">
        <v>2069468.324753562</v>
      </c>
      <c r="K22" s="153">
        <v>474940.1537792382</v>
      </c>
      <c r="L22" s="153">
        <v>521913.47851109575</v>
      </c>
      <c r="M22" s="153">
        <v>94948.75058469133</v>
      </c>
      <c r="N22" s="153">
        <v>38347.63865330185</v>
      </c>
      <c r="O22" s="153">
        <v>11242403.189881872</v>
      </c>
      <c r="P22" s="153">
        <v>2742279.955427127</v>
      </c>
      <c r="Q22" s="153">
        <v>3299189.995498961</v>
      </c>
      <c r="R22" s="153">
        <v>2174383.8272337443</v>
      </c>
      <c r="S22" s="153">
        <v>1851852.6262870308</v>
      </c>
      <c r="T22" s="153">
        <v>5526.776810329153</v>
      </c>
      <c r="U22" s="153">
        <v>212088.92165620194</v>
      </c>
      <c r="V22" s="153">
        <v>12911.708894520914</v>
      </c>
      <c r="W22" s="153">
        <v>521913.47851109575</v>
      </c>
      <c r="X22" s="153">
        <v>462028.44488471723</v>
      </c>
      <c r="Y22" s="153">
        <v>94948.75058469133</v>
      </c>
      <c r="Z22" s="153">
        <v>29802.089623883276</v>
      </c>
      <c r="AA22" s="153">
        <v>8545.549029418573</v>
      </c>
      <c r="AB22" s="153"/>
      <c r="AC22" s="153"/>
      <c r="AD22" s="153"/>
      <c r="AE22" s="153"/>
      <c r="AF22" s="153"/>
      <c r="AG22" s="153"/>
      <c r="AH22" s="27"/>
      <c r="AI22" s="27"/>
      <c r="AJ22" s="27"/>
      <c r="AK22" s="27"/>
      <c r="AL22" s="27"/>
      <c r="AM22" s="27"/>
      <c r="AN22" s="27"/>
    </row>
    <row r="23" spans="1:40" s="37" customFormat="1" ht="11.25">
      <c r="A23" s="5">
        <v>12</v>
      </c>
      <c r="B23" s="4" t="s">
        <v>658</v>
      </c>
      <c r="C23" s="5" t="s">
        <v>659</v>
      </c>
      <c r="D23" s="3" t="s">
        <v>700</v>
      </c>
      <c r="E23" s="153">
        <v>86417978.65602666</v>
      </c>
      <c r="F23" s="153">
        <v>43749704.120471366</v>
      </c>
      <c r="G23" s="153">
        <v>10667044.329513632</v>
      </c>
      <c r="H23" s="153">
        <v>12823919.263641091</v>
      </c>
      <c r="I23" s="153">
        <v>8448939.174178539</v>
      </c>
      <c r="J23" s="153">
        <v>8044603.1835546885</v>
      </c>
      <c r="K23" s="153">
        <v>238169.0289168063</v>
      </c>
      <c r="L23" s="153">
        <v>2027584.636738447</v>
      </c>
      <c r="M23" s="153">
        <v>369705.5139704367</v>
      </c>
      <c r="N23" s="153">
        <v>48309.40504165202</v>
      </c>
      <c r="O23" s="153">
        <v>43749704.120471366</v>
      </c>
      <c r="P23" s="153">
        <v>10667044.329513632</v>
      </c>
      <c r="Q23" s="153">
        <v>12823919.263641091</v>
      </c>
      <c r="R23" s="153">
        <v>8448939.174178539</v>
      </c>
      <c r="S23" s="153">
        <v>7197392.917522456</v>
      </c>
      <c r="T23" s="153">
        <v>21517.287327079935</v>
      </c>
      <c r="U23" s="153">
        <v>825692.9787051528</v>
      </c>
      <c r="V23" s="153">
        <v>6474.856136282673</v>
      </c>
      <c r="W23" s="153">
        <v>2027584.636738447</v>
      </c>
      <c r="X23" s="153">
        <v>231694.17278052363</v>
      </c>
      <c r="Y23" s="153">
        <v>369705.5139704367</v>
      </c>
      <c r="Z23" s="153">
        <v>14944.90345558606</v>
      </c>
      <c r="AA23" s="153">
        <v>33364.50158606596</v>
      </c>
      <c r="AB23" s="153"/>
      <c r="AC23" s="153"/>
      <c r="AD23" s="153"/>
      <c r="AE23" s="153"/>
      <c r="AF23" s="153"/>
      <c r="AG23" s="153"/>
      <c r="AH23" s="27"/>
      <c r="AI23" s="27"/>
      <c r="AJ23" s="27"/>
      <c r="AK23" s="27"/>
      <c r="AL23" s="27"/>
      <c r="AM23" s="27"/>
      <c r="AN23" s="27"/>
    </row>
    <row r="24" spans="1:40" s="37" customFormat="1" ht="11.25">
      <c r="A24" s="5">
        <v>13</v>
      </c>
      <c r="B24" s="4" t="s">
        <v>660</v>
      </c>
      <c r="C24" s="5" t="s">
        <v>661</v>
      </c>
      <c r="D24" s="3" t="s">
        <v>700</v>
      </c>
      <c r="E24" s="153">
        <v>-740175735.9592782</v>
      </c>
      <c r="F24" s="153">
        <v>-366179583.25088763</v>
      </c>
      <c r="G24" s="153">
        <v>-89312023.44598743</v>
      </c>
      <c r="H24" s="153">
        <v>-107433951.7810289</v>
      </c>
      <c r="I24" s="153">
        <v>-70801243.45451316</v>
      </c>
      <c r="J24" s="153">
        <v>-67390627.36280061</v>
      </c>
      <c r="K24" s="153">
        <v>-17589471.032065492</v>
      </c>
      <c r="L24" s="153">
        <v>-16993626.2482585</v>
      </c>
      <c r="M24" s="153">
        <v>-3092961.5535957664</v>
      </c>
      <c r="N24" s="153">
        <v>-1382247.8301407506</v>
      </c>
      <c r="O24" s="153">
        <v>-366179583.25088763</v>
      </c>
      <c r="P24" s="153">
        <v>-89312023.44598743</v>
      </c>
      <c r="Q24" s="153">
        <v>-107433951.7810289</v>
      </c>
      <c r="R24" s="153">
        <v>-70801243.45451316</v>
      </c>
      <c r="S24" s="153">
        <v>-60301997.35794468</v>
      </c>
      <c r="T24" s="153">
        <v>-180030.85505415677</v>
      </c>
      <c r="U24" s="153">
        <v>-6908599.149801774</v>
      </c>
      <c r="V24" s="153">
        <v>-478186.8363149674</v>
      </c>
      <c r="W24" s="153">
        <v>-16993626.2482585</v>
      </c>
      <c r="X24" s="153">
        <v>-17111284.195750523</v>
      </c>
      <c r="Y24" s="153">
        <v>-3092961.5535957664</v>
      </c>
      <c r="Z24" s="153">
        <v>-1103724.3070796973</v>
      </c>
      <c r="AA24" s="153">
        <v>-278523.5230610533</v>
      </c>
      <c r="AB24" s="153"/>
      <c r="AC24" s="153"/>
      <c r="AD24" s="153"/>
      <c r="AE24" s="153"/>
      <c r="AF24" s="153"/>
      <c r="AG24" s="153"/>
      <c r="AH24" s="27"/>
      <c r="AI24" s="27"/>
      <c r="AJ24" s="27"/>
      <c r="AK24" s="27"/>
      <c r="AL24" s="27"/>
      <c r="AM24" s="27"/>
      <c r="AN24" s="27"/>
    </row>
    <row r="25" spans="1:40" s="37" customFormat="1" ht="11.25">
      <c r="A25" s="5">
        <v>14</v>
      </c>
      <c r="B25" s="4" t="s">
        <v>662</v>
      </c>
      <c r="C25" s="5" t="s">
        <v>663</v>
      </c>
      <c r="D25" s="3" t="s">
        <v>700</v>
      </c>
      <c r="E25" s="153">
        <v>-133211218.09333476</v>
      </c>
      <c r="F25" s="153">
        <v>-66303722.75885703</v>
      </c>
      <c r="G25" s="153">
        <v>-16170282.337528007</v>
      </c>
      <c r="H25" s="153">
        <v>-19448519.147395402</v>
      </c>
      <c r="I25" s="153">
        <v>-12816129.496032227</v>
      </c>
      <c r="J25" s="153">
        <v>-12199747.863284364</v>
      </c>
      <c r="K25" s="153">
        <v>-2433553.4258267814</v>
      </c>
      <c r="L25" s="153">
        <v>-3075992.4263510834</v>
      </c>
      <c r="M25" s="153">
        <v>-560102.6381009745</v>
      </c>
      <c r="N25" s="153">
        <v>-203167.9999589132</v>
      </c>
      <c r="O25" s="153">
        <v>-66303722.75885703</v>
      </c>
      <c r="P25" s="153">
        <v>-16170282.337528007</v>
      </c>
      <c r="Q25" s="153">
        <v>-19448519.147395402</v>
      </c>
      <c r="R25" s="153">
        <v>-12816129.496032227</v>
      </c>
      <c r="S25" s="153">
        <v>-10916110.099520184</v>
      </c>
      <c r="T25" s="153">
        <v>-32600.93030010447</v>
      </c>
      <c r="U25" s="153">
        <v>-1251036.8334640749</v>
      </c>
      <c r="V25" s="153">
        <v>-66158.51105346793</v>
      </c>
      <c r="W25" s="153">
        <v>-3075992.4263510834</v>
      </c>
      <c r="X25" s="153">
        <v>-2367394.9147733133</v>
      </c>
      <c r="Y25" s="153">
        <v>-560102.6381009745</v>
      </c>
      <c r="Z25" s="153">
        <v>-152703.40215266155</v>
      </c>
      <c r="AA25" s="153">
        <v>-50464.59780625164</v>
      </c>
      <c r="AB25" s="153"/>
      <c r="AC25" s="153"/>
      <c r="AD25" s="153"/>
      <c r="AE25" s="153"/>
      <c r="AF25" s="153"/>
      <c r="AG25" s="153"/>
      <c r="AH25" s="27"/>
      <c r="AI25" s="27"/>
      <c r="AJ25" s="27"/>
      <c r="AK25" s="27"/>
      <c r="AL25" s="27"/>
      <c r="AM25" s="27"/>
      <c r="AN25" s="27"/>
    </row>
    <row r="26" spans="1:40" s="37" customFormat="1" ht="11.25">
      <c r="A26" s="5">
        <v>15</v>
      </c>
      <c r="B26" s="4" t="s">
        <v>664</v>
      </c>
      <c r="C26" s="5" t="s">
        <v>665</v>
      </c>
      <c r="D26" s="3" t="s">
        <v>700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/>
      <c r="AC26" s="153"/>
      <c r="AD26" s="153"/>
      <c r="AE26" s="153"/>
      <c r="AF26" s="153"/>
      <c r="AG26" s="153"/>
      <c r="AH26" s="27"/>
      <c r="AI26" s="27"/>
      <c r="AJ26" s="27"/>
      <c r="AK26" s="27"/>
      <c r="AL26" s="27"/>
      <c r="AM26" s="27"/>
      <c r="AN26" s="27"/>
    </row>
    <row r="27" spans="1:40" s="37" customFormat="1" ht="11.25">
      <c r="A27" s="5">
        <v>16</v>
      </c>
      <c r="B27" s="4" t="s">
        <v>666</v>
      </c>
      <c r="C27" s="5" t="s">
        <v>667</v>
      </c>
      <c r="D27" s="3" t="s">
        <v>700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/>
      <c r="AC27" s="153"/>
      <c r="AD27" s="153"/>
      <c r="AE27" s="153"/>
      <c r="AF27" s="153"/>
      <c r="AG27" s="153"/>
      <c r="AH27" s="27"/>
      <c r="AI27" s="27"/>
      <c r="AJ27" s="27"/>
      <c r="AK27" s="27"/>
      <c r="AL27" s="27"/>
      <c r="AM27" s="27"/>
      <c r="AN27" s="27"/>
    </row>
    <row r="28" spans="1:40" s="37" customFormat="1" ht="11.25">
      <c r="A28" s="5">
        <v>17</v>
      </c>
      <c r="B28" s="4" t="s">
        <v>709</v>
      </c>
      <c r="C28" s="5" t="s">
        <v>710</v>
      </c>
      <c r="D28" s="3" t="s">
        <v>700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/>
      <c r="AC28" s="153"/>
      <c r="AD28" s="153"/>
      <c r="AE28" s="153"/>
      <c r="AF28" s="153"/>
      <c r="AG28" s="153"/>
      <c r="AH28" s="27"/>
      <c r="AI28" s="27"/>
      <c r="AJ28" s="27"/>
      <c r="AK28" s="27"/>
      <c r="AL28" s="27"/>
      <c r="AM28" s="27"/>
      <c r="AN28" s="27"/>
    </row>
    <row r="29" spans="1:40" s="37" customFormat="1" ht="11.25">
      <c r="A29" s="5"/>
      <c r="B29" s="4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27"/>
      <c r="AI29" s="27"/>
      <c r="AJ29" s="27"/>
      <c r="AK29" s="27"/>
      <c r="AL29" s="27"/>
      <c r="AM29" s="27"/>
      <c r="AN29" s="27"/>
    </row>
    <row r="30" spans="1:40" s="37" customFormat="1" ht="45.75" customHeight="1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1112843072.6897693</v>
      </c>
      <c r="F30" s="153">
        <f t="shared" si="2"/>
        <v>556267982.9060724</v>
      </c>
      <c r="G30" s="153">
        <f t="shared" si="2"/>
        <v>135680072.58512086</v>
      </c>
      <c r="H30" s="153">
        <f t="shared" si="2"/>
        <v>163220914.09807503</v>
      </c>
      <c r="I30" s="153">
        <f t="shared" si="2"/>
        <v>107569249.62477462</v>
      </c>
      <c r="J30" s="153">
        <f t="shared" si="2"/>
        <v>102383718.43442857</v>
      </c>
      <c r="K30" s="153">
        <f t="shared" si="2"/>
        <v>15789941.592014667</v>
      </c>
      <c r="L30" s="153">
        <f t="shared" si="2"/>
        <v>25819085.214967713</v>
      </c>
      <c r="M30" s="153">
        <f t="shared" si="2"/>
        <v>4698317.221668277</v>
      </c>
      <c r="N30" s="153">
        <f t="shared" si="2"/>
        <v>1413791.012647198</v>
      </c>
      <c r="O30" s="153">
        <f t="shared" si="2"/>
        <v>556267982.9060724</v>
      </c>
      <c r="P30" s="153">
        <f t="shared" si="2"/>
        <v>135680072.58512086</v>
      </c>
      <c r="Q30" s="153">
        <f t="shared" si="2"/>
        <v>163220914.09807503</v>
      </c>
      <c r="R30" s="153">
        <f t="shared" si="2"/>
        <v>107569249.62477462</v>
      </c>
      <c r="S30" s="153">
        <f t="shared" si="2"/>
        <v>91615696.77686068</v>
      </c>
      <c r="T30" s="153">
        <f t="shared" si="2"/>
        <v>273476.03017573577</v>
      </c>
      <c r="U30" s="153">
        <f t="shared" si="2"/>
        <v>10494545.627392212</v>
      </c>
      <c r="V30" s="153">
        <f t="shared" si="2"/>
        <v>429264.8824810602</v>
      </c>
      <c r="W30" s="153">
        <f t="shared" si="2"/>
        <v>25819085.214967713</v>
      </c>
      <c r="X30" s="153">
        <f t="shared" si="2"/>
        <v>15360676.7095336</v>
      </c>
      <c r="Y30" s="153">
        <f t="shared" si="2"/>
        <v>4698317.221668277</v>
      </c>
      <c r="Z30" s="153">
        <f t="shared" si="2"/>
        <v>990805.3693430925</v>
      </c>
      <c r="AA30" s="153">
        <f t="shared" si="2"/>
        <v>422985.6433041061</v>
      </c>
      <c r="AB30" s="153"/>
      <c r="AC30" s="153"/>
      <c r="AD30" s="153"/>
      <c r="AE30" s="153"/>
      <c r="AF30" s="153"/>
      <c r="AG30" s="153"/>
      <c r="AH30" s="27"/>
      <c r="AI30" s="27"/>
      <c r="AJ30" s="27"/>
      <c r="AK30" s="27"/>
      <c r="AL30" s="27"/>
      <c r="AM30" s="27"/>
      <c r="AN30" s="27"/>
    </row>
    <row r="31" spans="1:33" ht="11.25">
      <c r="A31" s="18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</row>
    <row r="32" spans="1:40" s="37" customFormat="1" ht="11.25">
      <c r="A32" s="5">
        <v>181</v>
      </c>
      <c r="B32" s="21" t="s">
        <v>712</v>
      </c>
      <c r="C32" s="5" t="s">
        <v>590</v>
      </c>
      <c r="D32" s="3" t="s">
        <v>700</v>
      </c>
      <c r="E32" s="153">
        <v>1112843072.6897693</v>
      </c>
      <c r="F32" s="153">
        <v>556267982.9060724</v>
      </c>
      <c r="G32" s="153">
        <v>135680072.58512086</v>
      </c>
      <c r="H32" s="153">
        <v>163220914.09807503</v>
      </c>
      <c r="I32" s="153">
        <v>107569249.62477462</v>
      </c>
      <c r="J32" s="153">
        <v>102383718.43442863</v>
      </c>
      <c r="K32" s="153">
        <v>15789941.592014661</v>
      </c>
      <c r="L32" s="153">
        <v>25819085.214967713</v>
      </c>
      <c r="M32" s="153">
        <v>4698317.221668277</v>
      </c>
      <c r="N32" s="153">
        <v>1413791.0126471985</v>
      </c>
      <c r="O32" s="153">
        <v>556267982.9060724</v>
      </c>
      <c r="P32" s="153">
        <v>135680072.58512086</v>
      </c>
      <c r="Q32" s="153">
        <v>163220914.09807503</v>
      </c>
      <c r="R32" s="153">
        <v>107569249.62477462</v>
      </c>
      <c r="S32" s="153">
        <v>91615696.77686068</v>
      </c>
      <c r="T32" s="153">
        <v>273476.03017573577</v>
      </c>
      <c r="U32" s="153">
        <v>10494545.627392212</v>
      </c>
      <c r="V32" s="153">
        <v>429264.8824810602</v>
      </c>
      <c r="W32" s="153">
        <v>25819085.214967713</v>
      </c>
      <c r="X32" s="153">
        <v>15360676.7095336</v>
      </c>
      <c r="Y32" s="153">
        <v>4698317.221668277</v>
      </c>
      <c r="Z32" s="153">
        <v>990805.3693430925</v>
      </c>
      <c r="AA32" s="153">
        <v>422985.6433041061</v>
      </c>
      <c r="AB32" s="153"/>
      <c r="AC32" s="153"/>
      <c r="AD32" s="153"/>
      <c r="AE32" s="153"/>
      <c r="AF32" s="153"/>
      <c r="AG32" s="153"/>
      <c r="AH32" s="27"/>
      <c r="AI32" s="27"/>
      <c r="AJ32" s="27"/>
      <c r="AK32" s="27"/>
      <c r="AL32" s="27"/>
      <c r="AM32" s="27"/>
      <c r="AN32" s="27"/>
    </row>
    <row r="33" spans="1:4" ht="11.25">
      <c r="A33" s="182"/>
      <c r="C33" s="5"/>
      <c r="D33" s="3"/>
    </row>
    <row r="34" spans="1:4" ht="11.25">
      <c r="A34" s="182"/>
      <c r="C34" s="5"/>
      <c r="D34" s="3"/>
    </row>
    <row r="35" spans="1:4" ht="11.25">
      <c r="A35" s="182"/>
      <c r="C35" s="5"/>
      <c r="D35" s="3"/>
    </row>
    <row r="36" ht="11.25">
      <c r="A36" s="182"/>
    </row>
    <row r="37" ht="11.25">
      <c r="A37" s="182"/>
    </row>
    <row r="59" spans="2:3" ht="11.25">
      <c r="B59" s="27"/>
      <c r="C59" s="27"/>
    </row>
    <row r="60" spans="2:3" ht="11.25">
      <c r="B60" s="27"/>
      <c r="C60" s="27"/>
    </row>
    <row r="92" ht="12" thickBot="1"/>
    <row r="93" spans="2:4" ht="12" thickTop="1">
      <c r="B93" s="42" t="s">
        <v>673</v>
      </c>
      <c r="C93" s="43" t="s">
        <v>589</v>
      </c>
      <c r="D93" s="46"/>
    </row>
    <row r="94" spans="2:4" ht="12" thickBot="1">
      <c r="B94" s="44"/>
      <c r="C94" s="45" t="s">
        <v>698</v>
      </c>
      <c r="D94" s="46"/>
    </row>
    <row r="95" ht="12" thickTop="1"/>
  </sheetData>
  <printOptions horizontalCentered="1"/>
  <pageMargins left="0.25" right="0.25" top="2" bottom="1" header="1.5" footer="0.5"/>
  <pageSetup firstPageNumber="4" useFirstPageNumber="1" horizontalDpi="600" verticalDpi="600" orientation="landscape" scale="90" r:id="rId1"/>
  <headerFooter alignWithMargins="0">
    <oddHeader>&amp;CPuget Sound Energy
Electric Cost of Service
Company Proposed
Allocation of Energy Costs versus Revenue&amp;RDocket No. UE-04_______
Exhibit No. ______ (CEP-8)
Page &amp;P-1 of &amp;N</oddHeader>
    <oddFooter>&amp;LEnergy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73"/>
  <sheetViews>
    <sheetView workbookViewId="0" topLeftCell="A1">
      <selection activeCell="A1" sqref="A1:IV16384"/>
    </sheetView>
  </sheetViews>
  <sheetFormatPr defaultColWidth="9.33203125" defaultRowHeight="11.25"/>
  <cols>
    <col min="1" max="1" width="3.16015625" style="27" bestFit="1" customWidth="1"/>
    <col min="2" max="2" width="32.33203125" style="37" bestFit="1" customWidth="1"/>
    <col min="3" max="3" width="19" style="28" bestFit="1" customWidth="1"/>
    <col min="4" max="4" width="13.83203125" style="28" bestFit="1" customWidth="1"/>
    <col min="5" max="6" width="12.66015625" style="27" bestFit="1" customWidth="1"/>
    <col min="7" max="7" width="11.83203125" style="27" bestFit="1" customWidth="1"/>
    <col min="8" max="10" width="11.16015625" style="27" bestFit="1" customWidth="1"/>
    <col min="11" max="11" width="13.832031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5" width="12.66015625" style="27" hidden="1" customWidth="1"/>
    <col min="16" max="16" width="11.83203125" style="27" hidden="1" customWidth="1"/>
    <col min="17" max="17" width="15.5" style="27" hidden="1" customWidth="1"/>
    <col min="18" max="18" width="11.16015625" style="27" hidden="1" customWidth="1"/>
    <col min="19" max="19" width="14" style="27" hidden="1" customWidth="1"/>
    <col min="20" max="20" width="14.5" style="27" hidden="1" customWidth="1"/>
    <col min="21" max="21" width="17" style="27" hidden="1" customWidth="1"/>
    <col min="22" max="22" width="13.83203125" style="27" hidden="1" customWidth="1"/>
    <col min="23" max="23" width="14.16015625" style="27" hidden="1" customWidth="1"/>
    <col min="24" max="24" width="13.83203125" style="27" hidden="1" customWidth="1"/>
    <col min="25" max="25" width="11.5" style="27" hidden="1" customWidth="1"/>
    <col min="26" max="27" width="10.33203125" style="27" hidden="1" customWidth="1"/>
    <col min="28" max="16384" width="19.16015625" style="27" customWidth="1"/>
  </cols>
  <sheetData>
    <row r="1" spans="1:27" ht="11.25">
      <c r="A1" s="2"/>
      <c r="B1" s="4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1.25">
      <c r="A2" s="2" t="s">
        <v>675</v>
      </c>
      <c r="B2" s="5" t="s">
        <v>676</v>
      </c>
      <c r="C2" s="5"/>
      <c r="D2" s="155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>
      <c r="A3" s="2"/>
      <c r="B3" s="3" t="s">
        <v>714</v>
      </c>
      <c r="C3" s="5"/>
      <c r="D3" s="157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thickBot="1">
      <c r="A4" s="2"/>
      <c r="B4" s="8"/>
      <c r="C4" s="5"/>
      <c r="D4" s="9"/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5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"/>
    </row>
    <row r="9" spans="1:32" s="37" customFormat="1" ht="11.25">
      <c r="A9" s="5">
        <v>1</v>
      </c>
      <c r="B9" s="4" t="s">
        <v>625</v>
      </c>
      <c r="C9" s="5" t="s">
        <v>626</v>
      </c>
      <c r="D9" s="3" t="s">
        <v>713</v>
      </c>
      <c r="E9" s="153">
        <v>185702035.44932336</v>
      </c>
      <c r="F9" s="153">
        <v>114481967.53877111</v>
      </c>
      <c r="G9" s="153">
        <v>21272102.192391407</v>
      </c>
      <c r="H9" s="153">
        <v>22201381.55487801</v>
      </c>
      <c r="I9" s="153">
        <v>12338891.12224159</v>
      </c>
      <c r="J9" s="153">
        <v>11410674.828661447</v>
      </c>
      <c r="K9" s="153">
        <v>1493468.0739156152</v>
      </c>
      <c r="L9" s="153">
        <v>1788208.8880470402</v>
      </c>
      <c r="M9" s="153">
        <v>418743.82552380103</v>
      </c>
      <c r="N9" s="153">
        <v>296597.4248933375</v>
      </c>
      <c r="O9" s="153">
        <v>114481967.53877111</v>
      </c>
      <c r="P9" s="153">
        <v>21272102.192391407</v>
      </c>
      <c r="Q9" s="153">
        <v>22201381.55487801</v>
      </c>
      <c r="R9" s="153">
        <v>12338891.12224159</v>
      </c>
      <c r="S9" s="153">
        <v>10284791.038573924</v>
      </c>
      <c r="T9" s="153">
        <v>14828.031378531145</v>
      </c>
      <c r="U9" s="153">
        <v>1111055.7587089904</v>
      </c>
      <c r="V9" s="153">
        <v>189443.76350180036</v>
      </c>
      <c r="W9" s="153">
        <v>1788208.8880470402</v>
      </c>
      <c r="X9" s="153">
        <v>1304024.3104138148</v>
      </c>
      <c r="Y9" s="153">
        <v>418743.82552380103</v>
      </c>
      <c r="Z9" s="153">
        <v>251454.97796751492</v>
      </c>
      <c r="AA9" s="153">
        <v>45142.44692582254</v>
      </c>
      <c r="AB9" s="27"/>
      <c r="AC9" s="27"/>
      <c r="AD9" s="27"/>
      <c r="AE9" s="27"/>
      <c r="AF9" s="27"/>
    </row>
    <row r="10" spans="1:32" s="37" customFormat="1" ht="11.25">
      <c r="A10" s="5">
        <v>2</v>
      </c>
      <c r="B10" s="19" t="s">
        <v>627</v>
      </c>
      <c r="C10" s="5" t="s">
        <v>628</v>
      </c>
      <c r="D10" s="3" t="s">
        <v>713</v>
      </c>
      <c r="E10" s="153">
        <v>81633484.24362245</v>
      </c>
      <c r="F10" s="153">
        <v>53297516.49362583</v>
      </c>
      <c r="G10" s="153">
        <v>10004778.584846918</v>
      </c>
      <c r="H10" s="153">
        <v>8855277.10988515</v>
      </c>
      <c r="I10" s="153">
        <v>4004965.8534475546</v>
      </c>
      <c r="J10" s="153">
        <v>4000565.2615268165</v>
      </c>
      <c r="K10" s="153">
        <v>639937.5457012717</v>
      </c>
      <c r="L10" s="153">
        <v>341760.47428056324</v>
      </c>
      <c r="M10" s="153">
        <v>192771.1911759199</v>
      </c>
      <c r="N10" s="153">
        <v>295911.7291324243</v>
      </c>
      <c r="O10" s="153">
        <v>53297516.49362583</v>
      </c>
      <c r="P10" s="153">
        <v>10004778.584846918</v>
      </c>
      <c r="Q10" s="153">
        <v>8855277.10988515</v>
      </c>
      <c r="R10" s="153">
        <v>4004965.8534475546</v>
      </c>
      <c r="S10" s="153">
        <v>3060592.0506215673</v>
      </c>
      <c r="T10" s="153">
        <v>11705.808070301302</v>
      </c>
      <c r="U10" s="153">
        <v>928267.4028349483</v>
      </c>
      <c r="V10" s="153">
        <v>119266.03461441903</v>
      </c>
      <c r="W10" s="153">
        <v>341760.47428056324</v>
      </c>
      <c r="X10" s="153">
        <v>520671.51108685276</v>
      </c>
      <c r="Y10" s="153">
        <v>192771.1911759199</v>
      </c>
      <c r="Z10" s="153">
        <v>287234.19142365054</v>
      </c>
      <c r="AA10" s="153">
        <v>8677.537708773756</v>
      </c>
      <c r="AB10" s="27"/>
      <c r="AC10" s="27"/>
      <c r="AD10" s="27"/>
      <c r="AE10" s="27"/>
      <c r="AF10" s="27"/>
    </row>
    <row r="11" spans="1:32" s="37" customFormat="1" ht="11.25">
      <c r="A11" s="5">
        <v>3</v>
      </c>
      <c r="B11" s="4" t="s">
        <v>629</v>
      </c>
      <c r="C11" s="5" t="s">
        <v>630</v>
      </c>
      <c r="D11" s="3" t="s">
        <v>713</v>
      </c>
      <c r="E11" s="153">
        <v>40571398.35136403</v>
      </c>
      <c r="F11" s="153">
        <v>26015652.726597525</v>
      </c>
      <c r="G11" s="153">
        <v>4950024.481821733</v>
      </c>
      <c r="H11" s="153">
        <v>4672415.4642682</v>
      </c>
      <c r="I11" s="153">
        <v>2160343.9624257376</v>
      </c>
      <c r="J11" s="153">
        <v>2061428.8008379044</v>
      </c>
      <c r="K11" s="153">
        <v>326769.298450042</v>
      </c>
      <c r="L11" s="153">
        <v>194786.22769076063</v>
      </c>
      <c r="M11" s="153">
        <v>93887.1742915041</v>
      </c>
      <c r="N11" s="153">
        <v>96090.21498062891</v>
      </c>
      <c r="O11" s="153">
        <v>26015652.726597525</v>
      </c>
      <c r="P11" s="153">
        <v>4950024.481821733</v>
      </c>
      <c r="Q11" s="153">
        <v>4672415.4642682</v>
      </c>
      <c r="R11" s="153">
        <v>2160343.9624257376</v>
      </c>
      <c r="S11" s="153">
        <v>1644105.4014254883</v>
      </c>
      <c r="T11" s="153">
        <v>4863.682571275976</v>
      </c>
      <c r="U11" s="153">
        <v>412459.7168411401</v>
      </c>
      <c r="V11" s="153">
        <v>64528.1054707451</v>
      </c>
      <c r="W11" s="153">
        <v>194786.22769076063</v>
      </c>
      <c r="X11" s="153">
        <v>262241.1929792969</v>
      </c>
      <c r="Y11" s="153">
        <v>93887.1742915041</v>
      </c>
      <c r="Z11" s="153">
        <v>89091.32006413907</v>
      </c>
      <c r="AA11" s="153">
        <v>6998.89491648984</v>
      </c>
      <c r="AB11" s="27"/>
      <c r="AC11" s="27"/>
      <c r="AD11" s="27"/>
      <c r="AE11" s="27"/>
      <c r="AF11" s="27"/>
    </row>
    <row r="12" spans="1:32" s="37" customFormat="1" ht="11.25">
      <c r="A12" s="5">
        <v>4</v>
      </c>
      <c r="B12" s="4" t="s">
        <v>702</v>
      </c>
      <c r="C12" s="5" t="s">
        <v>703</v>
      </c>
      <c r="D12" s="3" t="s">
        <v>713</v>
      </c>
      <c r="E12" s="153">
        <v>27420655.420373566</v>
      </c>
      <c r="F12" s="153">
        <v>16911441.70075142</v>
      </c>
      <c r="G12" s="153">
        <v>3406516.243942709</v>
      </c>
      <c r="H12" s="153">
        <v>3516143.8463373943</v>
      </c>
      <c r="I12" s="153">
        <v>1496038.9145197864</v>
      </c>
      <c r="J12" s="153">
        <v>1360379.173849063</v>
      </c>
      <c r="K12" s="153">
        <v>417906.6221458552</v>
      </c>
      <c r="L12" s="153">
        <v>148153.0496077512</v>
      </c>
      <c r="M12" s="153">
        <v>56751.60158611035</v>
      </c>
      <c r="N12" s="153">
        <v>107324.26763347577</v>
      </c>
      <c r="O12" s="153">
        <v>16911441.70075142</v>
      </c>
      <c r="P12" s="153">
        <v>3406516.243942709</v>
      </c>
      <c r="Q12" s="153">
        <v>3516143.8463373943</v>
      </c>
      <c r="R12" s="153">
        <v>1496038.9145197864</v>
      </c>
      <c r="S12" s="153">
        <v>1082531.616784217</v>
      </c>
      <c r="T12" s="153">
        <v>2443.6230682512087</v>
      </c>
      <c r="U12" s="153">
        <v>275403.93399659486</v>
      </c>
      <c r="V12" s="153">
        <v>65627.12322835889</v>
      </c>
      <c r="W12" s="153">
        <v>148153.0496077512</v>
      </c>
      <c r="X12" s="153">
        <v>352279.49891749636</v>
      </c>
      <c r="Y12" s="153">
        <v>56751.60158611035</v>
      </c>
      <c r="Z12" s="153">
        <v>104571.7188793799</v>
      </c>
      <c r="AA12" s="153">
        <v>2752.5487540958784</v>
      </c>
      <c r="AB12" s="27"/>
      <c r="AC12" s="27"/>
      <c r="AD12" s="27"/>
      <c r="AE12" s="27"/>
      <c r="AF12" s="27"/>
    </row>
    <row r="13" spans="1:32" s="37" customFormat="1" ht="11.25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335327573.4646834</v>
      </c>
      <c r="F13" s="153">
        <f t="shared" si="0"/>
        <v>210706578.45974588</v>
      </c>
      <c r="G13" s="153">
        <f t="shared" si="0"/>
        <v>39633421.50300276</v>
      </c>
      <c r="H13" s="153">
        <f t="shared" si="0"/>
        <v>39245217.97536875</v>
      </c>
      <c r="I13" s="153">
        <f t="shared" si="0"/>
        <v>20000239.85263467</v>
      </c>
      <c r="J13" s="153">
        <f t="shared" si="0"/>
        <v>18833048.06487523</v>
      </c>
      <c r="K13" s="153">
        <f t="shared" si="0"/>
        <v>2878081.5402127844</v>
      </c>
      <c r="L13" s="153">
        <f t="shared" si="0"/>
        <v>2472908.6396261156</v>
      </c>
      <c r="M13" s="153">
        <f t="shared" si="0"/>
        <v>762153.7925773353</v>
      </c>
      <c r="N13" s="153">
        <f t="shared" si="0"/>
        <v>795923.6366398665</v>
      </c>
      <c r="O13" s="153">
        <f t="shared" si="0"/>
        <v>210706578.45974588</v>
      </c>
      <c r="P13" s="153">
        <f t="shared" si="0"/>
        <v>39633421.50300276</v>
      </c>
      <c r="Q13" s="153">
        <f t="shared" si="0"/>
        <v>39245217.97536875</v>
      </c>
      <c r="R13" s="153">
        <f t="shared" si="0"/>
        <v>20000239.85263467</v>
      </c>
      <c r="S13" s="153">
        <f t="shared" si="0"/>
        <v>16072020.107405197</v>
      </c>
      <c r="T13" s="153">
        <f t="shared" si="0"/>
        <v>33841.14508835963</v>
      </c>
      <c r="U13" s="153">
        <f t="shared" si="0"/>
        <v>2727186.812381674</v>
      </c>
      <c r="V13" s="153">
        <f t="shared" si="0"/>
        <v>438865.0268153234</v>
      </c>
      <c r="W13" s="153">
        <f t="shared" si="0"/>
        <v>2472908.6396261156</v>
      </c>
      <c r="X13" s="153">
        <f t="shared" si="0"/>
        <v>2439216.513397461</v>
      </c>
      <c r="Y13" s="153">
        <f t="shared" si="0"/>
        <v>762153.7925773353</v>
      </c>
      <c r="Z13" s="153">
        <f t="shared" si="0"/>
        <v>732352.2083346845</v>
      </c>
      <c r="AA13" s="153">
        <f t="shared" si="0"/>
        <v>63571.42830518202</v>
      </c>
      <c r="AB13" s="27"/>
      <c r="AC13" s="27"/>
      <c r="AD13" s="27"/>
      <c r="AE13" s="27"/>
      <c r="AF13" s="27"/>
    </row>
    <row r="14" spans="1:32" s="37" customFormat="1" ht="11.25">
      <c r="A14" s="5"/>
      <c r="B14" s="4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"/>
      <c r="AC14" s="27"/>
      <c r="AD14" s="27"/>
      <c r="AE14" s="27"/>
      <c r="AF14" s="27"/>
    </row>
    <row r="15" spans="1:32" s="37" customFormat="1" ht="21">
      <c r="A15" s="5">
        <v>6</v>
      </c>
      <c r="B15" s="4" t="s">
        <v>682</v>
      </c>
      <c r="C15" s="5" t="s">
        <v>683</v>
      </c>
      <c r="D15" s="3" t="s">
        <v>713</v>
      </c>
      <c r="E15" s="153">
        <v>124165018.64699762</v>
      </c>
      <c r="F15" s="153">
        <v>81021385.496841</v>
      </c>
      <c r="G15" s="153">
        <v>15199590.296060732</v>
      </c>
      <c r="H15" s="153">
        <v>13468112.333245926</v>
      </c>
      <c r="I15" s="153">
        <v>6108180.401874788</v>
      </c>
      <c r="J15" s="153">
        <v>6093568.415303515</v>
      </c>
      <c r="K15" s="153">
        <v>1002631.1555655344</v>
      </c>
      <c r="L15" s="153">
        <v>527520.5907308599</v>
      </c>
      <c r="M15" s="153">
        <v>292979.9989946632</v>
      </c>
      <c r="N15" s="153">
        <v>451049.95838061</v>
      </c>
      <c r="O15" s="153">
        <v>81021385.496841</v>
      </c>
      <c r="P15" s="153">
        <v>15199590.296060732</v>
      </c>
      <c r="Q15" s="153">
        <v>13468112.333245926</v>
      </c>
      <c r="R15" s="153">
        <v>6108180.401874788</v>
      </c>
      <c r="S15" s="153">
        <v>4672919.400358982</v>
      </c>
      <c r="T15" s="153">
        <v>17693.17578286727</v>
      </c>
      <c r="U15" s="153">
        <v>1402955.8391616652</v>
      </c>
      <c r="V15" s="153">
        <v>182653.92313137263</v>
      </c>
      <c r="W15" s="153">
        <v>527520.5907308599</v>
      </c>
      <c r="X15" s="153">
        <v>819977.2324341617</v>
      </c>
      <c r="Y15" s="153">
        <v>292979.9989946632</v>
      </c>
      <c r="Z15" s="153">
        <v>437591.1852833775</v>
      </c>
      <c r="AA15" s="153">
        <v>13458.773097232503</v>
      </c>
      <c r="AB15" s="27"/>
      <c r="AC15" s="27"/>
      <c r="AD15" s="27"/>
      <c r="AE15" s="27"/>
      <c r="AF15" s="27"/>
    </row>
    <row r="16" spans="1:32" s="37" customFormat="1" ht="11.25">
      <c r="A16" s="5"/>
      <c r="B16" s="4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"/>
      <c r="AC16" s="27"/>
      <c r="AD16" s="27"/>
      <c r="AE16" s="27"/>
      <c r="AF16" s="27"/>
    </row>
    <row r="17" spans="1:32" s="37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459492592.11168104</v>
      </c>
      <c r="F17" s="153">
        <f t="shared" si="1"/>
        <v>291727963.9565869</v>
      </c>
      <c r="G17" s="153">
        <f t="shared" si="1"/>
        <v>54833011.7990635</v>
      </c>
      <c r="H17" s="153">
        <f t="shared" si="1"/>
        <v>52713330.30861468</v>
      </c>
      <c r="I17" s="153">
        <f t="shared" si="1"/>
        <v>26108420.254509456</v>
      </c>
      <c r="J17" s="153">
        <f t="shared" si="1"/>
        <v>24926616.480178744</v>
      </c>
      <c r="K17" s="153">
        <f t="shared" si="1"/>
        <v>3880712.6957783187</v>
      </c>
      <c r="L17" s="153">
        <f t="shared" si="1"/>
        <v>3000429.2303569755</v>
      </c>
      <c r="M17" s="153">
        <f t="shared" si="1"/>
        <v>1055133.7915719985</v>
      </c>
      <c r="N17" s="153">
        <f t="shared" si="1"/>
        <v>1246973.5950204765</v>
      </c>
      <c r="O17" s="153">
        <f t="shared" si="1"/>
        <v>291727963.9565869</v>
      </c>
      <c r="P17" s="153">
        <f t="shared" si="1"/>
        <v>54833011.7990635</v>
      </c>
      <c r="Q17" s="153">
        <f t="shared" si="1"/>
        <v>52713330.30861468</v>
      </c>
      <c r="R17" s="153">
        <f t="shared" si="1"/>
        <v>26108420.254509456</v>
      </c>
      <c r="S17" s="153">
        <f t="shared" si="1"/>
        <v>20744939.50776418</v>
      </c>
      <c r="T17" s="153">
        <f t="shared" si="1"/>
        <v>51534.320871226904</v>
      </c>
      <c r="U17" s="153">
        <f t="shared" si="1"/>
        <v>4130142.6515433392</v>
      </c>
      <c r="V17" s="153">
        <f t="shared" si="1"/>
        <v>621518.949946696</v>
      </c>
      <c r="W17" s="153">
        <f t="shared" si="1"/>
        <v>3000429.2303569755</v>
      </c>
      <c r="X17" s="153">
        <f t="shared" si="1"/>
        <v>3259193.7458316227</v>
      </c>
      <c r="Y17" s="153">
        <f t="shared" si="1"/>
        <v>1055133.7915719985</v>
      </c>
      <c r="Z17" s="153">
        <f t="shared" si="1"/>
        <v>1169943.393618062</v>
      </c>
      <c r="AA17" s="153">
        <f t="shared" si="1"/>
        <v>77030.20140241452</v>
      </c>
      <c r="AB17" s="27"/>
      <c r="AC17" s="27"/>
      <c r="AD17" s="27"/>
      <c r="AE17" s="27"/>
      <c r="AF17" s="27"/>
    </row>
    <row r="18" spans="1:32" s="37" customFormat="1" ht="11.25">
      <c r="A18" s="5"/>
      <c r="B18" s="4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</row>
    <row r="19" spans="1:32" s="37" customFormat="1" ht="11.25">
      <c r="A19" s="5">
        <v>8</v>
      </c>
      <c r="B19" s="4" t="s">
        <v>650</v>
      </c>
      <c r="C19" s="3" t="s">
        <v>651</v>
      </c>
      <c r="D19" s="3" t="s">
        <v>713</v>
      </c>
      <c r="E19" s="153">
        <v>2336749653.837995</v>
      </c>
      <c r="F19" s="153">
        <v>1526596887.4260283</v>
      </c>
      <c r="G19" s="153">
        <v>286488322.3097598</v>
      </c>
      <c r="H19" s="153">
        <v>252537477.59145856</v>
      </c>
      <c r="I19" s="153">
        <v>113566462.10365547</v>
      </c>
      <c r="J19" s="153">
        <v>113910846.1062713</v>
      </c>
      <c r="K19" s="153">
        <v>19952191.57960167</v>
      </c>
      <c r="L19" s="153">
        <v>9489218.092542179</v>
      </c>
      <c r="M19" s="153">
        <v>5533394.137719123</v>
      </c>
      <c r="N19" s="153">
        <v>8674854.490958987</v>
      </c>
      <c r="O19" s="153">
        <v>1526596887.4260283</v>
      </c>
      <c r="P19" s="153">
        <v>286488322.3097598</v>
      </c>
      <c r="Q19" s="153">
        <v>252537477.59145856</v>
      </c>
      <c r="R19" s="153">
        <v>113566462.10365547</v>
      </c>
      <c r="S19" s="153">
        <v>86692514.64460787</v>
      </c>
      <c r="T19" s="153">
        <v>338952.41556073155</v>
      </c>
      <c r="U19" s="153">
        <v>26879379.046102684</v>
      </c>
      <c r="V19" s="153">
        <v>3541479.956258026</v>
      </c>
      <c r="W19" s="153">
        <v>9489218.092542179</v>
      </c>
      <c r="X19" s="153">
        <v>16410711.623343645</v>
      </c>
      <c r="Y19" s="153">
        <v>5533394.137719123</v>
      </c>
      <c r="Z19" s="153">
        <v>8432217.359602587</v>
      </c>
      <c r="AA19" s="153">
        <v>242637.13135640026</v>
      </c>
      <c r="AB19" s="27"/>
      <c r="AC19" s="27"/>
      <c r="AD19" s="27"/>
      <c r="AE19" s="27"/>
      <c r="AF19" s="27"/>
    </row>
    <row r="20" spans="1:32" s="37" customFormat="1" ht="11.25">
      <c r="A20" s="5">
        <v>9</v>
      </c>
      <c r="B20" s="4" t="s">
        <v>652</v>
      </c>
      <c r="C20" s="5" t="s">
        <v>653</v>
      </c>
      <c r="D20" s="3" t="s">
        <v>713</v>
      </c>
      <c r="E20" s="153">
        <v>2370613.0509314723</v>
      </c>
      <c r="F20" s="153">
        <v>1513827.723913731</v>
      </c>
      <c r="G20" s="153">
        <v>283034.00807202485</v>
      </c>
      <c r="H20" s="153">
        <v>260937.7250706168</v>
      </c>
      <c r="I20" s="153">
        <v>125941.3697726822</v>
      </c>
      <c r="J20" s="153">
        <v>120866.51390661616</v>
      </c>
      <c r="K20" s="153">
        <v>38385.85319047386</v>
      </c>
      <c r="L20" s="153">
        <v>13397.860075787565</v>
      </c>
      <c r="M20" s="153">
        <v>5375.06754852622</v>
      </c>
      <c r="N20" s="153">
        <v>8846.929381013295</v>
      </c>
      <c r="O20" s="153">
        <v>1513827.723913731</v>
      </c>
      <c r="P20" s="153">
        <v>283034.00807202485</v>
      </c>
      <c r="Q20" s="153">
        <v>260937.7250706168</v>
      </c>
      <c r="R20" s="153">
        <v>125941.3697726822</v>
      </c>
      <c r="S20" s="153">
        <v>97873.39517611478</v>
      </c>
      <c r="T20" s="153">
        <v>286.6376655323452</v>
      </c>
      <c r="U20" s="153">
        <v>22706.481064969044</v>
      </c>
      <c r="V20" s="153">
        <v>4203.1856225640995</v>
      </c>
      <c r="W20" s="153">
        <v>13397.860075787565</v>
      </c>
      <c r="X20" s="153">
        <v>34182.66756790976</v>
      </c>
      <c r="Y20" s="153">
        <v>5375.06754852622</v>
      </c>
      <c r="Z20" s="153">
        <v>8507.599758815555</v>
      </c>
      <c r="AA20" s="153">
        <v>339.3296221977406</v>
      </c>
      <c r="AB20" s="27"/>
      <c r="AC20" s="27"/>
      <c r="AD20" s="27"/>
      <c r="AE20" s="27"/>
      <c r="AF20" s="27"/>
    </row>
    <row r="21" spans="1:32" s="37" customFormat="1" ht="11.25">
      <c r="A21" s="5">
        <v>10</v>
      </c>
      <c r="B21" s="4" t="s">
        <v>708</v>
      </c>
      <c r="C21" s="5" t="s">
        <v>655</v>
      </c>
      <c r="D21" s="3" t="s">
        <v>713</v>
      </c>
      <c r="E21" s="153">
        <v>31388653.27</v>
      </c>
      <c r="F21" s="153">
        <v>18805946.588951834</v>
      </c>
      <c r="G21" s="153">
        <v>3449913.6489920923</v>
      </c>
      <c r="H21" s="153">
        <v>4012555.80827829</v>
      </c>
      <c r="I21" s="153">
        <v>2526556.1277660374</v>
      </c>
      <c r="J21" s="153">
        <v>2072224.9523383295</v>
      </c>
      <c r="K21" s="153">
        <v>0</v>
      </c>
      <c r="L21" s="153">
        <v>451719.98203785706</v>
      </c>
      <c r="M21" s="153">
        <v>58550.03979512916</v>
      </c>
      <c r="N21" s="153">
        <v>11186.12184043126</v>
      </c>
      <c r="O21" s="153">
        <v>18805946.588951834</v>
      </c>
      <c r="P21" s="153">
        <v>3449913.6489920923</v>
      </c>
      <c r="Q21" s="153">
        <v>4012555.80827829</v>
      </c>
      <c r="R21" s="153">
        <v>2526556.1277660374</v>
      </c>
      <c r="S21" s="153">
        <v>2072200.2407289618</v>
      </c>
      <c r="T21" s="153">
        <v>24.71160936766847</v>
      </c>
      <c r="U21" s="153">
        <v>0</v>
      </c>
      <c r="V21" s="153">
        <v>0</v>
      </c>
      <c r="W21" s="153">
        <v>451719.98203785706</v>
      </c>
      <c r="X21" s="153">
        <v>0</v>
      </c>
      <c r="Y21" s="153">
        <v>58550.03979512916</v>
      </c>
      <c r="Z21" s="153">
        <v>0</v>
      </c>
      <c r="AA21" s="153">
        <v>11186.12184043126</v>
      </c>
      <c r="AB21" s="27"/>
      <c r="AC21" s="27"/>
      <c r="AD21" s="27"/>
      <c r="AE21" s="27"/>
      <c r="AF21" s="27"/>
    </row>
    <row r="22" spans="1:32" s="37" customFormat="1" ht="11.25">
      <c r="A22" s="5">
        <v>11</v>
      </c>
      <c r="B22" s="4" t="s">
        <v>656</v>
      </c>
      <c r="C22" s="5" t="s">
        <v>657</v>
      </c>
      <c r="D22" s="3" t="s">
        <v>713</v>
      </c>
      <c r="E22" s="153">
        <v>31837051.968974672</v>
      </c>
      <c r="F22" s="153">
        <v>20799123.415223584</v>
      </c>
      <c r="G22" s="153">
        <v>3903260.920954665</v>
      </c>
      <c r="H22" s="153">
        <v>3440697.5454078545</v>
      </c>
      <c r="I22" s="153">
        <v>1547286.5696109952</v>
      </c>
      <c r="J22" s="153">
        <v>1551978.6303846238</v>
      </c>
      <c r="K22" s="153">
        <v>271838.6880560362</v>
      </c>
      <c r="L22" s="153">
        <v>129285.87752693212</v>
      </c>
      <c r="M22" s="153">
        <v>75389.74337196886</v>
      </c>
      <c r="N22" s="153">
        <v>118190.57843801955</v>
      </c>
      <c r="O22" s="153">
        <v>20799123.415223584</v>
      </c>
      <c r="P22" s="153">
        <v>3903260.920954665</v>
      </c>
      <c r="Q22" s="153">
        <v>3440697.5454078545</v>
      </c>
      <c r="R22" s="153">
        <v>1547286.5696109952</v>
      </c>
      <c r="S22" s="153">
        <v>1181142.3998836419</v>
      </c>
      <c r="T22" s="153">
        <v>4618.058101128816</v>
      </c>
      <c r="U22" s="153">
        <v>366218.1723998532</v>
      </c>
      <c r="V22" s="153">
        <v>48250.903227601724</v>
      </c>
      <c r="W22" s="153">
        <v>129285.87752693212</v>
      </c>
      <c r="X22" s="153">
        <v>223587.78482843447</v>
      </c>
      <c r="Y22" s="153">
        <v>75389.74337196886</v>
      </c>
      <c r="Z22" s="153">
        <v>114884.76818662658</v>
      </c>
      <c r="AA22" s="153">
        <v>3305.810251392983</v>
      </c>
      <c r="AB22" s="27"/>
      <c r="AC22" s="27"/>
      <c r="AD22" s="27"/>
      <c r="AE22" s="27"/>
      <c r="AF22" s="27"/>
    </row>
    <row r="23" spans="1:32" s="37" customFormat="1" ht="11.25">
      <c r="A23" s="5">
        <v>12</v>
      </c>
      <c r="B23" s="4" t="s">
        <v>658</v>
      </c>
      <c r="C23" s="5" t="s">
        <v>659</v>
      </c>
      <c r="D23" s="3" t="s">
        <v>713</v>
      </c>
      <c r="E23" s="153">
        <v>26821143.346668124</v>
      </c>
      <c r="F23" s="153">
        <v>16912977.560544033</v>
      </c>
      <c r="G23" s="153">
        <v>3145239.379247441</v>
      </c>
      <c r="H23" s="153">
        <v>3120484.4750136463</v>
      </c>
      <c r="I23" s="153">
        <v>1662175.5303525447</v>
      </c>
      <c r="J23" s="153">
        <v>1501696.7405381924</v>
      </c>
      <c r="K23" s="153">
        <v>133633.65230847214</v>
      </c>
      <c r="L23" s="153">
        <v>225175.3274059925</v>
      </c>
      <c r="M23" s="153">
        <v>57862.96267281971</v>
      </c>
      <c r="N23" s="153">
        <v>61897.718584982365</v>
      </c>
      <c r="O23" s="153">
        <v>16912977.560544033</v>
      </c>
      <c r="P23" s="153">
        <v>3145239.379247441</v>
      </c>
      <c r="Q23" s="153">
        <v>3120484.4750136463</v>
      </c>
      <c r="R23" s="153">
        <v>1662175.5303525447</v>
      </c>
      <c r="S23" s="153">
        <v>1320366.2359037034</v>
      </c>
      <c r="T23" s="153">
        <v>2266.905593038387</v>
      </c>
      <c r="U23" s="153">
        <v>179063.59904145074</v>
      </c>
      <c r="V23" s="153">
        <v>23649.160981322417</v>
      </c>
      <c r="W23" s="153">
        <v>225175.3274059925</v>
      </c>
      <c r="X23" s="153">
        <v>109984.49132714972</v>
      </c>
      <c r="Y23" s="153">
        <v>57862.96267281971</v>
      </c>
      <c r="Z23" s="153">
        <v>56267.77685451863</v>
      </c>
      <c r="AA23" s="153">
        <v>5629.941730463732</v>
      </c>
      <c r="AB23" s="27"/>
      <c r="AC23" s="27"/>
      <c r="AD23" s="27"/>
      <c r="AE23" s="27"/>
      <c r="AF23" s="27"/>
    </row>
    <row r="24" spans="1:32" s="37" customFormat="1" ht="11.25">
      <c r="A24" s="5">
        <v>13</v>
      </c>
      <c r="B24" s="4" t="s">
        <v>660</v>
      </c>
      <c r="C24" s="5" t="s">
        <v>661</v>
      </c>
      <c r="D24" s="3" t="s">
        <v>713</v>
      </c>
      <c r="E24" s="153">
        <v>-903473375.6742893</v>
      </c>
      <c r="F24" s="153">
        <v>-589083396.3429382</v>
      </c>
      <c r="G24" s="153">
        <v>-110508005.9350036</v>
      </c>
      <c r="H24" s="153">
        <v>-97896971.99893281</v>
      </c>
      <c r="I24" s="153">
        <v>-44386718.61836192</v>
      </c>
      <c r="J24" s="153">
        <v>-44290420.42608357</v>
      </c>
      <c r="K24" s="153">
        <v>-8019697.868296556</v>
      </c>
      <c r="L24" s="153">
        <v>-3829730.1959149437</v>
      </c>
      <c r="M24" s="153">
        <v>-2130452.846476986</v>
      </c>
      <c r="N24" s="153">
        <v>-3327981.4422808196</v>
      </c>
      <c r="O24" s="153">
        <v>-589083396.3429382</v>
      </c>
      <c r="P24" s="153">
        <v>-110508005.9350036</v>
      </c>
      <c r="Q24" s="153">
        <v>-97896971.99893281</v>
      </c>
      <c r="R24" s="153">
        <v>-44386718.61836192</v>
      </c>
      <c r="S24" s="153">
        <v>-33955749.19058061</v>
      </c>
      <c r="T24" s="153">
        <v>-128711.10887279823</v>
      </c>
      <c r="U24" s="153">
        <v>-10205960.126630163</v>
      </c>
      <c r="V24" s="153">
        <v>-1369662.1462196668</v>
      </c>
      <c r="W24" s="153">
        <v>-3829730.1959149437</v>
      </c>
      <c r="X24" s="153">
        <v>-6650035.722076889</v>
      </c>
      <c r="Y24" s="153">
        <v>-2130452.846476986</v>
      </c>
      <c r="Z24" s="153">
        <v>-3230216.4093252765</v>
      </c>
      <c r="AA24" s="153">
        <v>-97765.03295554328</v>
      </c>
      <c r="AB24" s="27"/>
      <c r="AC24" s="27"/>
      <c r="AD24" s="27"/>
      <c r="AE24" s="27"/>
      <c r="AF24" s="27"/>
    </row>
    <row r="25" spans="1:32" s="37" customFormat="1" ht="11.25">
      <c r="A25" s="5">
        <v>14</v>
      </c>
      <c r="B25" s="4" t="s">
        <v>662</v>
      </c>
      <c r="C25" s="5" t="s">
        <v>663</v>
      </c>
      <c r="D25" s="3" t="s">
        <v>713</v>
      </c>
      <c r="E25" s="153">
        <v>-164235204.41243666</v>
      </c>
      <c r="F25" s="153">
        <v>-107152983.10935172</v>
      </c>
      <c r="G25" s="153">
        <v>-20099590.327907264</v>
      </c>
      <c r="H25" s="153">
        <v>-17798511.08683147</v>
      </c>
      <c r="I25" s="153">
        <v>-8066040.900005472</v>
      </c>
      <c r="J25" s="153">
        <v>-8051749.485282536</v>
      </c>
      <c r="K25" s="153">
        <v>-1382589.25363143</v>
      </c>
      <c r="L25" s="153">
        <v>-694849.9502772259</v>
      </c>
      <c r="M25" s="153">
        <v>-387619.1213363642</v>
      </c>
      <c r="N25" s="153">
        <v>-601271.1778131721</v>
      </c>
      <c r="O25" s="153">
        <v>-107152983.10935172</v>
      </c>
      <c r="P25" s="153">
        <v>-20099590.327907264</v>
      </c>
      <c r="Q25" s="153">
        <v>-17798511.08683147</v>
      </c>
      <c r="R25" s="153">
        <v>-8066040.900005472</v>
      </c>
      <c r="S25" s="153">
        <v>-6170196.496625376</v>
      </c>
      <c r="T25" s="153">
        <v>-23433.499573983812</v>
      </c>
      <c r="U25" s="153">
        <v>-1858119.4890831755</v>
      </c>
      <c r="V25" s="153">
        <v>-245136.81855088187</v>
      </c>
      <c r="W25" s="153">
        <v>-694849.9502772259</v>
      </c>
      <c r="X25" s="153">
        <v>-1137452.435080548</v>
      </c>
      <c r="Y25" s="153">
        <v>-387619.1213363642</v>
      </c>
      <c r="Z25" s="153">
        <v>-583512.1421238192</v>
      </c>
      <c r="AA25" s="153">
        <v>-17759.035689352844</v>
      </c>
      <c r="AB25" s="27"/>
      <c r="AC25" s="27"/>
      <c r="AD25" s="27"/>
      <c r="AE25" s="27"/>
      <c r="AF25" s="27"/>
    </row>
    <row r="26" spans="1:32" s="37" customFormat="1" ht="11.25">
      <c r="A26" s="5">
        <v>15</v>
      </c>
      <c r="B26" s="4" t="s">
        <v>664</v>
      </c>
      <c r="C26" s="5" t="s">
        <v>665</v>
      </c>
      <c r="D26" s="3" t="s">
        <v>713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27"/>
      <c r="AC26" s="27"/>
      <c r="AD26" s="27"/>
      <c r="AE26" s="27"/>
      <c r="AF26" s="27"/>
    </row>
    <row r="27" spans="1:32" s="37" customFormat="1" ht="11.25">
      <c r="A27" s="5">
        <v>16</v>
      </c>
      <c r="B27" s="4" t="s">
        <v>666</v>
      </c>
      <c r="C27" s="5" t="s">
        <v>667</v>
      </c>
      <c r="D27" s="3" t="s">
        <v>713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27"/>
      <c r="AC27" s="27"/>
      <c r="AD27" s="27"/>
      <c r="AE27" s="27"/>
      <c r="AF27" s="27"/>
    </row>
    <row r="28" spans="1:32" s="37" customFormat="1" ht="11.25">
      <c r="A28" s="5">
        <v>17</v>
      </c>
      <c r="B28" s="4" t="s">
        <v>709</v>
      </c>
      <c r="C28" s="5" t="s">
        <v>710</v>
      </c>
      <c r="D28" s="3" t="s">
        <v>713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27"/>
      <c r="AC28" s="27"/>
      <c r="AD28" s="27"/>
      <c r="AE28" s="27"/>
      <c r="AF28" s="27"/>
    </row>
    <row r="29" spans="1:32" s="37" customFormat="1" ht="11.25">
      <c r="A29" s="5"/>
      <c r="B29" s="4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</row>
    <row r="30" spans="1:32" s="37" customFormat="1" ht="21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1361458535.3878434</v>
      </c>
      <c r="F30" s="153">
        <f t="shared" si="2"/>
        <v>888392383.2623714</v>
      </c>
      <c r="G30" s="153">
        <f t="shared" si="2"/>
        <v>166662174.00411516</v>
      </c>
      <c r="H30" s="153">
        <f t="shared" si="2"/>
        <v>147676670.0594647</v>
      </c>
      <c r="I30" s="153">
        <f t="shared" si="2"/>
        <v>66975662.182790354</v>
      </c>
      <c r="J30" s="153">
        <f t="shared" si="2"/>
        <v>66815443.03207294</v>
      </c>
      <c r="K30" s="153">
        <f t="shared" si="2"/>
        <v>10993762.651228668</v>
      </c>
      <c r="L30" s="153">
        <f t="shared" si="2"/>
        <v>5784216.993396577</v>
      </c>
      <c r="M30" s="153">
        <f t="shared" si="2"/>
        <v>3212499.983294217</v>
      </c>
      <c r="N30" s="153">
        <f t="shared" si="2"/>
        <v>4945723.21910944</v>
      </c>
      <c r="O30" s="153">
        <f t="shared" si="2"/>
        <v>888392383.2623714</v>
      </c>
      <c r="P30" s="153">
        <f t="shared" si="2"/>
        <v>166662174.00411516</v>
      </c>
      <c r="Q30" s="153">
        <f t="shared" si="2"/>
        <v>147676670.0594647</v>
      </c>
      <c r="R30" s="153">
        <f t="shared" si="2"/>
        <v>66975662.182790354</v>
      </c>
      <c r="S30" s="153">
        <f t="shared" si="2"/>
        <v>51238151.22909431</v>
      </c>
      <c r="T30" s="153">
        <f t="shared" si="2"/>
        <v>194004.12008301672</v>
      </c>
      <c r="U30" s="153">
        <f t="shared" si="2"/>
        <v>15383287.68289562</v>
      </c>
      <c r="V30" s="153">
        <f t="shared" si="2"/>
        <v>2002784.2413189653</v>
      </c>
      <c r="W30" s="153">
        <f t="shared" si="2"/>
        <v>5784216.993396577</v>
      </c>
      <c r="X30" s="153">
        <f t="shared" si="2"/>
        <v>8990978.409909701</v>
      </c>
      <c r="Y30" s="153">
        <f t="shared" si="2"/>
        <v>3212499.983294217</v>
      </c>
      <c r="Z30" s="153">
        <f t="shared" si="2"/>
        <v>4798148.952953452</v>
      </c>
      <c r="AA30" s="153">
        <f t="shared" si="2"/>
        <v>147574.26615598987</v>
      </c>
      <c r="AB30" s="27"/>
      <c r="AC30" s="27"/>
      <c r="AD30" s="27"/>
      <c r="AE30" s="27"/>
      <c r="AF30" s="27"/>
    </row>
    <row r="32" ht="11.25">
      <c r="B32" s="41"/>
    </row>
    <row r="33" ht="11.25">
      <c r="B33" s="41"/>
    </row>
    <row r="34" ht="11.25">
      <c r="B34" s="41"/>
    </row>
    <row r="35" ht="11.25">
      <c r="B35" s="41"/>
    </row>
    <row r="36" ht="11.25">
      <c r="B36" s="41"/>
    </row>
    <row r="39" ht="11.25">
      <c r="B39" s="41"/>
    </row>
    <row r="40" ht="11.25">
      <c r="B40" s="41"/>
    </row>
    <row r="41" ht="11.25">
      <c r="B41" s="41"/>
    </row>
    <row r="42" ht="11.25">
      <c r="B42" s="41"/>
    </row>
    <row r="43" ht="11.25">
      <c r="B43" s="41"/>
    </row>
    <row r="71" ht="12" thickBot="1"/>
    <row r="72" spans="2:4" ht="12" thickTop="1">
      <c r="B72" s="42"/>
      <c r="C72" s="43"/>
      <c r="D72" s="46"/>
    </row>
    <row r="73" spans="2:4" ht="12" thickBot="1">
      <c r="B73" s="44"/>
      <c r="C73" s="45"/>
      <c r="D73" s="46"/>
    </row>
    <row r="74" ht="12" thickTop="1"/>
  </sheetData>
  <printOptions horizontalCentered="1"/>
  <pageMargins left="0.5" right="0.5" top="2" bottom="1" header="1.5" footer="0.5"/>
  <pageSetup fitToHeight="1" fitToWidth="1" horizontalDpi="600" verticalDpi="600" orientation="landscape" scale="87" r:id="rId1"/>
  <headerFooter alignWithMargins="0">
    <oddHeader>&amp;CPuget Sound Energy
Electric Cost of Service
Company Proposed
Allocation of Demand Costs versus Revenue&amp;RDocket No. UE-04_______
Exhibit No. ______ (CEP-8)
Page &amp;P-1 of &amp;N</oddHeader>
    <oddFooter>&amp;LDemand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AO96"/>
  <sheetViews>
    <sheetView workbookViewId="0" topLeftCell="A1">
      <selection activeCell="A1" sqref="A1:IV16384"/>
    </sheetView>
  </sheetViews>
  <sheetFormatPr defaultColWidth="9.33203125" defaultRowHeight="11.25"/>
  <cols>
    <col min="1" max="1" width="3.16015625" style="2" bestFit="1" customWidth="1"/>
    <col min="2" max="2" width="31.5" style="4" customWidth="1"/>
    <col min="3" max="3" width="10.66015625" style="5" customWidth="1"/>
    <col min="4" max="4" width="13.83203125" style="5" bestFit="1" customWidth="1"/>
    <col min="5" max="6" width="11.83203125" style="2" bestFit="1" customWidth="1"/>
    <col min="7" max="7" width="10.83203125" style="2" bestFit="1" customWidth="1"/>
    <col min="8" max="9" width="10.5" style="2" bestFit="1" customWidth="1"/>
    <col min="10" max="10" width="10.16015625" style="2" bestFit="1" customWidth="1"/>
    <col min="11" max="11" width="13.83203125" style="2" bestFit="1" customWidth="1"/>
    <col min="12" max="12" width="11.33203125" style="2" bestFit="1" customWidth="1"/>
    <col min="13" max="13" width="11" style="2" bestFit="1" customWidth="1"/>
    <col min="14" max="14" width="10.33203125" style="2" bestFit="1" customWidth="1"/>
    <col min="15" max="15" width="11.83203125" style="2" hidden="1" customWidth="1"/>
    <col min="16" max="16" width="10.83203125" style="2" hidden="1" customWidth="1"/>
    <col min="17" max="17" width="15.5" style="2" hidden="1" customWidth="1"/>
    <col min="18" max="18" width="9.66015625" style="2" hidden="1" customWidth="1"/>
    <col min="19" max="19" width="14" style="2" hidden="1" customWidth="1"/>
    <col min="20" max="20" width="14.5" style="2" hidden="1" customWidth="1"/>
    <col min="21" max="21" width="17" style="2" hidden="1" customWidth="1"/>
    <col min="22" max="22" width="13.83203125" style="2" hidden="1" customWidth="1"/>
    <col min="23" max="23" width="14.16015625" style="2" hidden="1" customWidth="1"/>
    <col min="24" max="24" width="13.83203125" style="2" hidden="1" customWidth="1"/>
    <col min="25" max="25" width="11.5" style="2" hidden="1" customWidth="1"/>
    <col min="26" max="27" width="10.33203125" style="2" hidden="1" customWidth="1"/>
    <col min="28" max="16384" width="9.33203125" style="2" customWidth="1"/>
  </cols>
  <sheetData>
    <row r="2" spans="1:5" ht="11.25">
      <c r="A2" s="27" t="s">
        <v>675</v>
      </c>
      <c r="B2" s="5" t="s">
        <v>676</v>
      </c>
      <c r="D2" s="155"/>
      <c r="E2" s="6"/>
    </row>
    <row r="3" spans="2:5" ht="21">
      <c r="B3" s="3" t="s">
        <v>716</v>
      </c>
      <c r="D3" s="157"/>
      <c r="E3" s="6"/>
    </row>
    <row r="4" spans="2:6" ht="11.25" thickBot="1">
      <c r="B4" s="8"/>
      <c r="D4" s="9"/>
      <c r="F4" s="10"/>
    </row>
    <row r="5" spans="1:27" s="13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13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13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6" s="4" customFormat="1" ht="10.5">
      <c r="A8" s="5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41" s="4" customFormat="1" ht="11.25">
      <c r="A9" s="5">
        <v>1</v>
      </c>
      <c r="B9" s="4" t="s">
        <v>625</v>
      </c>
      <c r="C9" s="5" t="s">
        <v>626</v>
      </c>
      <c r="D9" s="3" t="s">
        <v>715</v>
      </c>
      <c r="E9" s="153">
        <v>54581546.68674138</v>
      </c>
      <c r="F9" s="153">
        <v>39799586.60862273</v>
      </c>
      <c r="G9" s="153">
        <v>6423394.153650207</v>
      </c>
      <c r="H9" s="153">
        <v>1137786.9653128446</v>
      </c>
      <c r="I9" s="153">
        <v>354387.2118459419</v>
      </c>
      <c r="J9" s="153">
        <v>1338467.9580639089</v>
      </c>
      <c r="K9" s="153">
        <v>319177.59736188175</v>
      </c>
      <c r="L9" s="153">
        <v>553817.6363918805</v>
      </c>
      <c r="M9" s="153">
        <v>4609805.776357636</v>
      </c>
      <c r="N9" s="153">
        <v>45122.77913434995</v>
      </c>
      <c r="O9" s="153">
        <v>39799586.60862273</v>
      </c>
      <c r="P9" s="153">
        <v>6423394.153650207</v>
      </c>
      <c r="Q9" s="153">
        <v>1137786.9653128446</v>
      </c>
      <c r="R9" s="153">
        <v>354387.2118459419</v>
      </c>
      <c r="S9" s="153">
        <v>931622.0797600681</v>
      </c>
      <c r="T9" s="153">
        <v>1610.8013999507937</v>
      </c>
      <c r="U9" s="153">
        <v>405235.07690389</v>
      </c>
      <c r="V9" s="153">
        <v>45549.922713698914</v>
      </c>
      <c r="W9" s="153">
        <v>553817.6363918805</v>
      </c>
      <c r="X9" s="153">
        <v>273627.6746481828</v>
      </c>
      <c r="Y9" s="153">
        <v>4609805.776357636</v>
      </c>
      <c r="Z9" s="153">
        <v>3711.2133350475037</v>
      </c>
      <c r="AA9" s="153">
        <v>41411.56579930244</v>
      </c>
      <c r="AB9" s="27"/>
      <c r="AC9" s="27"/>
      <c r="AD9" s="27"/>
      <c r="AE9" s="27"/>
      <c r="AF9" s="27"/>
      <c r="AG9" s="27"/>
      <c r="AH9" s="27"/>
      <c r="AI9" s="53"/>
      <c r="AJ9" s="53"/>
      <c r="AK9" s="53"/>
      <c r="AL9" s="53"/>
      <c r="AM9" s="53"/>
      <c r="AN9" s="53"/>
      <c r="AO9" s="53"/>
    </row>
    <row r="10" spans="1:41" s="4" customFormat="1" ht="21">
      <c r="A10" s="5">
        <v>2</v>
      </c>
      <c r="B10" s="19" t="s">
        <v>627</v>
      </c>
      <c r="C10" s="5" t="s">
        <v>628</v>
      </c>
      <c r="D10" s="3" t="s">
        <v>715</v>
      </c>
      <c r="E10" s="153">
        <v>15426278.673324894</v>
      </c>
      <c r="F10" s="153">
        <v>11230392.805534955</v>
      </c>
      <c r="G10" s="153">
        <v>1467175.2200118091</v>
      </c>
      <c r="H10" s="153">
        <v>396952.0787935036</v>
      </c>
      <c r="I10" s="153">
        <v>64015.31914239819</v>
      </c>
      <c r="J10" s="153">
        <v>527402.0221441323</v>
      </c>
      <c r="K10" s="153">
        <v>39849.40704122055</v>
      </c>
      <c r="L10" s="153">
        <v>68496.56357531797</v>
      </c>
      <c r="M10" s="153">
        <v>1622860.4239683338</v>
      </c>
      <c r="N10" s="153">
        <v>9134.83311322428</v>
      </c>
      <c r="O10" s="153">
        <v>11230392.805534955</v>
      </c>
      <c r="P10" s="153">
        <v>1467175.2200118091</v>
      </c>
      <c r="Q10" s="153">
        <v>396952.0787935036</v>
      </c>
      <c r="R10" s="153">
        <v>64015.31914239819</v>
      </c>
      <c r="S10" s="153">
        <v>385100.6483249152</v>
      </c>
      <c r="T10" s="153">
        <v>692.9473811009804</v>
      </c>
      <c r="U10" s="153">
        <v>141608.42643811612</v>
      </c>
      <c r="V10" s="153">
        <v>5704.4066467378</v>
      </c>
      <c r="W10" s="153">
        <v>68496.56357531797</v>
      </c>
      <c r="X10" s="153">
        <v>34145.00039448275</v>
      </c>
      <c r="Y10" s="153">
        <v>1622860.4239683338</v>
      </c>
      <c r="Z10" s="153">
        <v>882.1236175739086</v>
      </c>
      <c r="AA10" s="153">
        <v>8252.709495650372</v>
      </c>
      <c r="AB10" s="27"/>
      <c r="AC10" s="27"/>
      <c r="AD10" s="27"/>
      <c r="AE10" s="27"/>
      <c r="AF10" s="27"/>
      <c r="AG10" s="27"/>
      <c r="AH10" s="27"/>
      <c r="AI10" s="53"/>
      <c r="AJ10" s="53"/>
      <c r="AK10" s="53"/>
      <c r="AL10" s="53"/>
      <c r="AM10" s="53"/>
      <c r="AN10" s="53"/>
      <c r="AO10" s="53"/>
    </row>
    <row r="11" spans="1:41" s="4" customFormat="1" ht="11.25">
      <c r="A11" s="5">
        <v>3</v>
      </c>
      <c r="B11" s="4" t="s">
        <v>629</v>
      </c>
      <c r="C11" s="5" t="s">
        <v>630</v>
      </c>
      <c r="D11" s="3" t="s">
        <v>715</v>
      </c>
      <c r="E11" s="153">
        <v>8144662.747121466</v>
      </c>
      <c r="F11" s="153">
        <v>5887581.9430961665</v>
      </c>
      <c r="G11" s="153">
        <v>832540.7699046652</v>
      </c>
      <c r="H11" s="153">
        <v>212861.52322957484</v>
      </c>
      <c r="I11" s="153">
        <v>40137.93788945814</v>
      </c>
      <c r="J11" s="153">
        <v>264623.05859741947</v>
      </c>
      <c r="K11" s="153">
        <v>26593.29428045763</v>
      </c>
      <c r="L11" s="153">
        <v>44502.15378769243</v>
      </c>
      <c r="M11" s="153">
        <v>829111.1232555714</v>
      </c>
      <c r="N11" s="153">
        <v>6710.943080462396</v>
      </c>
      <c r="O11" s="153">
        <v>5887581.9430961665</v>
      </c>
      <c r="P11" s="153">
        <v>832540.7699046652</v>
      </c>
      <c r="Q11" s="153">
        <v>212861.52322957484</v>
      </c>
      <c r="R11" s="153">
        <v>40137.93788945814</v>
      </c>
      <c r="S11" s="153">
        <v>193357.7845795082</v>
      </c>
      <c r="T11" s="153">
        <v>307.5864652244479</v>
      </c>
      <c r="U11" s="153">
        <v>70957.68755268682</v>
      </c>
      <c r="V11" s="153">
        <v>4836.436070114323</v>
      </c>
      <c r="W11" s="153">
        <v>44502.15378769243</v>
      </c>
      <c r="X11" s="153">
        <v>21756.858210343307</v>
      </c>
      <c r="Y11" s="153">
        <v>829111.1232555714</v>
      </c>
      <c r="Z11" s="153">
        <v>268.7980184091494</v>
      </c>
      <c r="AA11" s="153">
        <v>6442.145062053247</v>
      </c>
      <c r="AB11" s="27"/>
      <c r="AC11" s="27"/>
      <c r="AD11" s="27"/>
      <c r="AE11" s="27"/>
      <c r="AF11" s="27"/>
      <c r="AG11" s="27"/>
      <c r="AH11" s="27"/>
      <c r="AI11" s="53"/>
      <c r="AJ11" s="53"/>
      <c r="AK11" s="53"/>
      <c r="AL11" s="53"/>
      <c r="AM11" s="53"/>
      <c r="AN11" s="53"/>
      <c r="AO11" s="53"/>
    </row>
    <row r="12" spans="1:41" s="4" customFormat="1" ht="11.25">
      <c r="A12" s="5">
        <v>4</v>
      </c>
      <c r="B12" s="4" t="s">
        <v>702</v>
      </c>
      <c r="C12" s="5" t="s">
        <v>703</v>
      </c>
      <c r="D12" s="3" t="s">
        <v>715</v>
      </c>
      <c r="E12" s="153">
        <v>4737869.693856028</v>
      </c>
      <c r="F12" s="153">
        <v>3388406.7649162696</v>
      </c>
      <c r="G12" s="153">
        <v>576585.711929942</v>
      </c>
      <c r="H12" s="153">
        <v>152730.91618264918</v>
      </c>
      <c r="I12" s="153">
        <v>23575.878270638877</v>
      </c>
      <c r="J12" s="153">
        <v>156431.37372246094</v>
      </c>
      <c r="K12" s="153">
        <v>13938.365964148423</v>
      </c>
      <c r="L12" s="153">
        <v>3430.9518049961703</v>
      </c>
      <c r="M12" s="153">
        <v>420971.44784953457</v>
      </c>
      <c r="N12" s="153">
        <v>1798.2832153862364</v>
      </c>
      <c r="O12" s="153">
        <v>3388406.7649162696</v>
      </c>
      <c r="P12" s="153">
        <v>576585.711929942</v>
      </c>
      <c r="Q12" s="153">
        <v>152730.91618264918</v>
      </c>
      <c r="R12" s="153">
        <v>23575.878270638877</v>
      </c>
      <c r="S12" s="153">
        <v>121036.78513976352</v>
      </c>
      <c r="T12" s="153">
        <v>125.44409118873305</v>
      </c>
      <c r="U12" s="153">
        <v>35269.14449150867</v>
      </c>
      <c r="V12" s="153">
        <v>4096.197360987141</v>
      </c>
      <c r="W12" s="153">
        <v>3430.9518049961703</v>
      </c>
      <c r="X12" s="153">
        <v>9842.168603161283</v>
      </c>
      <c r="Y12" s="153">
        <v>420971.44784953457</v>
      </c>
      <c r="Z12" s="153">
        <v>297.37169212654715</v>
      </c>
      <c r="AA12" s="153">
        <v>1500.9115232596891</v>
      </c>
      <c r="AB12" s="27"/>
      <c r="AC12" s="27"/>
      <c r="AD12" s="27"/>
      <c r="AE12" s="27"/>
      <c r="AF12" s="27"/>
      <c r="AG12" s="27"/>
      <c r="AH12" s="27"/>
      <c r="AI12" s="53"/>
      <c r="AJ12" s="53"/>
      <c r="AK12" s="53"/>
      <c r="AL12" s="53"/>
      <c r="AM12" s="53"/>
      <c r="AN12" s="53"/>
      <c r="AO12" s="53"/>
    </row>
    <row r="13" spans="1:41" s="4" customFormat="1" ht="21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82890357.80104378</v>
      </c>
      <c r="F13" s="153">
        <f t="shared" si="0"/>
        <v>60305968.12217013</v>
      </c>
      <c r="G13" s="153">
        <f t="shared" si="0"/>
        <v>9299695.855496623</v>
      </c>
      <c r="H13" s="153">
        <f t="shared" si="0"/>
        <v>1900331.483518572</v>
      </c>
      <c r="I13" s="153">
        <f t="shared" si="0"/>
        <v>482116.3471484371</v>
      </c>
      <c r="J13" s="153">
        <f t="shared" si="0"/>
        <v>2286924.4125279216</v>
      </c>
      <c r="K13" s="153">
        <f t="shared" si="0"/>
        <v>399558.6646477084</v>
      </c>
      <c r="L13" s="153">
        <f t="shared" si="0"/>
        <v>670247.305559887</v>
      </c>
      <c r="M13" s="153">
        <f t="shared" si="0"/>
        <v>7482748.771431075</v>
      </c>
      <c r="N13" s="153">
        <f t="shared" si="0"/>
        <v>62766.83854342287</v>
      </c>
      <c r="O13" s="153">
        <f t="shared" si="0"/>
        <v>60305968.12217013</v>
      </c>
      <c r="P13" s="153">
        <f t="shared" si="0"/>
        <v>9299695.855496623</v>
      </c>
      <c r="Q13" s="153">
        <f t="shared" si="0"/>
        <v>1900331.483518572</v>
      </c>
      <c r="R13" s="153">
        <f t="shared" si="0"/>
        <v>482116.3471484371</v>
      </c>
      <c r="S13" s="153">
        <f t="shared" si="0"/>
        <v>1631117.297804255</v>
      </c>
      <c r="T13" s="153">
        <f t="shared" si="0"/>
        <v>2736.7793374649555</v>
      </c>
      <c r="U13" s="153">
        <f t="shared" si="0"/>
        <v>653070.3353862016</v>
      </c>
      <c r="V13" s="153">
        <f t="shared" si="0"/>
        <v>60186.96279153818</v>
      </c>
      <c r="W13" s="153">
        <f t="shared" si="0"/>
        <v>670247.305559887</v>
      </c>
      <c r="X13" s="153">
        <f t="shared" si="0"/>
        <v>339371.70185617014</v>
      </c>
      <c r="Y13" s="153">
        <f t="shared" si="0"/>
        <v>7482748.771431075</v>
      </c>
      <c r="Z13" s="153">
        <f t="shared" si="0"/>
        <v>5159.506663157108</v>
      </c>
      <c r="AA13" s="153">
        <f t="shared" si="0"/>
        <v>57607.33188026575</v>
      </c>
      <c r="AB13" s="27"/>
      <c r="AC13" s="27"/>
      <c r="AD13" s="27"/>
      <c r="AE13" s="27"/>
      <c r="AF13" s="27"/>
      <c r="AG13" s="27"/>
      <c r="AH13" s="27"/>
      <c r="AI13" s="53"/>
      <c r="AJ13" s="53"/>
      <c r="AK13" s="53"/>
      <c r="AL13" s="53"/>
      <c r="AM13" s="53"/>
      <c r="AN13" s="53"/>
      <c r="AO13" s="53"/>
    </row>
    <row r="14" spans="1:41" s="4" customFormat="1" ht="11.25">
      <c r="A14" s="5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"/>
      <c r="AC14" s="27"/>
      <c r="AD14" s="27"/>
      <c r="AE14" s="27"/>
      <c r="AF14" s="27"/>
      <c r="AG14" s="27"/>
      <c r="AH14" s="27"/>
      <c r="AI14" s="53"/>
      <c r="AJ14" s="53"/>
      <c r="AK14" s="53"/>
      <c r="AL14" s="53"/>
      <c r="AM14" s="53"/>
      <c r="AN14" s="53"/>
      <c r="AO14" s="53"/>
    </row>
    <row r="15" spans="1:41" s="4" customFormat="1" ht="21">
      <c r="A15" s="5">
        <v>6</v>
      </c>
      <c r="B15" s="4" t="s">
        <v>682</v>
      </c>
      <c r="C15" s="5" t="s">
        <v>683</v>
      </c>
      <c r="D15" s="3" t="s">
        <v>715</v>
      </c>
      <c r="E15" s="153">
        <v>16764389.129775003</v>
      </c>
      <c r="F15" s="153">
        <v>11528925.060752166</v>
      </c>
      <c r="G15" s="153">
        <v>1506520.3846008196</v>
      </c>
      <c r="H15" s="153">
        <v>508135.48629742785</v>
      </c>
      <c r="I15" s="153">
        <v>68960.6783904424</v>
      </c>
      <c r="J15" s="153">
        <v>756945.1260890373</v>
      </c>
      <c r="K15" s="153">
        <v>36766.61100862133</v>
      </c>
      <c r="L15" s="153">
        <v>52295.87864373119</v>
      </c>
      <c r="M15" s="153">
        <v>2294770.1284283907</v>
      </c>
      <c r="N15" s="153">
        <v>11069.775564364903</v>
      </c>
      <c r="O15" s="153">
        <v>11528925.060752166</v>
      </c>
      <c r="P15" s="153">
        <v>1506520.3846008196</v>
      </c>
      <c r="Q15" s="153">
        <v>508135.48629742785</v>
      </c>
      <c r="R15" s="153">
        <v>68960.6783904424</v>
      </c>
      <c r="S15" s="153">
        <v>556299.649245779</v>
      </c>
      <c r="T15" s="153">
        <v>1012.027649430623</v>
      </c>
      <c r="U15" s="153">
        <v>199633.44919382758</v>
      </c>
      <c r="V15" s="153">
        <v>5277.326972207651</v>
      </c>
      <c r="W15" s="153">
        <v>52295.87864373119</v>
      </c>
      <c r="X15" s="153">
        <v>31489.284036413683</v>
      </c>
      <c r="Y15" s="153">
        <v>2294770.1284283907</v>
      </c>
      <c r="Z15" s="153">
        <v>1129.8890476111947</v>
      </c>
      <c r="AA15" s="153">
        <v>9939.886516753708</v>
      </c>
      <c r="AB15" s="27"/>
      <c r="AC15" s="27"/>
      <c r="AD15" s="27"/>
      <c r="AE15" s="27"/>
      <c r="AF15" s="27"/>
      <c r="AG15" s="27"/>
      <c r="AH15" s="27"/>
      <c r="AI15" s="53"/>
      <c r="AJ15" s="53"/>
      <c r="AK15" s="53"/>
      <c r="AL15" s="53"/>
      <c r="AM15" s="53"/>
      <c r="AN15" s="53"/>
      <c r="AO15" s="53"/>
    </row>
    <row r="16" spans="1:41" s="4" customFormat="1" ht="11.25">
      <c r="A16" s="5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"/>
      <c r="AC16" s="27"/>
      <c r="AD16" s="27"/>
      <c r="AE16" s="27"/>
      <c r="AF16" s="27"/>
      <c r="AG16" s="27"/>
      <c r="AH16" s="27"/>
      <c r="AI16" s="53"/>
      <c r="AJ16" s="53"/>
      <c r="AK16" s="53"/>
      <c r="AL16" s="53"/>
      <c r="AM16" s="53"/>
      <c r="AN16" s="53"/>
      <c r="AO16" s="53"/>
    </row>
    <row r="17" spans="1:41" s="4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99654746.93081878</v>
      </c>
      <c r="F17" s="153">
        <f t="shared" si="1"/>
        <v>71834893.18292229</v>
      </c>
      <c r="G17" s="153">
        <f t="shared" si="1"/>
        <v>10806216.240097443</v>
      </c>
      <c r="H17" s="153">
        <f t="shared" si="1"/>
        <v>2408466.9698159997</v>
      </c>
      <c r="I17" s="153">
        <f t="shared" si="1"/>
        <v>551077.0255388794</v>
      </c>
      <c r="J17" s="153">
        <f t="shared" si="1"/>
        <v>3043869.538616959</v>
      </c>
      <c r="K17" s="153">
        <f t="shared" si="1"/>
        <v>436325.27565632976</v>
      </c>
      <c r="L17" s="153">
        <f t="shared" si="1"/>
        <v>722543.1842036182</v>
      </c>
      <c r="M17" s="153">
        <f t="shared" si="1"/>
        <v>9777518.899859466</v>
      </c>
      <c r="N17" s="153">
        <f t="shared" si="1"/>
        <v>73836.61410778777</v>
      </c>
      <c r="O17" s="153">
        <f t="shared" si="1"/>
        <v>71834893.18292229</v>
      </c>
      <c r="P17" s="153">
        <f t="shared" si="1"/>
        <v>10806216.240097443</v>
      </c>
      <c r="Q17" s="153">
        <f t="shared" si="1"/>
        <v>2408466.9698159997</v>
      </c>
      <c r="R17" s="153">
        <f t="shared" si="1"/>
        <v>551077.0255388794</v>
      </c>
      <c r="S17" s="153">
        <f t="shared" si="1"/>
        <v>2187416.947050034</v>
      </c>
      <c r="T17" s="153">
        <f t="shared" si="1"/>
        <v>3748.8069868955786</v>
      </c>
      <c r="U17" s="153">
        <f t="shared" si="1"/>
        <v>852703.7845800292</v>
      </c>
      <c r="V17" s="153">
        <f t="shared" si="1"/>
        <v>65464.28976374583</v>
      </c>
      <c r="W17" s="153">
        <f t="shared" si="1"/>
        <v>722543.1842036182</v>
      </c>
      <c r="X17" s="153">
        <f t="shared" si="1"/>
        <v>370860.98589258385</v>
      </c>
      <c r="Y17" s="153">
        <f t="shared" si="1"/>
        <v>9777518.899859466</v>
      </c>
      <c r="Z17" s="153">
        <f t="shared" si="1"/>
        <v>6289.395710768303</v>
      </c>
      <c r="AA17" s="153">
        <f t="shared" si="1"/>
        <v>67547.21839701946</v>
      </c>
      <c r="AB17" s="27"/>
      <c r="AC17" s="27"/>
      <c r="AD17" s="27"/>
      <c r="AE17" s="27"/>
      <c r="AF17" s="27"/>
      <c r="AG17" s="27"/>
      <c r="AH17" s="27"/>
      <c r="AI17" s="53"/>
      <c r="AJ17" s="53"/>
      <c r="AK17" s="53"/>
      <c r="AL17" s="53"/>
      <c r="AM17" s="53"/>
      <c r="AN17" s="53"/>
      <c r="AO17" s="53"/>
    </row>
    <row r="18" spans="1:41" s="4" customFormat="1" ht="11.25">
      <c r="A18" s="5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  <c r="AG18" s="27"/>
      <c r="AH18" s="27"/>
      <c r="AI18" s="53"/>
      <c r="AJ18" s="53"/>
      <c r="AK18" s="53"/>
      <c r="AL18" s="53"/>
      <c r="AM18" s="53"/>
      <c r="AN18" s="53"/>
      <c r="AO18" s="53"/>
    </row>
    <row r="19" spans="1:41" s="4" customFormat="1" ht="11.25">
      <c r="A19" s="5">
        <v>8</v>
      </c>
      <c r="B19" s="4" t="s">
        <v>650</v>
      </c>
      <c r="C19" s="3" t="s">
        <v>651</v>
      </c>
      <c r="D19" s="3" t="s">
        <v>715</v>
      </c>
      <c r="E19" s="153">
        <v>374164461.54295474</v>
      </c>
      <c r="F19" s="153">
        <v>267301905.8797329</v>
      </c>
      <c r="G19" s="153">
        <v>34458240.582198486</v>
      </c>
      <c r="H19" s="153">
        <v>10631657.604032217</v>
      </c>
      <c r="I19" s="153">
        <v>1391835.6060573887</v>
      </c>
      <c r="J19" s="153">
        <v>14526047.596673472</v>
      </c>
      <c r="K19" s="153">
        <v>680458.7506866666</v>
      </c>
      <c r="L19" s="153">
        <v>1160592.6024287147</v>
      </c>
      <c r="M19" s="153">
        <v>43804430.117523886</v>
      </c>
      <c r="N19" s="153">
        <v>209292.8036210143</v>
      </c>
      <c r="O19" s="153">
        <v>267301905.8797329</v>
      </c>
      <c r="P19" s="153">
        <v>34458240.582198486</v>
      </c>
      <c r="Q19" s="153">
        <v>10631657.604032217</v>
      </c>
      <c r="R19" s="153">
        <v>1391835.6060573887</v>
      </c>
      <c r="S19" s="153">
        <v>10696589.304286968</v>
      </c>
      <c r="T19" s="153">
        <v>19353.526331783025</v>
      </c>
      <c r="U19" s="153">
        <v>3810104.766054722</v>
      </c>
      <c r="V19" s="153">
        <v>97694.01491956013</v>
      </c>
      <c r="W19" s="153">
        <v>1160592.6024287147</v>
      </c>
      <c r="X19" s="153">
        <v>582764.7357671064</v>
      </c>
      <c r="Y19" s="153">
        <v>43804430.117523886</v>
      </c>
      <c r="Z19" s="153">
        <v>21440.038163741796</v>
      </c>
      <c r="AA19" s="153">
        <v>187852.7654572725</v>
      </c>
      <c r="AB19" s="27"/>
      <c r="AC19" s="27"/>
      <c r="AD19" s="27"/>
      <c r="AE19" s="27"/>
      <c r="AF19" s="27"/>
      <c r="AG19" s="27"/>
      <c r="AH19" s="27"/>
      <c r="AI19" s="53"/>
      <c r="AJ19" s="53"/>
      <c r="AK19" s="53"/>
      <c r="AL19" s="53"/>
      <c r="AM19" s="53"/>
      <c r="AN19" s="53"/>
      <c r="AO19" s="53"/>
    </row>
    <row r="20" spans="1:41" s="4" customFormat="1" ht="11.25">
      <c r="A20" s="5">
        <v>9</v>
      </c>
      <c r="B20" s="4" t="s">
        <v>652</v>
      </c>
      <c r="C20" s="5" t="s">
        <v>653</v>
      </c>
      <c r="D20" s="3" t="s">
        <v>715</v>
      </c>
      <c r="E20" s="153">
        <v>261371.52608648088</v>
      </c>
      <c r="F20" s="153">
        <v>182138.29837707058</v>
      </c>
      <c r="G20" s="153">
        <v>23054.86142638131</v>
      </c>
      <c r="H20" s="153">
        <v>8330.431883041312</v>
      </c>
      <c r="I20" s="153">
        <v>827.413208027548</v>
      </c>
      <c r="J20" s="153">
        <v>11708.499002114704</v>
      </c>
      <c r="K20" s="153">
        <v>217.71213725294362</v>
      </c>
      <c r="L20" s="153">
        <v>359.77010034843704</v>
      </c>
      <c r="M20" s="153">
        <v>34599.390437164184</v>
      </c>
      <c r="N20" s="153">
        <v>135.14951507984645</v>
      </c>
      <c r="O20" s="153">
        <v>182138.29837707058</v>
      </c>
      <c r="P20" s="153">
        <v>23054.86142638131</v>
      </c>
      <c r="Q20" s="153">
        <v>8330.431883041312</v>
      </c>
      <c r="R20" s="153">
        <v>827.413208027548</v>
      </c>
      <c r="S20" s="153">
        <v>8693.112148810998</v>
      </c>
      <c r="T20" s="153">
        <v>15.81207715704843</v>
      </c>
      <c r="U20" s="153">
        <v>2999.5747761466578</v>
      </c>
      <c r="V20" s="153">
        <v>31.62415431409686</v>
      </c>
      <c r="W20" s="153">
        <v>359.77010034843704</v>
      </c>
      <c r="X20" s="153">
        <v>186.08798293884675</v>
      </c>
      <c r="Y20" s="153">
        <v>34599.390437164184</v>
      </c>
      <c r="Z20" s="153">
        <v>15.016612786649606</v>
      </c>
      <c r="AA20" s="153">
        <v>120.13290229319685</v>
      </c>
      <c r="AB20" s="27"/>
      <c r="AC20" s="27"/>
      <c r="AD20" s="27"/>
      <c r="AE20" s="27"/>
      <c r="AF20" s="27"/>
      <c r="AG20" s="27"/>
      <c r="AH20" s="27"/>
      <c r="AI20" s="53"/>
      <c r="AJ20" s="53"/>
      <c r="AK20" s="53"/>
      <c r="AL20" s="53"/>
      <c r="AM20" s="53"/>
      <c r="AN20" s="53"/>
      <c r="AO20" s="53"/>
    </row>
    <row r="21" spans="1:41" s="4" customFormat="1" ht="11.25">
      <c r="A21" s="5">
        <v>10</v>
      </c>
      <c r="B21" s="4" t="s">
        <v>708</v>
      </c>
      <c r="C21" s="5" t="s">
        <v>655</v>
      </c>
      <c r="D21" s="3" t="s">
        <v>715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27"/>
      <c r="AC21" s="27"/>
      <c r="AD21" s="27"/>
      <c r="AE21" s="27"/>
      <c r="AF21" s="27"/>
      <c r="AG21" s="27"/>
      <c r="AH21" s="27"/>
      <c r="AI21" s="53"/>
      <c r="AJ21" s="53"/>
      <c r="AK21" s="53"/>
      <c r="AL21" s="53"/>
      <c r="AM21" s="53"/>
      <c r="AN21" s="53"/>
      <c r="AO21" s="53"/>
    </row>
    <row r="22" spans="1:41" s="4" customFormat="1" ht="11.25">
      <c r="A22" s="5">
        <v>11</v>
      </c>
      <c r="B22" s="4" t="s">
        <v>656</v>
      </c>
      <c r="C22" s="5" t="s">
        <v>657</v>
      </c>
      <c r="D22" s="3" t="s">
        <v>715</v>
      </c>
      <c r="E22" s="153">
        <v>5097804.716701734</v>
      </c>
      <c r="F22" s="153">
        <v>3641855.5384919434</v>
      </c>
      <c r="G22" s="153">
        <v>469476.3918646729</v>
      </c>
      <c r="H22" s="153">
        <v>144851.04773632076</v>
      </c>
      <c r="I22" s="153">
        <v>18963.06797330141</v>
      </c>
      <c r="J22" s="153">
        <v>197910.17470763918</v>
      </c>
      <c r="K22" s="153">
        <v>9270.91208627046</v>
      </c>
      <c r="L22" s="153">
        <v>15812.497045904027</v>
      </c>
      <c r="M22" s="153">
        <v>596813.5764275645</v>
      </c>
      <c r="N22" s="153">
        <v>2851.5103681177657</v>
      </c>
      <c r="O22" s="153">
        <v>3641855.5384919434</v>
      </c>
      <c r="P22" s="153">
        <v>469476.3918646729</v>
      </c>
      <c r="Q22" s="153">
        <v>144851.04773632076</v>
      </c>
      <c r="R22" s="153">
        <v>18963.06797330141</v>
      </c>
      <c r="S22" s="153">
        <v>145735.70986178596</v>
      </c>
      <c r="T22" s="153">
        <v>263.6821717704697</v>
      </c>
      <c r="U22" s="153">
        <v>51910.78267408276</v>
      </c>
      <c r="V22" s="153">
        <v>1331.0323700886515</v>
      </c>
      <c r="W22" s="153">
        <v>15812.497045904027</v>
      </c>
      <c r="X22" s="153">
        <v>7939.879716181808</v>
      </c>
      <c r="Y22" s="153">
        <v>596813.5764275645</v>
      </c>
      <c r="Z22" s="153">
        <v>292.109857859498</v>
      </c>
      <c r="AA22" s="153">
        <v>2559.400510258268</v>
      </c>
      <c r="AB22" s="27"/>
      <c r="AC22" s="27"/>
      <c r="AD22" s="27"/>
      <c r="AE22" s="27"/>
      <c r="AF22" s="27"/>
      <c r="AG22" s="27"/>
      <c r="AH22" s="27"/>
      <c r="AI22" s="53"/>
      <c r="AJ22" s="53"/>
      <c r="AK22" s="53"/>
      <c r="AL22" s="53"/>
      <c r="AM22" s="53"/>
      <c r="AN22" s="53"/>
      <c r="AO22" s="53"/>
    </row>
    <row r="23" spans="1:41" s="4" customFormat="1" ht="11.25">
      <c r="A23" s="5">
        <v>12</v>
      </c>
      <c r="B23" s="4" t="s">
        <v>658</v>
      </c>
      <c r="C23" s="5" t="s">
        <v>659</v>
      </c>
      <c r="D23" s="3" t="s">
        <v>715</v>
      </c>
      <c r="E23" s="153">
        <v>2348897.9973052135</v>
      </c>
      <c r="F23" s="153">
        <v>1666003.069913799</v>
      </c>
      <c r="G23" s="153">
        <v>213650.79385087753</v>
      </c>
      <c r="H23" s="153">
        <v>69116.23804060627</v>
      </c>
      <c r="I23" s="153">
        <v>8357.083708237955</v>
      </c>
      <c r="J23" s="153">
        <v>95291.50825691255</v>
      </c>
      <c r="K23" s="153">
        <v>3595.056919382385</v>
      </c>
      <c r="L23" s="153">
        <v>6101.375736558374</v>
      </c>
      <c r="M23" s="153">
        <v>285498.017941307</v>
      </c>
      <c r="N23" s="153">
        <v>1284.8529375324158</v>
      </c>
      <c r="O23" s="153">
        <v>1666003.069913799</v>
      </c>
      <c r="P23" s="153">
        <v>213650.79385087753</v>
      </c>
      <c r="Q23" s="153">
        <v>69116.23804060627</v>
      </c>
      <c r="R23" s="153">
        <v>8357.083708237955</v>
      </c>
      <c r="S23" s="153">
        <v>70357.34438972635</v>
      </c>
      <c r="T23" s="153">
        <v>127.51803742129687</v>
      </c>
      <c r="U23" s="153">
        <v>24806.64582976491</v>
      </c>
      <c r="V23" s="153">
        <v>517.1093273840333</v>
      </c>
      <c r="W23" s="153">
        <v>6101.375736558374</v>
      </c>
      <c r="X23" s="153">
        <v>3077.9475919983515</v>
      </c>
      <c r="Y23" s="153">
        <v>285498.017941307</v>
      </c>
      <c r="Z23" s="153">
        <v>134.69882541835165</v>
      </c>
      <c r="AA23" s="153">
        <v>1150.1541121140642</v>
      </c>
      <c r="AB23" s="27"/>
      <c r="AC23" s="27"/>
      <c r="AD23" s="27"/>
      <c r="AE23" s="27"/>
      <c r="AF23" s="27"/>
      <c r="AG23" s="27"/>
      <c r="AH23" s="27"/>
      <c r="AI23" s="53"/>
      <c r="AJ23" s="53"/>
      <c r="AK23" s="53"/>
      <c r="AL23" s="53"/>
      <c r="AM23" s="53"/>
      <c r="AN23" s="53"/>
      <c r="AO23" s="53"/>
    </row>
    <row r="24" spans="1:41" s="4" customFormat="1" ht="11.25">
      <c r="A24" s="5">
        <v>13</v>
      </c>
      <c r="B24" s="4" t="s">
        <v>660</v>
      </c>
      <c r="C24" s="5" t="s">
        <v>661</v>
      </c>
      <c r="D24" s="3" t="s">
        <v>715</v>
      </c>
      <c r="E24" s="153">
        <v>-140936488.3664324</v>
      </c>
      <c r="F24" s="153">
        <v>-100589727.8871235</v>
      </c>
      <c r="G24" s="153">
        <v>-12958364.994295117</v>
      </c>
      <c r="H24" s="153">
        <v>-4023322.4012549818</v>
      </c>
      <c r="I24" s="153">
        <v>-521265.7715220988</v>
      </c>
      <c r="J24" s="153">
        <v>-5503828.059975006</v>
      </c>
      <c r="K24" s="153">
        <v>-250978.40684236604</v>
      </c>
      <c r="L24" s="153">
        <v>-427830.3925566414</v>
      </c>
      <c r="M24" s="153">
        <v>-16582564.79702042</v>
      </c>
      <c r="N24" s="153">
        <v>-78605.65584223498</v>
      </c>
      <c r="O24" s="153">
        <v>-100589727.8871235</v>
      </c>
      <c r="P24" s="153">
        <v>-12958364.994295117</v>
      </c>
      <c r="Q24" s="153">
        <v>-4023322.4012549818</v>
      </c>
      <c r="R24" s="153">
        <v>-521265.7715220988</v>
      </c>
      <c r="S24" s="153">
        <v>-4054345.314581377</v>
      </c>
      <c r="T24" s="153">
        <v>-7337.325033356596</v>
      </c>
      <c r="U24" s="153">
        <v>-1442145.4203602725</v>
      </c>
      <c r="V24" s="153">
        <v>-36040.76733194875</v>
      </c>
      <c r="W24" s="153">
        <v>-427830.3925566414</v>
      </c>
      <c r="X24" s="153">
        <v>-214937.6395104173</v>
      </c>
      <c r="Y24" s="153">
        <v>-16582564.79702042</v>
      </c>
      <c r="Z24" s="153">
        <v>-8076.638994162844</v>
      </c>
      <c r="AA24" s="153">
        <v>-70529.01684807213</v>
      </c>
      <c r="AB24" s="27"/>
      <c r="AC24" s="27"/>
      <c r="AD24" s="27"/>
      <c r="AE24" s="27"/>
      <c r="AF24" s="27"/>
      <c r="AG24" s="27"/>
      <c r="AH24" s="27"/>
      <c r="AI24" s="53"/>
      <c r="AJ24" s="53"/>
      <c r="AK24" s="53"/>
      <c r="AL24" s="53"/>
      <c r="AM24" s="53"/>
      <c r="AN24" s="53"/>
      <c r="AO24" s="53"/>
    </row>
    <row r="25" spans="1:41" s="4" customFormat="1" ht="11.25">
      <c r="A25" s="5">
        <v>14</v>
      </c>
      <c r="B25" s="4" t="s">
        <v>662</v>
      </c>
      <c r="C25" s="5" t="s">
        <v>663</v>
      </c>
      <c r="D25" s="3" t="s">
        <v>715</v>
      </c>
      <c r="E25" s="153">
        <v>-24698346.494228557</v>
      </c>
      <c r="F25" s="153">
        <v>-17546625.023771722</v>
      </c>
      <c r="G25" s="153">
        <v>-2252896.6150605576</v>
      </c>
      <c r="H25" s="153">
        <v>-721065.7066670862</v>
      </c>
      <c r="I25" s="153">
        <v>-88784.37157831805</v>
      </c>
      <c r="J25" s="153">
        <v>-992160.0811061731</v>
      </c>
      <c r="K25" s="153">
        <v>-39421.3611320791</v>
      </c>
      <c r="L25" s="153">
        <v>-66990.60490412381</v>
      </c>
      <c r="M25" s="153">
        <v>-2976823.1872246074</v>
      </c>
      <c r="N25" s="153">
        <v>-13579.542783890987</v>
      </c>
      <c r="O25" s="153">
        <v>-17546625.023771722</v>
      </c>
      <c r="P25" s="153">
        <v>-2252896.6150605576</v>
      </c>
      <c r="Q25" s="153">
        <v>-721065.7066670862</v>
      </c>
      <c r="R25" s="153">
        <v>-88784.37157831805</v>
      </c>
      <c r="S25" s="153">
        <v>-732120.5677613319</v>
      </c>
      <c r="T25" s="153">
        <v>-1326.419202751977</v>
      </c>
      <c r="U25" s="153">
        <v>-258713.09414208928</v>
      </c>
      <c r="V25" s="153">
        <v>-5667.586214913737</v>
      </c>
      <c r="W25" s="153">
        <v>-66990.60490412381</v>
      </c>
      <c r="X25" s="153">
        <v>-33753.77491716536</v>
      </c>
      <c r="Y25" s="153">
        <v>-2976823.1872246074</v>
      </c>
      <c r="Z25" s="153">
        <v>-1416.0901935752777</v>
      </c>
      <c r="AA25" s="153">
        <v>-12163.45259031571</v>
      </c>
      <c r="AB25" s="27"/>
      <c r="AC25" s="27"/>
      <c r="AD25" s="27"/>
      <c r="AE25" s="27"/>
      <c r="AF25" s="27"/>
      <c r="AG25" s="27"/>
      <c r="AH25" s="27"/>
      <c r="AI25" s="53"/>
      <c r="AJ25" s="53"/>
      <c r="AK25" s="53"/>
      <c r="AL25" s="53"/>
      <c r="AM25" s="53"/>
      <c r="AN25" s="53"/>
      <c r="AO25" s="53"/>
    </row>
    <row r="26" spans="1:41" s="4" customFormat="1" ht="11.25">
      <c r="A26" s="5">
        <v>15</v>
      </c>
      <c r="B26" s="4" t="s">
        <v>664</v>
      </c>
      <c r="C26" s="5" t="s">
        <v>665</v>
      </c>
      <c r="D26" s="3" t="s">
        <v>715</v>
      </c>
      <c r="E26" s="153">
        <v>-8752784</v>
      </c>
      <c r="F26" s="153">
        <v>-7241560.201566638</v>
      </c>
      <c r="G26" s="153">
        <v>-965167.6812595879</v>
      </c>
      <c r="H26" s="153">
        <v>-358820.1139864428</v>
      </c>
      <c r="I26" s="153">
        <v>-37477.7329241252</v>
      </c>
      <c r="J26" s="153">
        <v>-35132.74336890128</v>
      </c>
      <c r="K26" s="153">
        <v>0</v>
      </c>
      <c r="L26" s="153">
        <v>-114625.52689430305</v>
      </c>
      <c r="M26" s="153">
        <v>0</v>
      </c>
      <c r="N26" s="153">
        <v>0</v>
      </c>
      <c r="O26" s="153">
        <v>-7241560.201566638</v>
      </c>
      <c r="P26" s="153">
        <v>-965167.6812595879</v>
      </c>
      <c r="Q26" s="153">
        <v>-358820.1139864428</v>
      </c>
      <c r="R26" s="153">
        <v>-37477.7329241252</v>
      </c>
      <c r="S26" s="153">
        <v>-35132.74336890128</v>
      </c>
      <c r="T26" s="153">
        <v>0</v>
      </c>
      <c r="U26" s="153">
        <v>0</v>
      </c>
      <c r="V26" s="153">
        <v>0</v>
      </c>
      <c r="W26" s="153">
        <v>-114625.52689430305</v>
      </c>
      <c r="X26" s="153">
        <v>0</v>
      </c>
      <c r="Y26" s="153">
        <v>0</v>
      </c>
      <c r="Z26" s="153">
        <v>0</v>
      </c>
      <c r="AA26" s="153">
        <v>0</v>
      </c>
      <c r="AB26" s="27"/>
      <c r="AC26" s="27"/>
      <c r="AD26" s="27"/>
      <c r="AE26" s="27"/>
      <c r="AF26" s="27"/>
      <c r="AG26" s="27"/>
      <c r="AH26" s="27"/>
      <c r="AI26" s="53"/>
      <c r="AJ26" s="53"/>
      <c r="AK26" s="53"/>
      <c r="AL26" s="53"/>
      <c r="AM26" s="53"/>
      <c r="AN26" s="53"/>
      <c r="AO26" s="53"/>
    </row>
    <row r="27" spans="1:41" s="4" customFormat="1" ht="11.25">
      <c r="A27" s="5">
        <v>16</v>
      </c>
      <c r="B27" s="4" t="s">
        <v>666</v>
      </c>
      <c r="C27" s="5" t="s">
        <v>667</v>
      </c>
      <c r="D27" s="3" t="s">
        <v>715</v>
      </c>
      <c r="E27" s="153">
        <v>-23664861</v>
      </c>
      <c r="F27" s="153">
        <v>-21000337.91572594</v>
      </c>
      <c r="G27" s="153">
        <v>-2469129.501707094</v>
      </c>
      <c r="H27" s="153">
        <v>-179086.07567594657</v>
      </c>
      <c r="I27" s="153">
        <v>-16307.506891021627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-21000337.91572594</v>
      </c>
      <c r="P27" s="153">
        <v>-2469129.501707094</v>
      </c>
      <c r="Q27" s="153">
        <v>-179086.07567594657</v>
      </c>
      <c r="R27" s="153">
        <v>-16307.506891021627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27"/>
      <c r="AC27" s="27"/>
      <c r="AD27" s="27"/>
      <c r="AE27" s="27"/>
      <c r="AF27" s="27"/>
      <c r="AG27" s="27"/>
      <c r="AH27" s="27"/>
      <c r="AI27" s="53"/>
      <c r="AJ27" s="53"/>
      <c r="AK27" s="53"/>
      <c r="AL27" s="53"/>
      <c r="AM27" s="53"/>
      <c r="AN27" s="53"/>
      <c r="AO27" s="53"/>
    </row>
    <row r="28" spans="1:41" s="4" customFormat="1" ht="11.25">
      <c r="A28" s="5">
        <v>17</v>
      </c>
      <c r="B28" s="4" t="s">
        <v>709</v>
      </c>
      <c r="C28" s="5" t="s">
        <v>710</v>
      </c>
      <c r="D28" s="3" t="s">
        <v>715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27"/>
      <c r="AC28" s="27"/>
      <c r="AD28" s="27"/>
      <c r="AE28" s="27"/>
      <c r="AF28" s="27"/>
      <c r="AG28" s="27"/>
      <c r="AH28" s="27"/>
      <c r="AI28" s="53"/>
      <c r="AJ28" s="53"/>
      <c r="AK28" s="53"/>
      <c r="AL28" s="53"/>
      <c r="AM28" s="53"/>
      <c r="AN28" s="53"/>
      <c r="AO28" s="53"/>
    </row>
    <row r="29" spans="1:41" s="4" customFormat="1" ht="11.25">
      <c r="A29" s="5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  <c r="AG29" s="27"/>
      <c r="AH29" s="27"/>
      <c r="AI29" s="53"/>
      <c r="AJ29" s="53"/>
      <c r="AK29" s="53"/>
      <c r="AL29" s="53"/>
      <c r="AM29" s="53"/>
      <c r="AN29" s="53"/>
      <c r="AO29" s="53"/>
    </row>
    <row r="30" spans="1:41" s="4" customFormat="1" ht="31.5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183820055.92238724</v>
      </c>
      <c r="F30" s="153">
        <f t="shared" si="2"/>
        <v>126413651.7583279</v>
      </c>
      <c r="G30" s="153">
        <f t="shared" si="2"/>
        <v>16518863.837018063</v>
      </c>
      <c r="H30" s="153">
        <f t="shared" si="2"/>
        <v>5571661.024107726</v>
      </c>
      <c r="I30" s="153">
        <f t="shared" si="2"/>
        <v>756147.788031392</v>
      </c>
      <c r="J30" s="153">
        <f t="shared" si="2"/>
        <v>8299836.894190058</v>
      </c>
      <c r="K30" s="153">
        <f t="shared" si="2"/>
        <v>403142.6638551273</v>
      </c>
      <c r="L30" s="153">
        <f t="shared" si="2"/>
        <v>573419.7209564571</v>
      </c>
      <c r="M30" s="153">
        <f t="shared" si="2"/>
        <v>25161953.11808489</v>
      </c>
      <c r="N30" s="153">
        <f t="shared" si="2"/>
        <v>121379.11781561839</v>
      </c>
      <c r="O30" s="153">
        <f t="shared" si="2"/>
        <v>126413651.7583279</v>
      </c>
      <c r="P30" s="153">
        <f t="shared" si="2"/>
        <v>16518863.837018063</v>
      </c>
      <c r="Q30" s="153">
        <f t="shared" si="2"/>
        <v>5571661.024107726</v>
      </c>
      <c r="R30" s="153">
        <f t="shared" si="2"/>
        <v>756147.788031392</v>
      </c>
      <c r="S30" s="153">
        <f t="shared" si="2"/>
        <v>6099776.844975678</v>
      </c>
      <c r="T30" s="153">
        <f t="shared" si="2"/>
        <v>11096.79438202327</v>
      </c>
      <c r="U30" s="153">
        <f t="shared" si="2"/>
        <v>2188963.254832355</v>
      </c>
      <c r="V30" s="153">
        <f t="shared" si="2"/>
        <v>57865.42722448442</v>
      </c>
      <c r="W30" s="153">
        <f t="shared" si="2"/>
        <v>573419.7209564571</v>
      </c>
      <c r="X30" s="153">
        <f t="shared" si="2"/>
        <v>345277.2366306428</v>
      </c>
      <c r="Y30" s="153">
        <f t="shared" si="2"/>
        <v>25161953.11808489</v>
      </c>
      <c r="Z30" s="153">
        <f t="shared" si="2"/>
        <v>12389.134272068175</v>
      </c>
      <c r="AA30" s="153">
        <f t="shared" si="2"/>
        <v>108989.98354355022</v>
      </c>
      <c r="AB30" s="27"/>
      <c r="AC30" s="27"/>
      <c r="AD30" s="27"/>
      <c r="AE30" s="27"/>
      <c r="AF30" s="27"/>
      <c r="AG30" s="27"/>
      <c r="AH30" s="27"/>
      <c r="AI30" s="53"/>
      <c r="AJ30" s="53"/>
      <c r="AK30" s="53"/>
      <c r="AL30" s="53"/>
      <c r="AM30" s="53"/>
      <c r="AN30" s="53"/>
      <c r="AO30" s="53"/>
    </row>
    <row r="31" spans="5:27" ht="10.5"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22"/>
      <c r="Y31" s="22"/>
      <c r="Z31" s="22"/>
      <c r="AA31" s="22"/>
    </row>
    <row r="32" spans="5:27" ht="10.5"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2"/>
      <c r="Y32" s="22"/>
      <c r="Z32" s="22"/>
      <c r="AA32" s="22"/>
    </row>
    <row r="33" spans="5:27" ht="10.5"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22"/>
      <c r="Y33" s="22"/>
      <c r="Z33" s="22"/>
      <c r="AA33" s="22"/>
    </row>
    <row r="34" spans="5:27" ht="10.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22"/>
      <c r="Y34" s="22"/>
      <c r="Z34" s="22"/>
      <c r="AA34" s="22"/>
    </row>
    <row r="35" spans="5:27" ht="10.5"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2"/>
      <c r="Y35" s="22"/>
      <c r="Z35" s="22"/>
      <c r="AA35" s="22"/>
    </row>
    <row r="36" spans="5:27" ht="10.5"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22"/>
      <c r="Y36" s="22"/>
      <c r="Z36" s="22"/>
      <c r="AA36" s="22"/>
    </row>
    <row r="37" spans="5:27" ht="10.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ht="10.5">
      <c r="E38" s="55"/>
    </row>
    <row r="94" ht="11.25" thickBot="1"/>
    <row r="95" spans="2:4" ht="11.25" thickTop="1">
      <c r="B95" s="23" t="s">
        <v>673</v>
      </c>
      <c r="C95" s="24" t="s">
        <v>589</v>
      </c>
      <c r="D95" s="56"/>
    </row>
    <row r="96" spans="2:4" ht="11.25" thickBot="1">
      <c r="B96" s="25"/>
      <c r="C96" s="26" t="s">
        <v>698</v>
      </c>
      <c r="D96" s="56"/>
    </row>
    <row r="97" ht="11.25" thickTop="1"/>
  </sheetData>
  <printOptions horizontalCentered="1"/>
  <pageMargins left="0.25" right="0.25" top="2.25" bottom="1" header="1.5" footer="0.5"/>
  <pageSetup fitToHeight="1" fitToWidth="1" horizontalDpi="600" verticalDpi="600" orientation="landscape" scale="99" r:id="rId1"/>
  <headerFooter alignWithMargins="0">
    <oddHeader>&amp;CPuget Sound Energy
Electric Cost of Service
Company Proposed
Allocation of Customer Costs versus Revenue&amp;RDocket No. UE-04_______
Exhibit No. ______ (CEP-8)
Page &amp;P-1 of &amp;N</oddHeader>
    <oddFooter>&amp;LCustomer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C1676"/>
  <sheetViews>
    <sheetView workbookViewId="0" topLeftCell="A1">
      <pane xSplit="4" ySplit="7" topLeftCell="E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F11" sqref="F11"/>
    </sheetView>
  </sheetViews>
  <sheetFormatPr defaultColWidth="9.33203125" defaultRowHeight="11.25"/>
  <cols>
    <col min="1" max="1" width="4.16015625" style="182" bestFit="1" customWidth="1"/>
    <col min="2" max="2" width="44.83203125" style="37" bestFit="1" customWidth="1"/>
    <col min="3" max="3" width="12.16015625" style="28" bestFit="1" customWidth="1"/>
    <col min="4" max="4" width="19.66015625" style="182" bestFit="1" customWidth="1"/>
    <col min="5" max="5" width="12.66015625" style="182" customWidth="1"/>
    <col min="6" max="6" width="11.16015625" style="214" bestFit="1" customWidth="1"/>
    <col min="7" max="8" width="11.16015625" style="182" bestFit="1" customWidth="1"/>
    <col min="9" max="10" width="11.16015625" style="27" bestFit="1" customWidth="1"/>
    <col min="11" max="11" width="9.160156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6" width="11.16015625" style="27" hidden="1" customWidth="1"/>
    <col min="17" max="17" width="12" style="27" hidden="1" customWidth="1"/>
    <col min="18" max="19" width="11.16015625" style="27" hidden="1" customWidth="1"/>
    <col min="20" max="20" width="7.83203125" style="27" hidden="1" customWidth="1"/>
    <col min="21" max="21" width="10.33203125" style="27" hidden="1" customWidth="1"/>
    <col min="22" max="22" width="8.66015625" style="27" hidden="1" customWidth="1"/>
    <col min="23" max="23" width="12" style="27" hidden="1" customWidth="1"/>
    <col min="24" max="24" width="11.33203125" style="27" hidden="1" customWidth="1"/>
    <col min="25" max="25" width="11.5" style="27" hidden="1" customWidth="1"/>
    <col min="26" max="27" width="10.33203125" style="27" hidden="1" customWidth="1"/>
    <col min="28" max="16384" width="12.66015625" style="27" customWidth="1"/>
  </cols>
  <sheetData>
    <row r="1" spans="1:27" ht="11.25">
      <c r="A1" s="1"/>
      <c r="B1" s="4"/>
      <c r="C1" s="5"/>
      <c r="D1" s="1"/>
      <c r="E1" s="1"/>
      <c r="F1" s="57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7" customFormat="1" ht="11.25">
      <c r="A2" s="28"/>
      <c r="B2" s="21" t="s">
        <v>676</v>
      </c>
      <c r="C2" s="5"/>
      <c r="D2" s="155"/>
      <c r="E2" s="60"/>
      <c r="F2" s="61"/>
      <c r="G2" s="5"/>
      <c r="H2" s="5"/>
      <c r="I2" s="62"/>
      <c r="J2" s="6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7" customFormat="1" ht="11.25">
      <c r="A3" s="5"/>
      <c r="B3" s="4" t="s">
        <v>718</v>
      </c>
      <c r="C3" s="5"/>
      <c r="D3" s="157"/>
      <c r="E3" s="64"/>
      <c r="F3" s="61"/>
      <c r="G3" s="65"/>
      <c r="H3" s="6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37" customFormat="1" ht="12" thickBot="1">
      <c r="A4" s="5"/>
      <c r="B4" s="66"/>
      <c r="C4" s="5"/>
      <c r="D4" s="9"/>
      <c r="E4" s="5"/>
      <c r="F4" s="61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47" customFormat="1" ht="21.7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21.75">
      <c r="A6" s="160"/>
      <c r="B6" s="14"/>
      <c r="C6" s="15" t="s">
        <v>599</v>
      </c>
      <c r="D6" s="15" t="s">
        <v>719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56"/>
      <c r="B8" s="49"/>
      <c r="C8" s="56"/>
      <c r="D8" s="56"/>
      <c r="E8" s="56"/>
      <c r="F8" s="67"/>
      <c r="G8" s="56"/>
      <c r="H8" s="5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9" s="37" customFormat="1" ht="11.25">
      <c r="A9" s="56"/>
      <c r="B9" s="49" t="s">
        <v>720</v>
      </c>
      <c r="C9" s="56"/>
      <c r="D9" s="5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27"/>
      <c r="AC9" s="27"/>
    </row>
    <row r="10" spans="1:29" s="37" customFormat="1" ht="11.25">
      <c r="A10" s="5">
        <v>1</v>
      </c>
      <c r="B10" s="68" t="s">
        <v>721</v>
      </c>
      <c r="C10" s="69" t="s">
        <v>722</v>
      </c>
      <c r="D10" s="59" t="s">
        <v>723</v>
      </c>
      <c r="E10" s="153">
        <v>1362506862</v>
      </c>
      <c r="F10" s="153">
        <v>742000195.5445845</v>
      </c>
      <c r="G10" s="153">
        <v>168133298.12339997</v>
      </c>
      <c r="H10" s="153">
        <v>197515727.14496496</v>
      </c>
      <c r="I10" s="153">
        <v>115697677.0849153</v>
      </c>
      <c r="J10" s="153">
        <v>105209111.07721731</v>
      </c>
      <c r="K10" s="153">
        <v>0</v>
      </c>
      <c r="L10" s="153">
        <v>21259211.015603013</v>
      </c>
      <c r="M10" s="153">
        <v>12691642.009314919</v>
      </c>
      <c r="N10" s="153">
        <v>0</v>
      </c>
      <c r="O10" s="153">
        <v>742000195.5445845</v>
      </c>
      <c r="P10" s="153">
        <v>168133298.12339997</v>
      </c>
      <c r="Q10" s="153">
        <v>197515727.14496496</v>
      </c>
      <c r="R10" s="153">
        <v>115697677.0849153</v>
      </c>
      <c r="S10" s="153">
        <v>93448800.06858593</v>
      </c>
      <c r="T10" s="153">
        <v>190286.00013965875</v>
      </c>
      <c r="U10" s="153">
        <v>11570025.00849172</v>
      </c>
      <c r="V10" s="153">
        <v>0</v>
      </c>
      <c r="W10" s="153">
        <v>21259211.015603013</v>
      </c>
      <c r="X10" s="153">
        <v>0</v>
      </c>
      <c r="Y10" s="153">
        <v>12691642.009314919</v>
      </c>
      <c r="Z10" s="153">
        <v>0</v>
      </c>
      <c r="AA10" s="153">
        <v>0</v>
      </c>
      <c r="AB10" s="27"/>
      <c r="AC10" s="27"/>
    </row>
    <row r="11" spans="1:29" s="37" customFormat="1" ht="11.25">
      <c r="A11" s="5">
        <v>2</v>
      </c>
      <c r="B11" s="68" t="s">
        <v>724</v>
      </c>
      <c r="C11" s="69" t="s">
        <v>725</v>
      </c>
      <c r="D11" s="59" t="s">
        <v>726</v>
      </c>
      <c r="E11" s="153">
        <v>6379015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6379015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881240</v>
      </c>
      <c r="W11" s="153">
        <v>0</v>
      </c>
      <c r="X11" s="153">
        <v>5497775</v>
      </c>
      <c r="Y11" s="153">
        <v>0</v>
      </c>
      <c r="Z11" s="153">
        <v>0</v>
      </c>
      <c r="AA11" s="153">
        <v>0</v>
      </c>
      <c r="AB11" s="27"/>
      <c r="AC11" s="27"/>
    </row>
    <row r="12" spans="1:29" s="37" customFormat="1" ht="11.25">
      <c r="A12" s="5">
        <v>3</v>
      </c>
      <c r="B12" s="68" t="s">
        <v>727</v>
      </c>
      <c r="C12" s="69" t="s">
        <v>728</v>
      </c>
      <c r="D12" s="58" t="s">
        <v>729</v>
      </c>
      <c r="E12" s="153">
        <v>457443.17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457443.17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457443.17</v>
      </c>
      <c r="AB12" s="27"/>
      <c r="AC12" s="27"/>
    </row>
    <row r="13" spans="1:29" s="37" customFormat="1" ht="11.25">
      <c r="A13" s="5">
        <v>4</v>
      </c>
      <c r="B13" s="68" t="s">
        <v>730</v>
      </c>
      <c r="C13" s="69" t="s">
        <v>731</v>
      </c>
      <c r="D13" s="59" t="s">
        <v>723</v>
      </c>
      <c r="E13" s="153">
        <v>1739187</v>
      </c>
      <c r="F13" s="153">
        <v>947134.3815430996</v>
      </c>
      <c r="G13" s="153">
        <v>214615.6137034865</v>
      </c>
      <c r="H13" s="153">
        <v>252121.1412042563</v>
      </c>
      <c r="I13" s="153">
        <v>147683.58349470285</v>
      </c>
      <c r="J13" s="153">
        <v>134295.33705133907</v>
      </c>
      <c r="K13" s="153">
        <v>0</v>
      </c>
      <c r="L13" s="153">
        <v>27136.555755998503</v>
      </c>
      <c r="M13" s="153">
        <v>16200.387247117136</v>
      </c>
      <c r="N13" s="153">
        <v>0</v>
      </c>
      <c r="O13" s="153">
        <v>947134.3815430996</v>
      </c>
      <c r="P13" s="153">
        <v>214615.6137034865</v>
      </c>
      <c r="Q13" s="153">
        <v>252121.1412042563</v>
      </c>
      <c r="R13" s="153">
        <v>147683.58349470285</v>
      </c>
      <c r="S13" s="153">
        <v>119283.75759246912</v>
      </c>
      <c r="T13" s="153">
        <v>242.89267595989008</v>
      </c>
      <c r="U13" s="153">
        <v>14768.68678291008</v>
      </c>
      <c r="V13" s="153">
        <v>0</v>
      </c>
      <c r="W13" s="153">
        <v>27136.555755998503</v>
      </c>
      <c r="X13" s="153">
        <v>0</v>
      </c>
      <c r="Y13" s="153">
        <v>16200.387247117136</v>
      </c>
      <c r="Z13" s="153">
        <v>0</v>
      </c>
      <c r="AA13" s="153">
        <v>0</v>
      </c>
      <c r="AB13" s="27"/>
      <c r="AC13" s="27"/>
    </row>
    <row r="14" spans="1:29" s="37" customFormat="1" ht="11.25">
      <c r="A14" s="5">
        <v>5</v>
      </c>
      <c r="B14" s="68" t="s">
        <v>732</v>
      </c>
      <c r="C14" s="69" t="s">
        <v>733</v>
      </c>
      <c r="D14" s="58" t="s">
        <v>734</v>
      </c>
      <c r="E14" s="153">
        <v>54567717</v>
      </c>
      <c r="F14" s="153">
        <v>28156254</v>
      </c>
      <c r="G14" s="153">
        <v>6908448</v>
      </c>
      <c r="H14" s="153">
        <v>8289539</v>
      </c>
      <c r="I14" s="153">
        <v>5097835</v>
      </c>
      <c r="J14" s="153">
        <v>4733153</v>
      </c>
      <c r="K14" s="153">
        <v>0</v>
      </c>
      <c r="L14" s="153">
        <v>1172566</v>
      </c>
      <c r="M14" s="153">
        <v>209922</v>
      </c>
      <c r="N14" s="153">
        <v>0</v>
      </c>
      <c r="O14" s="153">
        <v>28156254</v>
      </c>
      <c r="P14" s="153">
        <v>6908448</v>
      </c>
      <c r="Q14" s="153">
        <v>8289539</v>
      </c>
      <c r="R14" s="153">
        <v>5097835</v>
      </c>
      <c r="S14" s="153">
        <v>4205893</v>
      </c>
      <c r="T14" s="153">
        <v>11983</v>
      </c>
      <c r="U14" s="153">
        <v>515277</v>
      </c>
      <c r="V14" s="153">
        <v>0</v>
      </c>
      <c r="W14" s="153">
        <v>1172566</v>
      </c>
      <c r="X14" s="153">
        <v>0</v>
      </c>
      <c r="Y14" s="153">
        <v>209922</v>
      </c>
      <c r="Z14" s="153">
        <v>0</v>
      </c>
      <c r="AA14" s="153">
        <v>0</v>
      </c>
      <c r="AB14" s="27"/>
      <c r="AC14" s="27"/>
    </row>
    <row r="15" spans="1:29" s="37" customFormat="1" ht="11.25">
      <c r="A15" s="5">
        <v>6</v>
      </c>
      <c r="B15" s="70" t="s">
        <v>735</v>
      </c>
      <c r="C15" s="69" t="s">
        <v>736</v>
      </c>
      <c r="D15" s="210" t="s">
        <v>737</v>
      </c>
      <c r="E15" s="153">
        <v>2056948.72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2056948.72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107401.60303268685</v>
      </c>
      <c r="W15" s="153">
        <v>0</v>
      </c>
      <c r="X15" s="153">
        <v>1949547.116967313</v>
      </c>
      <c r="Y15" s="153">
        <v>0</v>
      </c>
      <c r="Z15" s="153">
        <v>0</v>
      </c>
      <c r="AA15" s="153">
        <v>0</v>
      </c>
      <c r="AB15" s="27"/>
      <c r="AC15" s="27"/>
    </row>
    <row r="16" spans="1:29" s="37" customFormat="1" ht="11.25">
      <c r="A16" s="5">
        <v>7</v>
      </c>
      <c r="B16" s="70" t="s">
        <v>738</v>
      </c>
      <c r="C16" s="69" t="s">
        <v>739</v>
      </c>
      <c r="D16" s="71" t="s">
        <v>740</v>
      </c>
      <c r="E16" s="153">
        <v>1339666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1339666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1339666</v>
      </c>
      <c r="AA16" s="153">
        <v>0</v>
      </c>
      <c r="AB16" s="27"/>
      <c r="AC16" s="27"/>
    </row>
    <row r="17" spans="1:29" s="37" customFormat="1" ht="11.25">
      <c r="A17" s="5"/>
      <c r="B17" s="72"/>
      <c r="C17" s="71"/>
      <c r="D17" s="7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7"/>
      <c r="AC17" s="27"/>
    </row>
    <row r="18" spans="1:29" s="37" customFormat="1" ht="21">
      <c r="A18" s="5">
        <v>8</v>
      </c>
      <c r="B18" s="68" t="s">
        <v>741</v>
      </c>
      <c r="C18" s="58" t="s">
        <v>742</v>
      </c>
      <c r="D18" s="59" t="s">
        <v>705</v>
      </c>
      <c r="E18" s="153">
        <f aca="true" t="shared" si="0" ref="E18:AA18">(E10+E11+E12+E13+E14+E15+E16)</f>
        <v>1429046838.89</v>
      </c>
      <c r="F18" s="153">
        <f t="shared" si="0"/>
        <v>771103583.9261276</v>
      </c>
      <c r="G18" s="153">
        <f t="shared" si="0"/>
        <v>175256361.73710346</v>
      </c>
      <c r="H18" s="153">
        <f t="shared" si="0"/>
        <v>206057387.28616923</v>
      </c>
      <c r="I18" s="153">
        <f t="shared" si="0"/>
        <v>120943195.66841</v>
      </c>
      <c r="J18" s="153">
        <f t="shared" si="0"/>
        <v>110076559.41426864</v>
      </c>
      <c r="K18" s="153">
        <f t="shared" si="0"/>
        <v>8435963.72</v>
      </c>
      <c r="L18" s="153">
        <f t="shared" si="0"/>
        <v>22458913.571359012</v>
      </c>
      <c r="M18" s="153">
        <f t="shared" si="0"/>
        <v>12917764.396562036</v>
      </c>
      <c r="N18" s="153">
        <f t="shared" si="0"/>
        <v>1797109.17</v>
      </c>
      <c r="O18" s="153">
        <f t="shared" si="0"/>
        <v>771103583.9261276</v>
      </c>
      <c r="P18" s="153">
        <f t="shared" si="0"/>
        <v>175256361.73710346</v>
      </c>
      <c r="Q18" s="153">
        <f t="shared" si="0"/>
        <v>206057387.28616923</v>
      </c>
      <c r="R18" s="153">
        <f t="shared" si="0"/>
        <v>120943195.66841</v>
      </c>
      <c r="S18" s="153">
        <f t="shared" si="0"/>
        <v>97773976.8261784</v>
      </c>
      <c r="T18" s="153">
        <f t="shared" si="0"/>
        <v>202511.89281561863</v>
      </c>
      <c r="U18" s="153">
        <f t="shared" si="0"/>
        <v>12100070.695274629</v>
      </c>
      <c r="V18" s="153">
        <f t="shared" si="0"/>
        <v>988641.6030326869</v>
      </c>
      <c r="W18" s="153">
        <f t="shared" si="0"/>
        <v>22458913.571359012</v>
      </c>
      <c r="X18" s="153">
        <f t="shared" si="0"/>
        <v>7447322.116967313</v>
      </c>
      <c r="Y18" s="153">
        <f t="shared" si="0"/>
        <v>12917764.396562036</v>
      </c>
      <c r="Z18" s="153">
        <f t="shared" si="0"/>
        <v>1339666</v>
      </c>
      <c r="AA18" s="153">
        <f t="shared" si="0"/>
        <v>457443.17</v>
      </c>
      <c r="AB18" s="27"/>
      <c r="AC18" s="27"/>
    </row>
    <row r="19" spans="1:29" s="37" customFormat="1" ht="11.25">
      <c r="A19" s="5"/>
      <c r="B19" s="72"/>
      <c r="C19" s="71"/>
      <c r="D19" s="7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27"/>
      <c r="AC19" s="27"/>
    </row>
    <row r="20" spans="1:29" s="37" customFormat="1" ht="11.25">
      <c r="A20" s="5">
        <v>9</v>
      </c>
      <c r="B20" s="72" t="s">
        <v>743</v>
      </c>
      <c r="C20" s="69" t="s">
        <v>744</v>
      </c>
      <c r="D20" s="59" t="s">
        <v>745</v>
      </c>
      <c r="E20" s="153">
        <v>26755694</v>
      </c>
      <c r="F20" s="153">
        <v>13903465.514671626</v>
      </c>
      <c r="G20" s="153">
        <v>3264018.491891903</v>
      </c>
      <c r="H20" s="153">
        <v>3908817.9020889015</v>
      </c>
      <c r="I20" s="153">
        <v>2562248.775738138</v>
      </c>
      <c r="J20" s="153">
        <v>2402764.291009557</v>
      </c>
      <c r="K20" s="153">
        <v>0</v>
      </c>
      <c r="L20" s="153">
        <v>597748.9346484388</v>
      </c>
      <c r="M20" s="153">
        <v>106373.97989348236</v>
      </c>
      <c r="N20" s="153">
        <v>10256.110057957017</v>
      </c>
      <c r="O20" s="153">
        <v>13903465.514671626</v>
      </c>
      <c r="P20" s="153">
        <v>3264018.491891903</v>
      </c>
      <c r="Q20" s="153">
        <v>3908817.9020889015</v>
      </c>
      <c r="R20" s="153">
        <v>2562248.775738138</v>
      </c>
      <c r="S20" s="153">
        <v>2173867.978261883</v>
      </c>
      <c r="T20" s="153">
        <v>5816.152257340848</v>
      </c>
      <c r="U20" s="153">
        <v>223080.1604903332</v>
      </c>
      <c r="V20" s="153">
        <v>0</v>
      </c>
      <c r="W20" s="153">
        <v>597748.9346484388</v>
      </c>
      <c r="X20" s="153">
        <v>0</v>
      </c>
      <c r="Y20" s="153">
        <v>106373.97989348236</v>
      </c>
      <c r="Z20" s="153">
        <v>0</v>
      </c>
      <c r="AA20" s="153">
        <v>10256.110057957017</v>
      </c>
      <c r="AB20" s="27"/>
      <c r="AC20" s="27"/>
    </row>
    <row r="21" spans="1:29" s="37" customFormat="1" ht="11.25">
      <c r="A21" s="5"/>
      <c r="B21" s="72"/>
      <c r="C21" s="74"/>
      <c r="D21" s="5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27"/>
      <c r="AC21" s="27"/>
    </row>
    <row r="22" spans="1:29" s="37" customFormat="1" ht="11.25">
      <c r="A22" s="5">
        <v>10</v>
      </c>
      <c r="B22" s="72" t="s">
        <v>746</v>
      </c>
      <c r="C22" s="58" t="s">
        <v>747</v>
      </c>
      <c r="D22" s="59" t="s">
        <v>705</v>
      </c>
      <c r="E22" s="153">
        <f aca="true" t="shared" si="1" ref="E22:AA22">(E18+E20)</f>
        <v>1455802532.89</v>
      </c>
      <c r="F22" s="153">
        <f t="shared" si="1"/>
        <v>785007049.4407992</v>
      </c>
      <c r="G22" s="153">
        <f t="shared" si="1"/>
        <v>178520380.22899535</v>
      </c>
      <c r="H22" s="153">
        <f t="shared" si="1"/>
        <v>209966205.18825814</v>
      </c>
      <c r="I22" s="153">
        <f t="shared" si="1"/>
        <v>123505444.44414814</v>
      </c>
      <c r="J22" s="153">
        <f t="shared" si="1"/>
        <v>112479323.7052782</v>
      </c>
      <c r="K22" s="153">
        <f t="shared" si="1"/>
        <v>8435963.72</v>
      </c>
      <c r="L22" s="153">
        <f t="shared" si="1"/>
        <v>23056662.50600745</v>
      </c>
      <c r="M22" s="153">
        <f t="shared" si="1"/>
        <v>13024138.37645552</v>
      </c>
      <c r="N22" s="153">
        <f t="shared" si="1"/>
        <v>1807365.280057957</v>
      </c>
      <c r="O22" s="153">
        <f t="shared" si="1"/>
        <v>785007049.4407992</v>
      </c>
      <c r="P22" s="153">
        <f t="shared" si="1"/>
        <v>178520380.22899535</v>
      </c>
      <c r="Q22" s="153">
        <f t="shared" si="1"/>
        <v>209966205.18825814</v>
      </c>
      <c r="R22" s="153">
        <f t="shared" si="1"/>
        <v>123505444.44414814</v>
      </c>
      <c r="S22" s="153">
        <f t="shared" si="1"/>
        <v>99947844.80444029</v>
      </c>
      <c r="T22" s="153">
        <f t="shared" si="1"/>
        <v>208328.04507295947</v>
      </c>
      <c r="U22" s="153">
        <f t="shared" si="1"/>
        <v>12323150.855764963</v>
      </c>
      <c r="V22" s="153">
        <f t="shared" si="1"/>
        <v>988641.6030326869</v>
      </c>
      <c r="W22" s="153">
        <f t="shared" si="1"/>
        <v>23056662.50600745</v>
      </c>
      <c r="X22" s="153">
        <f t="shared" si="1"/>
        <v>7447322.116967313</v>
      </c>
      <c r="Y22" s="153">
        <f t="shared" si="1"/>
        <v>13024138.37645552</v>
      </c>
      <c r="Z22" s="153">
        <f t="shared" si="1"/>
        <v>1339666</v>
      </c>
      <c r="AA22" s="153">
        <f t="shared" si="1"/>
        <v>467699.280057957</v>
      </c>
      <c r="AB22" s="27"/>
      <c r="AC22" s="27"/>
    </row>
    <row r="23" spans="1:29" s="37" customFormat="1" ht="11.25">
      <c r="A23" s="5"/>
      <c r="B23" s="72"/>
      <c r="C23" s="58"/>
      <c r="D23" s="5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"/>
      <c r="AC23" s="27"/>
    </row>
    <row r="24" spans="1:29" s="37" customFormat="1" ht="11.25">
      <c r="A24" s="5"/>
      <c r="B24" s="72" t="s">
        <v>748</v>
      </c>
      <c r="C24" s="59"/>
      <c r="D24" s="5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27"/>
      <c r="AC24" s="27"/>
    </row>
    <row r="25" spans="1:29" s="37" customFormat="1" ht="11.25">
      <c r="A25" s="5"/>
      <c r="B25" s="72"/>
      <c r="C25" s="59"/>
      <c r="D25" s="5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27"/>
      <c r="AC25" s="27"/>
    </row>
    <row r="26" spans="1:29" s="37" customFormat="1" ht="11.25">
      <c r="A26" s="5">
        <v>11</v>
      </c>
      <c r="B26" s="75" t="s">
        <v>749</v>
      </c>
      <c r="C26" s="76" t="s">
        <v>750</v>
      </c>
      <c r="D26" s="5" t="s">
        <v>751</v>
      </c>
      <c r="E26" s="153">
        <v>2049883</v>
      </c>
      <c r="F26" s="153">
        <v>1596622.536853214</v>
      </c>
      <c r="G26" s="153">
        <v>243622.53880899987</v>
      </c>
      <c r="H26" s="153">
        <v>121799.39895947961</v>
      </c>
      <c r="I26" s="153">
        <v>46153.928919994054</v>
      </c>
      <c r="J26" s="153">
        <v>32026.910302911383</v>
      </c>
      <c r="K26" s="153">
        <v>504.2341224796172</v>
      </c>
      <c r="L26" s="153">
        <v>7400.223274465147</v>
      </c>
      <c r="M26" s="153">
        <v>1753.2287584567923</v>
      </c>
      <c r="N26" s="153">
        <v>0</v>
      </c>
      <c r="O26" s="153">
        <v>1596622.536853214</v>
      </c>
      <c r="P26" s="153">
        <v>243622.53880899987</v>
      </c>
      <c r="Q26" s="153">
        <v>121799.39895947961</v>
      </c>
      <c r="R26" s="153">
        <v>46153.928919994054</v>
      </c>
      <c r="S26" s="153">
        <v>28171.01406272265</v>
      </c>
      <c r="T26" s="153">
        <v>145.27306409977714</v>
      </c>
      <c r="U26" s="153">
        <v>3710.6231760889573</v>
      </c>
      <c r="V26" s="153">
        <v>0</v>
      </c>
      <c r="W26" s="153">
        <v>7400.223274465147</v>
      </c>
      <c r="X26" s="153">
        <v>504.2341224796172</v>
      </c>
      <c r="Y26" s="153">
        <v>1753.2287584567923</v>
      </c>
      <c r="Z26" s="153">
        <v>0</v>
      </c>
      <c r="AA26" s="153">
        <v>0</v>
      </c>
      <c r="AB26" s="27"/>
      <c r="AC26" s="27"/>
    </row>
    <row r="27" spans="1:29" s="37" customFormat="1" ht="11.25">
      <c r="A27" s="5">
        <v>12</v>
      </c>
      <c r="B27" s="75" t="s">
        <v>752</v>
      </c>
      <c r="C27" s="69" t="s">
        <v>753</v>
      </c>
      <c r="D27" s="3" t="s">
        <v>754</v>
      </c>
      <c r="E27" s="153">
        <v>573951</v>
      </c>
      <c r="F27" s="153">
        <v>510334.23265741725</v>
      </c>
      <c r="G27" s="153">
        <v>59291.47720689129</v>
      </c>
      <c r="H27" s="153">
        <v>2850.191187681049</v>
      </c>
      <c r="I27" s="153">
        <v>12.500838542460741</v>
      </c>
      <c r="J27" s="153">
        <v>112.50754688214666</v>
      </c>
      <c r="K27" s="153">
        <v>0</v>
      </c>
      <c r="L27" s="153">
        <v>0</v>
      </c>
      <c r="M27" s="153">
        <v>1350.09056258576</v>
      </c>
      <c r="N27" s="153">
        <v>0</v>
      </c>
      <c r="O27" s="153">
        <v>510334.23265741725</v>
      </c>
      <c r="P27" s="153">
        <v>59291.47720689129</v>
      </c>
      <c r="Q27" s="153">
        <v>2850.191187681049</v>
      </c>
      <c r="R27" s="153">
        <v>12.500838542460741</v>
      </c>
      <c r="S27" s="153">
        <v>112.50754688214666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1350.09056258576</v>
      </c>
      <c r="Z27" s="153">
        <v>0</v>
      </c>
      <c r="AA27" s="153">
        <v>0</v>
      </c>
      <c r="AB27" s="27"/>
      <c r="AC27" s="27"/>
    </row>
    <row r="28" spans="1:29" s="37" customFormat="1" ht="11.25">
      <c r="A28" s="5">
        <v>13</v>
      </c>
      <c r="B28" s="75" t="s">
        <v>755</v>
      </c>
      <c r="C28" s="69" t="s">
        <v>756</v>
      </c>
      <c r="D28" s="59" t="s">
        <v>705</v>
      </c>
      <c r="E28" s="153">
        <f aca="true" t="shared" si="2" ref="E28:AA28">(E26+E27)</f>
        <v>2623834</v>
      </c>
      <c r="F28" s="153">
        <f t="shared" si="2"/>
        <v>2106956.7695106314</v>
      </c>
      <c r="G28" s="153">
        <f t="shared" si="2"/>
        <v>302914.01601589116</v>
      </c>
      <c r="H28" s="153">
        <f t="shared" si="2"/>
        <v>124649.59014716066</v>
      </c>
      <c r="I28" s="153">
        <f t="shared" si="2"/>
        <v>46166.42975853651</v>
      </c>
      <c r="J28" s="153">
        <f t="shared" si="2"/>
        <v>32139.417849793528</v>
      </c>
      <c r="K28" s="153">
        <f t="shared" si="2"/>
        <v>504.2341224796172</v>
      </c>
      <c r="L28" s="153">
        <f t="shared" si="2"/>
        <v>7400.223274465147</v>
      </c>
      <c r="M28" s="153">
        <f t="shared" si="2"/>
        <v>3103.3193210425525</v>
      </c>
      <c r="N28" s="153">
        <f t="shared" si="2"/>
        <v>0</v>
      </c>
      <c r="O28" s="153">
        <f t="shared" si="2"/>
        <v>2106956.7695106314</v>
      </c>
      <c r="P28" s="153">
        <f t="shared" si="2"/>
        <v>302914.01601589116</v>
      </c>
      <c r="Q28" s="153">
        <f t="shared" si="2"/>
        <v>124649.59014716066</v>
      </c>
      <c r="R28" s="153">
        <f t="shared" si="2"/>
        <v>46166.42975853651</v>
      </c>
      <c r="S28" s="153">
        <f t="shared" si="2"/>
        <v>28283.521609604795</v>
      </c>
      <c r="T28" s="153">
        <f t="shared" si="2"/>
        <v>145.27306409977714</v>
      </c>
      <c r="U28" s="153">
        <f t="shared" si="2"/>
        <v>3710.6231760889573</v>
      </c>
      <c r="V28" s="153">
        <f t="shared" si="2"/>
        <v>0</v>
      </c>
      <c r="W28" s="153">
        <f t="shared" si="2"/>
        <v>7400.223274465147</v>
      </c>
      <c r="X28" s="153">
        <f t="shared" si="2"/>
        <v>504.2341224796172</v>
      </c>
      <c r="Y28" s="153">
        <f t="shared" si="2"/>
        <v>3103.3193210425525</v>
      </c>
      <c r="Z28" s="153">
        <f t="shared" si="2"/>
        <v>0</v>
      </c>
      <c r="AA28" s="153">
        <f t="shared" si="2"/>
        <v>0</v>
      </c>
      <c r="AB28" s="27"/>
      <c r="AC28" s="27"/>
    </row>
    <row r="29" spans="1:29" s="37" customFormat="1" ht="11.25">
      <c r="A29" s="5"/>
      <c r="B29" s="77"/>
      <c r="C29" s="74"/>
      <c r="D29" s="5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</row>
    <row r="30" spans="1:29" s="37" customFormat="1" ht="11.25">
      <c r="A30" s="5">
        <v>14</v>
      </c>
      <c r="B30" s="75" t="s">
        <v>757</v>
      </c>
      <c r="C30" s="78" t="s">
        <v>758</v>
      </c>
      <c r="D30" s="5" t="s">
        <v>759</v>
      </c>
      <c r="E30" s="153">
        <v>1747175</v>
      </c>
      <c r="F30" s="153">
        <v>761589.1025641026</v>
      </c>
      <c r="G30" s="153">
        <v>985585.8974358974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761589.1025641026</v>
      </c>
      <c r="P30" s="153">
        <v>985585.8974358974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27"/>
      <c r="AC30" s="27"/>
    </row>
    <row r="31" spans="1:29" s="37" customFormat="1" ht="11.25">
      <c r="A31" s="5">
        <v>15</v>
      </c>
      <c r="B31" s="77" t="s">
        <v>760</v>
      </c>
      <c r="C31" s="74" t="s">
        <v>761</v>
      </c>
      <c r="D31" s="59" t="s">
        <v>762</v>
      </c>
      <c r="E31" s="153">
        <v>406</v>
      </c>
      <c r="F31" s="153">
        <v>164.81188118811883</v>
      </c>
      <c r="G31" s="153">
        <v>200.990099009901</v>
      </c>
      <c r="H31" s="153">
        <v>40.1980198019802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164.81188118811883</v>
      </c>
      <c r="P31" s="153">
        <v>200.990099009901</v>
      </c>
      <c r="Q31" s="153">
        <v>40.1980198019802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27"/>
      <c r="AC31" s="27"/>
    </row>
    <row r="32" spans="1:29" s="37" customFormat="1" ht="11.25">
      <c r="A32" s="5">
        <v>16</v>
      </c>
      <c r="B32" s="77" t="s">
        <v>763</v>
      </c>
      <c r="C32" s="74" t="s">
        <v>764</v>
      </c>
      <c r="D32" s="58" t="s">
        <v>765</v>
      </c>
      <c r="E32" s="153">
        <v>1267649</v>
      </c>
      <c r="F32" s="153">
        <v>1243084.1840055133</v>
      </c>
      <c r="G32" s="153">
        <v>23674.041634853817</v>
      </c>
      <c r="H32" s="153">
        <v>787.9927027520084</v>
      </c>
      <c r="I32" s="153">
        <v>34.26055229356558</v>
      </c>
      <c r="J32" s="153">
        <v>0</v>
      </c>
      <c r="K32" s="153">
        <v>0</v>
      </c>
      <c r="L32" s="153">
        <v>0</v>
      </c>
      <c r="M32" s="153">
        <v>68.52110458713116</v>
      </c>
      <c r="N32" s="153">
        <v>0</v>
      </c>
      <c r="O32" s="153">
        <v>1243084.1840055133</v>
      </c>
      <c r="P32" s="153">
        <v>23674.041634853817</v>
      </c>
      <c r="Q32" s="153">
        <v>787.9927027520084</v>
      </c>
      <c r="R32" s="153">
        <v>34.26055229356558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68.52110458713116</v>
      </c>
      <c r="Z32" s="153">
        <v>0</v>
      </c>
      <c r="AA32" s="153">
        <v>0</v>
      </c>
      <c r="AB32" s="27"/>
      <c r="AC32" s="27"/>
    </row>
    <row r="33" spans="1:29" s="37" customFormat="1" ht="11.25">
      <c r="A33" s="5">
        <v>17</v>
      </c>
      <c r="B33" s="79" t="s">
        <v>766</v>
      </c>
      <c r="C33" s="69" t="s">
        <v>767</v>
      </c>
      <c r="D33" s="58" t="s">
        <v>768</v>
      </c>
      <c r="E33" s="153">
        <v>-27061</v>
      </c>
      <c r="F33" s="153">
        <v>-17167.7311827957</v>
      </c>
      <c r="G33" s="153">
        <v>-9311.31182795699</v>
      </c>
      <c r="H33" s="153">
        <v>-581.9569892473119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-17167.7311827957</v>
      </c>
      <c r="P33" s="153">
        <v>-9311.31182795699</v>
      </c>
      <c r="Q33" s="153">
        <v>-581.9569892473119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27"/>
      <c r="AC33" s="27"/>
    </row>
    <row r="34" spans="1:29" s="37" customFormat="1" ht="11.25">
      <c r="A34" s="5">
        <v>18</v>
      </c>
      <c r="B34" s="77" t="s">
        <v>769</v>
      </c>
      <c r="C34" s="74" t="s">
        <v>770</v>
      </c>
      <c r="D34" s="59" t="s">
        <v>771</v>
      </c>
      <c r="E34" s="153">
        <v>180586</v>
      </c>
      <c r="F34" s="153">
        <v>177044.05940366414</v>
      </c>
      <c r="G34" s="153">
        <v>3133.6160244507423</v>
      </c>
      <c r="H34" s="153">
        <v>324.19743887701054</v>
      </c>
      <c r="I34" s="153">
        <v>15.442722490253095</v>
      </c>
      <c r="J34" s="153">
        <v>68.68441051787329</v>
      </c>
      <c r="K34" s="153">
        <v>0</v>
      </c>
      <c r="L34" s="153">
        <v>0</v>
      </c>
      <c r="M34" s="153">
        <v>0</v>
      </c>
      <c r="N34" s="153">
        <v>0</v>
      </c>
      <c r="O34" s="153">
        <v>177044.05940366414</v>
      </c>
      <c r="P34" s="153">
        <v>3133.6160244507423</v>
      </c>
      <c r="Q34" s="153">
        <v>324.19743887701054</v>
      </c>
      <c r="R34" s="153">
        <v>15.442722490253095</v>
      </c>
      <c r="S34" s="153">
        <v>68.68441051787329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27"/>
      <c r="AC34" s="27"/>
    </row>
    <row r="35" spans="1:29" s="37" customFormat="1" ht="11.25">
      <c r="A35" s="5">
        <v>19</v>
      </c>
      <c r="B35" s="77" t="s">
        <v>772</v>
      </c>
      <c r="C35" s="74" t="s">
        <v>773</v>
      </c>
      <c r="D35" s="59" t="s">
        <v>774</v>
      </c>
      <c r="E35" s="153">
        <v>1271694</v>
      </c>
      <c r="F35" s="153">
        <v>1024577.9450785774</v>
      </c>
      <c r="G35" s="153">
        <v>216752.47609594706</v>
      </c>
      <c r="H35" s="153">
        <v>7082.497601323408</v>
      </c>
      <c r="I35" s="153">
        <v>350.6186931348222</v>
      </c>
      <c r="J35" s="153">
        <v>490.8661703887511</v>
      </c>
      <c r="K35" s="153">
        <v>0</v>
      </c>
      <c r="L35" s="153">
        <v>0</v>
      </c>
      <c r="M35" s="153">
        <v>22439.59636062862</v>
      </c>
      <c r="N35" s="153">
        <v>0</v>
      </c>
      <c r="O35" s="153">
        <v>1024577.9450785774</v>
      </c>
      <c r="P35" s="153">
        <v>216752.47609594706</v>
      </c>
      <c r="Q35" s="153">
        <v>7082.497601323408</v>
      </c>
      <c r="R35" s="153">
        <v>350.6186931348222</v>
      </c>
      <c r="S35" s="153">
        <v>350.6186931348222</v>
      </c>
      <c r="T35" s="153">
        <v>0</v>
      </c>
      <c r="U35" s="153">
        <v>140.24747725392888</v>
      </c>
      <c r="V35" s="153">
        <v>0</v>
      </c>
      <c r="W35" s="153">
        <v>0</v>
      </c>
      <c r="X35" s="153">
        <v>0</v>
      </c>
      <c r="Y35" s="153">
        <v>22439.59636062862</v>
      </c>
      <c r="Z35" s="153">
        <v>0</v>
      </c>
      <c r="AA35" s="153">
        <v>0</v>
      </c>
      <c r="AB35" s="27"/>
      <c r="AC35" s="27"/>
    </row>
    <row r="36" spans="1:29" s="37" customFormat="1" ht="11.25">
      <c r="A36" s="5">
        <v>20</v>
      </c>
      <c r="B36" s="77" t="s">
        <v>775</v>
      </c>
      <c r="C36" s="74" t="s">
        <v>776</v>
      </c>
      <c r="D36" s="58" t="s">
        <v>777</v>
      </c>
      <c r="E36" s="153">
        <v>222781</v>
      </c>
      <c r="F36" s="153">
        <v>210508.97953964194</v>
      </c>
      <c r="G36" s="153">
        <v>11453.885763000852</v>
      </c>
      <c r="H36" s="153">
        <v>686.6487638533674</v>
      </c>
      <c r="I36" s="153">
        <v>43.82864450127877</v>
      </c>
      <c r="J36" s="153">
        <v>0</v>
      </c>
      <c r="K36" s="153">
        <v>0</v>
      </c>
      <c r="L36" s="153">
        <v>0</v>
      </c>
      <c r="M36" s="153">
        <v>87.65728900255753</v>
      </c>
      <c r="N36" s="153">
        <v>0</v>
      </c>
      <c r="O36" s="153">
        <v>210508.97953964194</v>
      </c>
      <c r="P36" s="153">
        <v>11453.885763000852</v>
      </c>
      <c r="Q36" s="153">
        <v>686.6487638533674</v>
      </c>
      <c r="R36" s="153">
        <v>43.82864450127877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87.65728900255753</v>
      </c>
      <c r="Z36" s="153">
        <v>0</v>
      </c>
      <c r="AA36" s="153">
        <v>0</v>
      </c>
      <c r="AB36" s="27"/>
      <c r="AC36" s="27"/>
    </row>
    <row r="37" spans="1:29" s="37" customFormat="1" ht="11.25">
      <c r="A37" s="5">
        <v>21</v>
      </c>
      <c r="B37" s="80" t="s">
        <v>778</v>
      </c>
      <c r="C37" s="74" t="s">
        <v>779</v>
      </c>
      <c r="D37" s="3" t="s">
        <v>780</v>
      </c>
      <c r="E37" s="153">
        <v>5652424</v>
      </c>
      <c r="F37" s="153">
        <v>5015994.560160707</v>
      </c>
      <c r="G37" s="153">
        <v>589759.088572598</v>
      </c>
      <c r="H37" s="153">
        <v>42775.25366477059</v>
      </c>
      <c r="I37" s="153">
        <v>3895.0976019244745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5015994.560160707</v>
      </c>
      <c r="P37" s="153">
        <v>589759.088572598</v>
      </c>
      <c r="Q37" s="153">
        <v>42775.25366477059</v>
      </c>
      <c r="R37" s="153">
        <v>3895.0976019244745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27"/>
      <c r="AC37" s="27"/>
    </row>
    <row r="38" spans="1:29" s="37" customFormat="1" ht="31.5">
      <c r="A38" s="5">
        <v>22</v>
      </c>
      <c r="B38" s="77" t="s">
        <v>781</v>
      </c>
      <c r="C38" s="69" t="s">
        <v>782</v>
      </c>
      <c r="D38" s="74" t="s">
        <v>705</v>
      </c>
      <c r="E38" s="153">
        <f aca="true" t="shared" si="3" ref="E38:AA38">(E30+E31+E32+E33+E34+E35+E36+E37)</f>
        <v>10315654</v>
      </c>
      <c r="F38" s="153">
        <f t="shared" si="3"/>
        <v>8415795.911450598</v>
      </c>
      <c r="G38" s="153">
        <f t="shared" si="3"/>
        <v>1821248.683797801</v>
      </c>
      <c r="H38" s="153">
        <f t="shared" si="3"/>
        <v>51114.831202131056</v>
      </c>
      <c r="I38" s="153">
        <f t="shared" si="3"/>
        <v>4339.248214344394</v>
      </c>
      <c r="J38" s="153">
        <f t="shared" si="3"/>
        <v>559.5505809066244</v>
      </c>
      <c r="K38" s="153">
        <f t="shared" si="3"/>
        <v>0</v>
      </c>
      <c r="L38" s="153">
        <f t="shared" si="3"/>
        <v>0</v>
      </c>
      <c r="M38" s="153">
        <f t="shared" si="3"/>
        <v>22595.77475421831</v>
      </c>
      <c r="N38" s="153">
        <f t="shared" si="3"/>
        <v>0</v>
      </c>
      <c r="O38" s="153">
        <f t="shared" si="3"/>
        <v>8415795.911450598</v>
      </c>
      <c r="P38" s="153">
        <f t="shared" si="3"/>
        <v>1821248.683797801</v>
      </c>
      <c r="Q38" s="153">
        <f t="shared" si="3"/>
        <v>51114.831202131056</v>
      </c>
      <c r="R38" s="153">
        <f t="shared" si="3"/>
        <v>4339.248214344394</v>
      </c>
      <c r="S38" s="153">
        <f t="shared" si="3"/>
        <v>419.3031036526955</v>
      </c>
      <c r="T38" s="153">
        <f t="shared" si="3"/>
        <v>0</v>
      </c>
      <c r="U38" s="153">
        <f t="shared" si="3"/>
        <v>140.24747725392888</v>
      </c>
      <c r="V38" s="153">
        <f t="shared" si="3"/>
        <v>0</v>
      </c>
      <c r="W38" s="153">
        <f t="shared" si="3"/>
        <v>0</v>
      </c>
      <c r="X38" s="153">
        <f t="shared" si="3"/>
        <v>0</v>
      </c>
      <c r="Y38" s="153">
        <f t="shared" si="3"/>
        <v>22595.77475421831</v>
      </c>
      <c r="Z38" s="153">
        <f t="shared" si="3"/>
        <v>0</v>
      </c>
      <c r="AA38" s="153">
        <f t="shared" si="3"/>
        <v>0</v>
      </c>
      <c r="AB38" s="27"/>
      <c r="AC38" s="27"/>
    </row>
    <row r="39" spans="1:29" s="37" customFormat="1" ht="11.25">
      <c r="A39" s="5"/>
      <c r="B39" s="77"/>
      <c r="C39" s="74"/>
      <c r="D39" s="74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27"/>
      <c r="AC39" s="27"/>
    </row>
    <row r="40" spans="1:29" s="37" customFormat="1" ht="11.25">
      <c r="A40" s="5">
        <v>23</v>
      </c>
      <c r="B40" s="81" t="s">
        <v>783</v>
      </c>
      <c r="C40" s="73" t="s">
        <v>784</v>
      </c>
      <c r="D40" s="73" t="s">
        <v>785</v>
      </c>
      <c r="E40" s="153">
        <v>36202</v>
      </c>
      <c r="F40" s="153">
        <v>18812.192222042235</v>
      </c>
      <c r="G40" s="153">
        <v>4416.405623545801</v>
      </c>
      <c r="H40" s="153">
        <v>5288.856483835642</v>
      </c>
      <c r="I40" s="153">
        <v>3466.870647394609</v>
      </c>
      <c r="J40" s="153">
        <v>3251.0789241022107</v>
      </c>
      <c r="K40" s="153">
        <v>3.0729871178482E-20</v>
      </c>
      <c r="L40" s="153">
        <v>808.7888481660306</v>
      </c>
      <c r="M40" s="153">
        <v>143.93014137864816</v>
      </c>
      <c r="N40" s="153">
        <v>13.877109534821258</v>
      </c>
      <c r="O40" s="153">
        <v>18812.192222042235</v>
      </c>
      <c r="P40" s="153">
        <v>4416.405623545801</v>
      </c>
      <c r="Q40" s="153">
        <v>5288.856483835642</v>
      </c>
      <c r="R40" s="153">
        <v>3466.870647394609</v>
      </c>
      <c r="S40" s="153">
        <v>2941.368986692578</v>
      </c>
      <c r="T40" s="153">
        <v>7.869590077545862</v>
      </c>
      <c r="U40" s="153">
        <v>301.8403473320872</v>
      </c>
      <c r="V40" s="153">
        <v>8.354213638611764E-22</v>
      </c>
      <c r="W40" s="153">
        <v>808.7888481660306</v>
      </c>
      <c r="X40" s="153">
        <v>2.989444981462082E-20</v>
      </c>
      <c r="Y40" s="153">
        <v>143.93014137864816</v>
      </c>
      <c r="Z40" s="153">
        <v>0</v>
      </c>
      <c r="AA40" s="153">
        <v>13.877109534821258</v>
      </c>
      <c r="AB40" s="27"/>
      <c r="AC40" s="27"/>
    </row>
    <row r="41" spans="1:29" s="37" customFormat="1" ht="11.25">
      <c r="A41" s="5">
        <v>24</v>
      </c>
      <c r="B41" s="82" t="s">
        <v>786</v>
      </c>
      <c r="C41" s="71" t="s">
        <v>787</v>
      </c>
      <c r="D41" s="73" t="s">
        <v>788</v>
      </c>
      <c r="E41" s="153">
        <v>281348</v>
      </c>
      <c r="F41" s="153">
        <v>137543.80248638548</v>
      </c>
      <c r="G41" s="153">
        <v>32267.918825567034</v>
      </c>
      <c r="H41" s="153">
        <v>38639.629300514534</v>
      </c>
      <c r="I41" s="153">
        <v>25326.068427516417</v>
      </c>
      <c r="J41" s="153">
        <v>23742.81867942769</v>
      </c>
      <c r="K41" s="153">
        <v>15779.680027527342</v>
      </c>
      <c r="L41" s="153">
        <v>5905.159814871932</v>
      </c>
      <c r="M41" s="153">
        <v>1050.364292812504</v>
      </c>
      <c r="N41" s="153">
        <v>1092.5581453771165</v>
      </c>
      <c r="O41" s="153">
        <v>137543.80248638548</v>
      </c>
      <c r="P41" s="153">
        <v>32267.918825567034</v>
      </c>
      <c r="Q41" s="153">
        <v>38639.629300514534</v>
      </c>
      <c r="R41" s="153">
        <v>25326.068427516417</v>
      </c>
      <c r="S41" s="153">
        <v>21485.543828838767</v>
      </c>
      <c r="T41" s="153">
        <v>57.35689348424275</v>
      </c>
      <c r="U41" s="153">
        <v>2199.917957104681</v>
      </c>
      <c r="V41" s="153">
        <v>470.94743811463877</v>
      </c>
      <c r="W41" s="153">
        <v>5905.159814871932</v>
      </c>
      <c r="X41" s="153">
        <v>15308.732589412703</v>
      </c>
      <c r="Y41" s="153">
        <v>1050.364292812504</v>
      </c>
      <c r="Z41" s="153">
        <v>991.158787190066</v>
      </c>
      <c r="AA41" s="153">
        <v>101.39935818705042</v>
      </c>
      <c r="AB41" s="27"/>
      <c r="AC41" s="27"/>
    </row>
    <row r="42" spans="1:29" s="37" customFormat="1" ht="11.25">
      <c r="A42" s="5">
        <v>25</v>
      </c>
      <c r="B42" s="82" t="s">
        <v>789</v>
      </c>
      <c r="C42" s="73" t="s">
        <v>790</v>
      </c>
      <c r="D42" s="73" t="s">
        <v>791</v>
      </c>
      <c r="E42" s="153">
        <v>5345615</v>
      </c>
      <c r="F42" s="153">
        <v>3574208.206175249</v>
      </c>
      <c r="G42" s="153">
        <v>633522.7596289576</v>
      </c>
      <c r="H42" s="153">
        <v>570885.5241401234</v>
      </c>
      <c r="I42" s="153">
        <v>239030.11587147284</v>
      </c>
      <c r="J42" s="153">
        <v>282578.8834710637</v>
      </c>
      <c r="K42" s="153">
        <v>9433.004940708897</v>
      </c>
      <c r="L42" s="153">
        <v>0</v>
      </c>
      <c r="M42" s="153">
        <v>15252.946030906103</v>
      </c>
      <c r="N42" s="153">
        <v>20703.559741517613</v>
      </c>
      <c r="O42" s="153">
        <v>3574208.206175249</v>
      </c>
      <c r="P42" s="153">
        <v>633522.7596289576</v>
      </c>
      <c r="Q42" s="153">
        <v>570885.5241401234</v>
      </c>
      <c r="R42" s="153">
        <v>239030.11587147284</v>
      </c>
      <c r="S42" s="153">
        <v>192891.56729933948</v>
      </c>
      <c r="T42" s="153">
        <v>953.0069150060434</v>
      </c>
      <c r="U42" s="153">
        <v>88734.30925671819</v>
      </c>
      <c r="V42" s="153">
        <v>9433.004940708897</v>
      </c>
      <c r="W42" s="153">
        <v>0</v>
      </c>
      <c r="X42" s="153">
        <v>0</v>
      </c>
      <c r="Y42" s="153">
        <v>15252.946030906103</v>
      </c>
      <c r="Z42" s="153">
        <v>20520.52162180555</v>
      </c>
      <c r="AA42" s="153">
        <v>183.0381197120622</v>
      </c>
      <c r="AB42" s="27"/>
      <c r="AC42" s="27"/>
    </row>
    <row r="43" spans="1:29" s="37" customFormat="1" ht="11.25">
      <c r="A43" s="5">
        <v>26</v>
      </c>
      <c r="B43" s="81" t="s">
        <v>792</v>
      </c>
      <c r="C43" s="73" t="s">
        <v>793</v>
      </c>
      <c r="D43" s="73" t="s">
        <v>794</v>
      </c>
      <c r="E43" s="153">
        <v>2321601</v>
      </c>
      <c r="F43" s="153">
        <v>0</v>
      </c>
      <c r="G43" s="153">
        <v>47.146865029439866</v>
      </c>
      <c r="H43" s="153">
        <v>0</v>
      </c>
      <c r="I43" s="153">
        <v>0</v>
      </c>
      <c r="J43" s="153">
        <v>436542.81205017475</v>
      </c>
      <c r="K43" s="153">
        <v>1325279.0644085456</v>
      </c>
      <c r="L43" s="153">
        <v>555932.924910813</v>
      </c>
      <c r="M43" s="153">
        <v>0</v>
      </c>
      <c r="N43" s="153">
        <v>3799.05176543721</v>
      </c>
      <c r="O43" s="153">
        <v>0</v>
      </c>
      <c r="P43" s="153">
        <v>47.146865029439866</v>
      </c>
      <c r="Q43" s="153">
        <v>0</v>
      </c>
      <c r="R43" s="153">
        <v>0</v>
      </c>
      <c r="S43" s="153">
        <v>415626.6514311254</v>
      </c>
      <c r="T43" s="153">
        <v>0</v>
      </c>
      <c r="U43" s="153">
        <v>20916.16061904936</v>
      </c>
      <c r="V43" s="153">
        <v>0</v>
      </c>
      <c r="W43" s="153">
        <v>555932.924910813</v>
      </c>
      <c r="X43" s="153">
        <v>1325279.0644085456</v>
      </c>
      <c r="Y43" s="153">
        <v>0</v>
      </c>
      <c r="Z43" s="153">
        <v>0</v>
      </c>
      <c r="AA43" s="153">
        <v>3799.05176543721</v>
      </c>
      <c r="AB43" s="27"/>
      <c r="AC43" s="27"/>
    </row>
    <row r="44" spans="1:29" s="37" customFormat="1" ht="11.25">
      <c r="A44" s="5">
        <v>28</v>
      </c>
      <c r="B44" s="81" t="s">
        <v>795</v>
      </c>
      <c r="C44" s="71" t="s">
        <v>796</v>
      </c>
      <c r="D44" s="73" t="s">
        <v>797</v>
      </c>
      <c r="E44" s="153">
        <v>542517</v>
      </c>
      <c r="F44" s="153">
        <v>322942.4906524582</v>
      </c>
      <c r="G44" s="153">
        <v>64825.724822707874</v>
      </c>
      <c r="H44" s="153">
        <v>63553.05031018156</v>
      </c>
      <c r="I44" s="153">
        <v>34579.06617939256</v>
      </c>
      <c r="J44" s="153">
        <v>35267.68119946815</v>
      </c>
      <c r="K44" s="153">
        <v>7071.988936738592</v>
      </c>
      <c r="L44" s="153">
        <v>6102.116610708026</v>
      </c>
      <c r="M44" s="153">
        <v>6701.7191272726695</v>
      </c>
      <c r="N44" s="153">
        <v>1473.1621610723485</v>
      </c>
      <c r="O44" s="153">
        <v>322942.4906524582</v>
      </c>
      <c r="P44" s="153">
        <v>64825.724822707874</v>
      </c>
      <c r="Q44" s="153">
        <v>63553.05031018156</v>
      </c>
      <c r="R44" s="153">
        <v>34579.06617939256</v>
      </c>
      <c r="S44" s="153">
        <v>29386.889996916423</v>
      </c>
      <c r="T44" s="153">
        <v>96.29633001047159</v>
      </c>
      <c r="U44" s="153">
        <v>5784.494872541253</v>
      </c>
      <c r="V44" s="153">
        <v>572.753960111392</v>
      </c>
      <c r="W44" s="153">
        <v>6102.116610708026</v>
      </c>
      <c r="X44" s="153">
        <v>6499.2349766272</v>
      </c>
      <c r="Y44" s="153">
        <v>6701.7191272726695</v>
      </c>
      <c r="Z44" s="153">
        <v>1344.7877292720275</v>
      </c>
      <c r="AA44" s="153">
        <v>128.37443180032122</v>
      </c>
      <c r="AB44" s="27"/>
      <c r="AC44" s="27"/>
    </row>
    <row r="45" spans="1:29" s="37" customFormat="1" ht="11.25">
      <c r="A45" s="5">
        <v>29</v>
      </c>
      <c r="B45" s="83" t="s">
        <v>798</v>
      </c>
      <c r="C45" s="71" t="s">
        <v>799</v>
      </c>
      <c r="D45" s="73" t="s">
        <v>800</v>
      </c>
      <c r="E45" s="153">
        <v>35065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35065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35065</v>
      </c>
      <c r="Z45" s="153">
        <v>0</v>
      </c>
      <c r="AA45" s="153">
        <v>0</v>
      </c>
      <c r="AB45" s="27"/>
      <c r="AC45" s="27"/>
    </row>
    <row r="46" spans="1:29" s="37" customFormat="1" ht="11.25">
      <c r="A46" s="5">
        <v>30</v>
      </c>
      <c r="B46" s="83" t="s">
        <v>801</v>
      </c>
      <c r="C46" s="71" t="s">
        <v>802</v>
      </c>
      <c r="D46" s="73" t="s">
        <v>803</v>
      </c>
      <c r="E46" s="153">
        <v>74830</v>
      </c>
      <c r="F46" s="153">
        <v>38776.60871866609</v>
      </c>
      <c r="G46" s="153">
        <v>9105.8957632762</v>
      </c>
      <c r="H46" s="153">
        <v>10905.063144803931</v>
      </c>
      <c r="I46" s="153">
        <v>7148.598653835993</v>
      </c>
      <c r="J46" s="153">
        <v>6704.437374801399</v>
      </c>
      <c r="K46" s="153">
        <v>184.56250614937636</v>
      </c>
      <c r="L46" s="153">
        <v>1670.9895164333523</v>
      </c>
      <c r="M46" s="153">
        <v>296.9044060846556</v>
      </c>
      <c r="N46" s="153">
        <v>36.939915949000834</v>
      </c>
      <c r="O46" s="153">
        <v>38776.60871866609</v>
      </c>
      <c r="P46" s="153">
        <v>9105.8957632762</v>
      </c>
      <c r="Q46" s="153">
        <v>10905.063144803931</v>
      </c>
      <c r="R46" s="153">
        <v>7148.598653835993</v>
      </c>
      <c r="S46" s="153">
        <v>6065.218877829936</v>
      </c>
      <c r="T46" s="153">
        <v>16.242189719112673</v>
      </c>
      <c r="U46" s="153">
        <v>622.9763072523504</v>
      </c>
      <c r="V46" s="153">
        <v>6.973713482866727</v>
      </c>
      <c r="W46" s="153">
        <v>1670.9895164333523</v>
      </c>
      <c r="X46" s="153">
        <v>177.58879266650962</v>
      </c>
      <c r="Y46" s="153">
        <v>296.9044060846556</v>
      </c>
      <c r="Z46" s="153">
        <v>8.328544678754513</v>
      </c>
      <c r="AA46" s="153">
        <v>28.611371270246323</v>
      </c>
      <c r="AB46" s="27"/>
      <c r="AC46" s="27"/>
    </row>
    <row r="47" spans="1:29" s="37" customFormat="1" ht="21">
      <c r="A47" s="5">
        <v>31</v>
      </c>
      <c r="B47" s="72" t="s">
        <v>804</v>
      </c>
      <c r="C47" s="58" t="s">
        <v>805</v>
      </c>
      <c r="D47" s="59" t="s">
        <v>705</v>
      </c>
      <c r="E47" s="153">
        <f aca="true" t="shared" si="4" ref="E47:AA47">(E40+E41+E42+E43+E44+E45+E46)</f>
        <v>8637178</v>
      </c>
      <c r="F47" s="153">
        <f t="shared" si="4"/>
        <v>4092283.3002548013</v>
      </c>
      <c r="G47" s="153">
        <f t="shared" si="4"/>
        <v>744185.8515290839</v>
      </c>
      <c r="H47" s="153">
        <f t="shared" si="4"/>
        <v>689272.1233794591</v>
      </c>
      <c r="I47" s="153">
        <f t="shared" si="4"/>
        <v>309550.71977961244</v>
      </c>
      <c r="J47" s="153">
        <f t="shared" si="4"/>
        <v>788087.7116990378</v>
      </c>
      <c r="K47" s="153">
        <f t="shared" si="4"/>
        <v>1357748.3008196696</v>
      </c>
      <c r="L47" s="153">
        <f t="shared" si="4"/>
        <v>570419.9797009923</v>
      </c>
      <c r="M47" s="153">
        <f t="shared" si="4"/>
        <v>58510.86399845458</v>
      </c>
      <c r="N47" s="153">
        <f t="shared" si="4"/>
        <v>27119.14883888811</v>
      </c>
      <c r="O47" s="153">
        <f t="shared" si="4"/>
        <v>4092283.3002548013</v>
      </c>
      <c r="P47" s="153">
        <f t="shared" si="4"/>
        <v>744185.8515290839</v>
      </c>
      <c r="Q47" s="153">
        <f t="shared" si="4"/>
        <v>689272.1233794591</v>
      </c>
      <c r="R47" s="153">
        <f t="shared" si="4"/>
        <v>309550.71977961244</v>
      </c>
      <c r="S47" s="153">
        <f t="shared" si="4"/>
        <v>668397.2404207427</v>
      </c>
      <c r="T47" s="153">
        <f t="shared" si="4"/>
        <v>1130.7719182974163</v>
      </c>
      <c r="U47" s="153">
        <f t="shared" si="4"/>
        <v>118559.69935999792</v>
      </c>
      <c r="V47" s="153">
        <f t="shared" si="4"/>
        <v>10483.680052417794</v>
      </c>
      <c r="W47" s="153">
        <f t="shared" si="4"/>
        <v>570419.9797009923</v>
      </c>
      <c r="X47" s="153">
        <f t="shared" si="4"/>
        <v>1347264.620767252</v>
      </c>
      <c r="Y47" s="153">
        <f t="shared" si="4"/>
        <v>58510.86399845458</v>
      </c>
      <c r="Z47" s="153">
        <f t="shared" si="4"/>
        <v>22864.7966829464</v>
      </c>
      <c r="AA47" s="153">
        <f t="shared" si="4"/>
        <v>4254.352155941711</v>
      </c>
      <c r="AB47" s="27"/>
      <c r="AC47" s="27"/>
    </row>
    <row r="48" spans="1:29" s="37" customFormat="1" ht="11.25">
      <c r="A48" s="5"/>
      <c r="B48" s="72"/>
      <c r="C48" s="59"/>
      <c r="D48" s="5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27"/>
      <c r="AC48" s="27"/>
    </row>
    <row r="49" spans="1:29" s="37" customFormat="1" ht="11.25">
      <c r="A49" s="5">
        <v>32</v>
      </c>
      <c r="B49" s="84" t="s">
        <v>806</v>
      </c>
      <c r="C49" s="73" t="s">
        <v>807</v>
      </c>
      <c r="D49" s="73" t="s">
        <v>745</v>
      </c>
      <c r="E49" s="153">
        <v>5960318</v>
      </c>
      <c r="F49" s="153">
        <v>3097250.0944836843</v>
      </c>
      <c r="G49" s="153">
        <v>727119.5495641475</v>
      </c>
      <c r="H49" s="153">
        <v>870760.3585443426</v>
      </c>
      <c r="I49" s="153">
        <v>570787.5676299029</v>
      </c>
      <c r="J49" s="153">
        <v>535259.4947999293</v>
      </c>
      <c r="K49" s="153">
        <v>0</v>
      </c>
      <c r="L49" s="153">
        <v>133159.45886755592</v>
      </c>
      <c r="M49" s="153">
        <v>23696.740854143456</v>
      </c>
      <c r="N49" s="153">
        <v>2284.7352562943147</v>
      </c>
      <c r="O49" s="153">
        <v>3097250.0944836843</v>
      </c>
      <c r="P49" s="153">
        <v>727119.5495641475</v>
      </c>
      <c r="Q49" s="153">
        <v>870760.3585443426</v>
      </c>
      <c r="R49" s="153">
        <v>570787.5676299029</v>
      </c>
      <c r="S49" s="153">
        <v>484268.6734441614</v>
      </c>
      <c r="T49" s="153">
        <v>1295.65381448036</v>
      </c>
      <c r="U49" s="153">
        <v>49695.16754128754</v>
      </c>
      <c r="V49" s="153">
        <v>0</v>
      </c>
      <c r="W49" s="153">
        <v>133159.45886755592</v>
      </c>
      <c r="X49" s="153">
        <v>0</v>
      </c>
      <c r="Y49" s="153">
        <v>23696.740854143456</v>
      </c>
      <c r="Z49" s="153">
        <v>0</v>
      </c>
      <c r="AA49" s="153">
        <v>2284.7352562943147</v>
      </c>
      <c r="AB49" s="27"/>
      <c r="AC49" s="27"/>
    </row>
    <row r="50" spans="1:29" s="37" customFormat="1" ht="11.25">
      <c r="A50" s="5">
        <v>320</v>
      </c>
      <c r="B50" s="70" t="s">
        <v>808</v>
      </c>
      <c r="C50" s="71" t="s">
        <v>809</v>
      </c>
      <c r="D50" s="73" t="s">
        <v>745</v>
      </c>
      <c r="E50" s="153">
        <v>450785.28</v>
      </c>
      <c r="F50" s="153">
        <v>234248.36578717007</v>
      </c>
      <c r="G50" s="153">
        <v>54992.83590971959</v>
      </c>
      <c r="H50" s="153">
        <v>65856.54524461813</v>
      </c>
      <c r="I50" s="153">
        <v>43169.27947377383</v>
      </c>
      <c r="J50" s="153">
        <v>40482.25299993133</v>
      </c>
      <c r="K50" s="153">
        <v>0</v>
      </c>
      <c r="L50" s="153">
        <v>10070.993519181306</v>
      </c>
      <c r="M50" s="153">
        <v>1792.2100735266972</v>
      </c>
      <c r="N50" s="153">
        <v>172.79699207903076</v>
      </c>
      <c r="O50" s="153">
        <v>234248.36578717007</v>
      </c>
      <c r="P50" s="153">
        <v>54992.83590971959</v>
      </c>
      <c r="Q50" s="153">
        <v>65856.54524461813</v>
      </c>
      <c r="R50" s="153">
        <v>43169.27947377383</v>
      </c>
      <c r="S50" s="153">
        <v>36625.76217472874</v>
      </c>
      <c r="T50" s="153">
        <v>97.99169566851923</v>
      </c>
      <c r="U50" s="153">
        <v>3758.499129534064</v>
      </c>
      <c r="V50" s="153">
        <v>0</v>
      </c>
      <c r="W50" s="153">
        <v>10070.993519181306</v>
      </c>
      <c r="X50" s="153">
        <v>0</v>
      </c>
      <c r="Y50" s="153">
        <v>1792.2100735266972</v>
      </c>
      <c r="Z50" s="153">
        <v>0</v>
      </c>
      <c r="AA50" s="153">
        <v>172.79699207903076</v>
      </c>
      <c r="AB50" s="27"/>
      <c r="AC50" s="27"/>
    </row>
    <row r="51" spans="1:29" s="37" customFormat="1" ht="11.25">
      <c r="A51" s="5">
        <v>33</v>
      </c>
      <c r="B51" s="85" t="s">
        <v>810</v>
      </c>
      <c r="C51" s="71" t="s">
        <v>811</v>
      </c>
      <c r="D51" s="86" t="s">
        <v>791</v>
      </c>
      <c r="E51" s="153">
        <v>-56712</v>
      </c>
      <c r="F51" s="153">
        <v>-37919.022561222744</v>
      </c>
      <c r="G51" s="153">
        <v>-6721.086861675868</v>
      </c>
      <c r="H51" s="153">
        <v>-6056.564089451761</v>
      </c>
      <c r="I51" s="153">
        <v>-2535.887064688154</v>
      </c>
      <c r="J51" s="153">
        <v>-2997.898958194888</v>
      </c>
      <c r="K51" s="153">
        <v>-100.07540314771695</v>
      </c>
      <c r="L51" s="153">
        <v>0</v>
      </c>
      <c r="M51" s="153">
        <v>-161.8195615106488</v>
      </c>
      <c r="N51" s="153">
        <v>-219.64550010820957</v>
      </c>
      <c r="O51" s="153">
        <v>-37919.022561222744</v>
      </c>
      <c r="P51" s="153">
        <v>-6721.086861675868</v>
      </c>
      <c r="Q51" s="153">
        <v>-6056.564089451761</v>
      </c>
      <c r="R51" s="153">
        <v>-2535.887064688154</v>
      </c>
      <c r="S51" s="153">
        <v>-2046.4000053651714</v>
      </c>
      <c r="T51" s="153">
        <v>-10.110516407152916</v>
      </c>
      <c r="U51" s="153">
        <v>-941.3884364225635</v>
      </c>
      <c r="V51" s="153">
        <v>-100.07540314771695</v>
      </c>
      <c r="W51" s="153">
        <v>0</v>
      </c>
      <c r="X51" s="153">
        <v>0</v>
      </c>
      <c r="Y51" s="153">
        <v>-161.8195615106488</v>
      </c>
      <c r="Z51" s="153">
        <v>-217.70363601116733</v>
      </c>
      <c r="AA51" s="153">
        <v>-1.9418640970422434</v>
      </c>
      <c r="AB51" s="27"/>
      <c r="AC51" s="27"/>
    </row>
    <row r="52" spans="1:29" s="37" customFormat="1" ht="11.25">
      <c r="A52" s="5">
        <v>34</v>
      </c>
      <c r="B52" s="85" t="s">
        <v>812</v>
      </c>
      <c r="C52" s="87" t="s">
        <v>813</v>
      </c>
      <c r="D52" s="73" t="s">
        <v>785</v>
      </c>
      <c r="E52" s="153">
        <v>23979</v>
      </c>
      <c r="F52" s="153">
        <v>12460.570059453918</v>
      </c>
      <c r="G52" s="153">
        <v>2925.2801073698906</v>
      </c>
      <c r="H52" s="153">
        <v>3503.1625221229456</v>
      </c>
      <c r="I52" s="153">
        <v>2296.3397396242012</v>
      </c>
      <c r="J52" s="153">
        <v>2153.406483648608</v>
      </c>
      <c r="K52" s="153">
        <v>2.03544439806867E-20</v>
      </c>
      <c r="L52" s="153">
        <v>535.7148165895047</v>
      </c>
      <c r="M52" s="153">
        <v>95.33453566428936</v>
      </c>
      <c r="N52" s="153">
        <v>9.191735526641594</v>
      </c>
      <c r="O52" s="153">
        <v>12460.570059453918</v>
      </c>
      <c r="P52" s="153">
        <v>2925.2801073698906</v>
      </c>
      <c r="Q52" s="153">
        <v>3503.1625221229456</v>
      </c>
      <c r="R52" s="153">
        <v>2296.3397396242012</v>
      </c>
      <c r="S52" s="153">
        <v>1948.2649282332832</v>
      </c>
      <c r="T52" s="153">
        <v>5.212554567965091</v>
      </c>
      <c r="U52" s="153">
        <v>199.9290008473598</v>
      </c>
      <c r="V52" s="153">
        <v>5.533553086577302E-22</v>
      </c>
      <c r="W52" s="153">
        <v>535.7148165895047</v>
      </c>
      <c r="X52" s="153">
        <v>1.980108867202897E-20</v>
      </c>
      <c r="Y52" s="153">
        <v>95.33453566428936</v>
      </c>
      <c r="Z52" s="153">
        <v>0</v>
      </c>
      <c r="AA52" s="153">
        <v>9.191735526641594</v>
      </c>
      <c r="AB52" s="27"/>
      <c r="AC52" s="27"/>
    </row>
    <row r="53" spans="1:29" s="37" customFormat="1" ht="11.25">
      <c r="A53" s="5">
        <v>35</v>
      </c>
      <c r="B53" s="70" t="s">
        <v>814</v>
      </c>
      <c r="C53" s="71" t="s">
        <v>815</v>
      </c>
      <c r="D53" s="73" t="s">
        <v>816</v>
      </c>
      <c r="E53" s="153">
        <v>3058</v>
      </c>
      <c r="F53" s="153">
        <v>2008.6922062302392</v>
      </c>
      <c r="G53" s="153">
        <v>364.597117886348</v>
      </c>
      <c r="H53" s="153">
        <v>299.5185563847721</v>
      </c>
      <c r="I53" s="153">
        <v>127.38856303954663</v>
      </c>
      <c r="J53" s="153">
        <v>147.1425918541607</v>
      </c>
      <c r="K53" s="153">
        <v>32.28320381248963</v>
      </c>
      <c r="L53" s="153">
        <v>10.590683629477713</v>
      </c>
      <c r="M53" s="153">
        <v>56.57668893402217</v>
      </c>
      <c r="N53" s="153">
        <v>11.210388228943577</v>
      </c>
      <c r="O53" s="153">
        <v>2008.6922062302392</v>
      </c>
      <c r="P53" s="153">
        <v>364.597117886348</v>
      </c>
      <c r="Q53" s="153">
        <v>299.5185563847721</v>
      </c>
      <c r="R53" s="153">
        <v>127.38856303954663</v>
      </c>
      <c r="S53" s="153">
        <v>108.56272794270708</v>
      </c>
      <c r="T53" s="153">
        <v>0.46285764210610775</v>
      </c>
      <c r="U53" s="153">
        <v>38.11700626934753</v>
      </c>
      <c r="V53" s="153">
        <v>4.485894918660226</v>
      </c>
      <c r="W53" s="153">
        <v>10.590683629477713</v>
      </c>
      <c r="X53" s="153">
        <v>27.797308893829406</v>
      </c>
      <c r="Y53" s="153">
        <v>56.57668893402217</v>
      </c>
      <c r="Z53" s="153">
        <v>10.7982936955481</v>
      </c>
      <c r="AA53" s="153">
        <v>0.41209453339547764</v>
      </c>
      <c r="AB53" s="27"/>
      <c r="AC53" s="27"/>
    </row>
    <row r="54" spans="1:29" s="37" customFormat="1" ht="11.25">
      <c r="A54" s="5">
        <v>36</v>
      </c>
      <c r="B54" s="70" t="s">
        <v>817</v>
      </c>
      <c r="C54" s="71" t="s">
        <v>818</v>
      </c>
      <c r="D54" s="71" t="s">
        <v>819</v>
      </c>
      <c r="E54" s="153">
        <v>8800</v>
      </c>
      <c r="F54" s="153">
        <v>5569.5893448408915</v>
      </c>
      <c r="G54" s="153">
        <v>1042.374169651434</v>
      </c>
      <c r="H54" s="153">
        <v>879.0484101602835</v>
      </c>
      <c r="I54" s="153">
        <v>469.2932047408032</v>
      </c>
      <c r="J54" s="153">
        <v>485.57310920182425</v>
      </c>
      <c r="K54" s="153">
        <v>82.94396744633883</v>
      </c>
      <c r="L54" s="153">
        <v>93.41475966503742</v>
      </c>
      <c r="M54" s="153">
        <v>157.56460308342395</v>
      </c>
      <c r="N54" s="153">
        <v>20.198431209963413</v>
      </c>
      <c r="O54" s="153">
        <v>5569.5893448408915</v>
      </c>
      <c r="P54" s="153">
        <v>1042.374169651434</v>
      </c>
      <c r="Q54" s="153">
        <v>879.0484101602835</v>
      </c>
      <c r="R54" s="153">
        <v>469.2932047408032</v>
      </c>
      <c r="S54" s="153">
        <v>398.4682783164728</v>
      </c>
      <c r="T54" s="153">
        <v>1.2955939415933284</v>
      </c>
      <c r="U54" s="153">
        <v>85.80923694375817</v>
      </c>
      <c r="V54" s="153">
        <v>8.680683901064565</v>
      </c>
      <c r="W54" s="153">
        <v>93.41475966503742</v>
      </c>
      <c r="X54" s="153">
        <v>74.26328354527426</v>
      </c>
      <c r="Y54" s="153">
        <v>157.56460308342395</v>
      </c>
      <c r="Z54" s="153">
        <v>17.637478282338723</v>
      </c>
      <c r="AA54" s="153">
        <v>2.560952927624686</v>
      </c>
      <c r="AB54" s="27"/>
      <c r="AC54" s="27"/>
    </row>
    <row r="55" spans="1:29" s="37" customFormat="1" ht="11.25">
      <c r="A55" s="5">
        <v>37</v>
      </c>
      <c r="B55" s="70" t="s">
        <v>820</v>
      </c>
      <c r="C55" s="71" t="s">
        <v>821</v>
      </c>
      <c r="D55" s="73" t="s">
        <v>791</v>
      </c>
      <c r="E55" s="153">
        <v>451535</v>
      </c>
      <c r="F55" s="153">
        <v>301907.2833294843</v>
      </c>
      <c r="G55" s="153">
        <v>53512.589153738416</v>
      </c>
      <c r="H55" s="153">
        <v>48221.72849010088</v>
      </c>
      <c r="I55" s="153">
        <v>20190.467022040586</v>
      </c>
      <c r="J55" s="153">
        <v>23868.95729455016</v>
      </c>
      <c r="K55" s="153">
        <v>796.7898709321549</v>
      </c>
      <c r="L55" s="153">
        <v>0</v>
      </c>
      <c r="M55" s="153">
        <v>1288.3903883959447</v>
      </c>
      <c r="N55" s="153">
        <v>1748.794450757519</v>
      </c>
      <c r="O55" s="153">
        <v>301907.2833294843</v>
      </c>
      <c r="P55" s="153">
        <v>53512.589153738416</v>
      </c>
      <c r="Q55" s="153">
        <v>48221.72849010088</v>
      </c>
      <c r="R55" s="153">
        <v>20190.467022040586</v>
      </c>
      <c r="S55" s="153">
        <v>16293.222358981568</v>
      </c>
      <c r="T55" s="153">
        <v>80.4988719478028</v>
      </c>
      <c r="U55" s="153">
        <v>7495.2360636207895</v>
      </c>
      <c r="V55" s="153">
        <v>796.7898709321549</v>
      </c>
      <c r="W55" s="153">
        <v>0</v>
      </c>
      <c r="X55" s="153">
        <v>0</v>
      </c>
      <c r="Y55" s="153">
        <v>1288.3903883959447</v>
      </c>
      <c r="Z55" s="153">
        <v>1733.3335323441677</v>
      </c>
      <c r="AA55" s="153">
        <v>15.46091841335113</v>
      </c>
      <c r="AB55" s="27"/>
      <c r="AC55" s="27"/>
    </row>
    <row r="56" spans="1:29" s="37" customFormat="1" ht="11.25">
      <c r="A56" s="5">
        <v>38</v>
      </c>
      <c r="B56" s="88" t="s">
        <v>822</v>
      </c>
      <c r="C56" s="71" t="s">
        <v>823</v>
      </c>
      <c r="D56" s="71" t="s">
        <v>785</v>
      </c>
      <c r="E56" s="153">
        <v>-6691268</v>
      </c>
      <c r="F56" s="153">
        <v>-3477084.686625052</v>
      </c>
      <c r="G56" s="153">
        <v>-816290.6365353315</v>
      </c>
      <c r="H56" s="153">
        <v>-977546.9904116334</v>
      </c>
      <c r="I56" s="153">
        <v>-640786.7140779746</v>
      </c>
      <c r="J56" s="153">
        <v>-600901.6178752431</v>
      </c>
      <c r="K56" s="153">
        <v>-5.679846518443703E-18</v>
      </c>
      <c r="L56" s="153">
        <v>-149489.61213441854</v>
      </c>
      <c r="M56" s="153">
        <v>-26602.816121828193</v>
      </c>
      <c r="N56" s="153">
        <v>-2564.92621851954</v>
      </c>
      <c r="O56" s="153">
        <v>-3477084.686625052</v>
      </c>
      <c r="P56" s="153">
        <v>-816290.6365353315</v>
      </c>
      <c r="Q56" s="153">
        <v>-977546.9904116334</v>
      </c>
      <c r="R56" s="153">
        <v>-640786.7140779746</v>
      </c>
      <c r="S56" s="153">
        <v>-543657.4823724786</v>
      </c>
      <c r="T56" s="153">
        <v>-1454.547711701015</v>
      </c>
      <c r="U56" s="153">
        <v>-55789.587791063495</v>
      </c>
      <c r="V56" s="153">
        <v>-1.5441213851501704E-19</v>
      </c>
      <c r="W56" s="153">
        <v>-149489.61213441854</v>
      </c>
      <c r="X56" s="153">
        <v>-5.525434379928686E-18</v>
      </c>
      <c r="Y56" s="153">
        <v>-26602.816121828193</v>
      </c>
      <c r="Z56" s="153">
        <v>0</v>
      </c>
      <c r="AA56" s="153">
        <v>-2564.92621851954</v>
      </c>
      <c r="AB56" s="27"/>
      <c r="AC56" s="27"/>
    </row>
    <row r="57" spans="1:29" s="37" customFormat="1" ht="11.25">
      <c r="A57" s="5">
        <v>39</v>
      </c>
      <c r="B57" s="88" t="s">
        <v>824</v>
      </c>
      <c r="C57" s="71" t="s">
        <v>825</v>
      </c>
      <c r="D57" s="71" t="s">
        <v>826</v>
      </c>
      <c r="E57" s="153">
        <v>26180</v>
      </c>
      <c r="F57" s="153">
        <v>21826.144024472946</v>
      </c>
      <c r="G57" s="153">
        <v>2953.0734704171186</v>
      </c>
      <c r="H57" s="153">
        <v>355.31279600598356</v>
      </c>
      <c r="I57" s="153">
        <v>36.72179996951427</v>
      </c>
      <c r="J57" s="153">
        <v>25.82142648770067</v>
      </c>
      <c r="K57" s="153">
        <v>347.19797309070185</v>
      </c>
      <c r="L57" s="153">
        <v>610.4086678585791</v>
      </c>
      <c r="M57" s="153">
        <v>0</v>
      </c>
      <c r="N57" s="153">
        <v>25.319841697450453</v>
      </c>
      <c r="O57" s="153">
        <v>21826.144024472946</v>
      </c>
      <c r="P57" s="153">
        <v>2953.0734704171186</v>
      </c>
      <c r="Q57" s="153">
        <v>355.31279600598356</v>
      </c>
      <c r="R57" s="153">
        <v>36.72179996951427</v>
      </c>
      <c r="S57" s="153">
        <v>21.36934252834088</v>
      </c>
      <c r="T57" s="153">
        <v>0.24650873269520793</v>
      </c>
      <c r="U57" s="153">
        <v>4.205575226664582</v>
      </c>
      <c r="V57" s="153">
        <v>45.52548109334738</v>
      </c>
      <c r="W57" s="153">
        <v>610.4086678585791</v>
      </c>
      <c r="X57" s="153">
        <v>301.6724919973545</v>
      </c>
      <c r="Y57" s="153">
        <v>0</v>
      </c>
      <c r="Z57" s="153">
        <v>2.8133157441611614</v>
      </c>
      <c r="AA57" s="153">
        <v>22.50652595328929</v>
      </c>
      <c r="AB57" s="27"/>
      <c r="AC57" s="27"/>
    </row>
    <row r="58" spans="1:29" s="37" customFormat="1" ht="11.25">
      <c r="A58" s="5">
        <v>40</v>
      </c>
      <c r="B58" s="88" t="s">
        <v>827</v>
      </c>
      <c r="C58" s="89" t="s">
        <v>828</v>
      </c>
      <c r="D58" s="73" t="s">
        <v>829</v>
      </c>
      <c r="E58" s="153">
        <v>12850</v>
      </c>
      <c r="F58" s="153">
        <v>8061.163158356681</v>
      </c>
      <c r="G58" s="153">
        <v>1521.8205416908504</v>
      </c>
      <c r="H58" s="153">
        <v>1347.6039429066066</v>
      </c>
      <c r="I58" s="153">
        <v>644.5590780290428</v>
      </c>
      <c r="J58" s="153">
        <v>700.2582965175872</v>
      </c>
      <c r="K58" s="153">
        <v>238.52272178040477</v>
      </c>
      <c r="L58" s="153">
        <v>84.09925154031619</v>
      </c>
      <c r="M58" s="153">
        <v>204.37478855431996</v>
      </c>
      <c r="N58" s="153">
        <v>47.598220624191164</v>
      </c>
      <c r="O58" s="153">
        <v>8061.163158356681</v>
      </c>
      <c r="P58" s="153">
        <v>1521.8205416908504</v>
      </c>
      <c r="Q58" s="153">
        <v>1347.6039429066066</v>
      </c>
      <c r="R58" s="153">
        <v>644.5590780290428</v>
      </c>
      <c r="S58" s="153">
        <v>548.5192318248796</v>
      </c>
      <c r="T58" s="153">
        <v>2.0635976153190696</v>
      </c>
      <c r="U58" s="153">
        <v>149.67546707738848</v>
      </c>
      <c r="V58" s="153">
        <v>19.31773857373674</v>
      </c>
      <c r="W58" s="153">
        <v>84.09925154031619</v>
      </c>
      <c r="X58" s="153">
        <v>219.204983206668</v>
      </c>
      <c r="Y58" s="153">
        <v>204.37478855431996</v>
      </c>
      <c r="Z58" s="153">
        <v>45.35674932076192</v>
      </c>
      <c r="AA58" s="153">
        <v>2.241471303429233</v>
      </c>
      <c r="AB58" s="27"/>
      <c r="AC58" s="27"/>
    </row>
    <row r="59" spans="1:29" s="37" customFormat="1" ht="11.25">
      <c r="A59" s="5">
        <v>41</v>
      </c>
      <c r="B59" s="88" t="s">
        <v>830</v>
      </c>
      <c r="C59" s="89" t="s">
        <v>831</v>
      </c>
      <c r="D59" s="89" t="s">
        <v>785</v>
      </c>
      <c r="E59" s="153">
        <v>6731013</v>
      </c>
      <c r="F59" s="153">
        <v>3497737.9814669127</v>
      </c>
      <c r="G59" s="153">
        <v>821139.2648295645</v>
      </c>
      <c r="H59" s="153">
        <v>983353.4541691619</v>
      </c>
      <c r="I59" s="153">
        <v>644592.8787617128</v>
      </c>
      <c r="J59" s="153">
        <v>604470.8718346498</v>
      </c>
      <c r="K59" s="153">
        <v>5.71358384593911E-18</v>
      </c>
      <c r="L59" s="153">
        <v>150377.5551422733</v>
      </c>
      <c r="M59" s="153">
        <v>26760.832349359665</v>
      </c>
      <c r="N59" s="153">
        <v>2580.161446365003</v>
      </c>
      <c r="O59" s="153">
        <v>3497737.9814669127</v>
      </c>
      <c r="P59" s="153">
        <v>821139.2648295645</v>
      </c>
      <c r="Q59" s="153">
        <v>983353.4541691619</v>
      </c>
      <c r="R59" s="153">
        <v>644592.8787617128</v>
      </c>
      <c r="S59" s="153">
        <v>546886.7158506316</v>
      </c>
      <c r="T59" s="153">
        <v>1463.1874790517709</v>
      </c>
      <c r="U59" s="153">
        <v>56120.96850496642</v>
      </c>
      <c r="V59" s="153">
        <v>1.5532932049685953E-19</v>
      </c>
      <c r="W59" s="153">
        <v>150377.5551422733</v>
      </c>
      <c r="X59" s="153">
        <v>5.558254525442251E-18</v>
      </c>
      <c r="Y59" s="153">
        <v>26760.832349359665</v>
      </c>
      <c r="Z59" s="153">
        <v>0</v>
      </c>
      <c r="AA59" s="153">
        <v>2580.161446365003</v>
      </c>
      <c r="AB59" s="27"/>
      <c r="AC59" s="27"/>
    </row>
    <row r="60" spans="1:29" s="37" customFormat="1" ht="11.25">
      <c r="A60" s="5">
        <v>42</v>
      </c>
      <c r="B60" s="88" t="s">
        <v>832</v>
      </c>
      <c r="C60" s="89" t="s">
        <v>833</v>
      </c>
      <c r="D60" s="73" t="s">
        <v>834</v>
      </c>
      <c r="E60" s="153">
        <v>-47223</v>
      </c>
      <c r="F60" s="153">
        <v>-38741.86710681502</v>
      </c>
      <c r="G60" s="153">
        <v>-5745.454541037806</v>
      </c>
      <c r="H60" s="153">
        <v>-564.7551511682215</v>
      </c>
      <c r="I60" s="153">
        <v>-666.3469168793882</v>
      </c>
      <c r="J60" s="153">
        <v>-1120.4779435144974</v>
      </c>
      <c r="K60" s="153">
        <v>-79.36909085805574</v>
      </c>
      <c r="L60" s="153">
        <v>-119.8157319562709</v>
      </c>
      <c r="M60" s="153">
        <v>-144.7218645820582</v>
      </c>
      <c r="N60" s="153">
        <v>-40.191653188691056</v>
      </c>
      <c r="O60" s="153">
        <v>-38741.86710681502</v>
      </c>
      <c r="P60" s="153">
        <v>-5745.454541037806</v>
      </c>
      <c r="Q60" s="153">
        <v>-564.7551511682215</v>
      </c>
      <c r="R60" s="153">
        <v>-666.3469168793882</v>
      </c>
      <c r="S60" s="153">
        <v>-657.4311185261513</v>
      </c>
      <c r="T60" s="153">
        <v>-0.6549950427596576</v>
      </c>
      <c r="U60" s="153">
        <v>-462.39182994558655</v>
      </c>
      <c r="V60" s="153">
        <v>-19.239576180043134</v>
      </c>
      <c r="W60" s="153">
        <v>-119.8157319562709</v>
      </c>
      <c r="X60" s="153">
        <v>-60.129514678012605</v>
      </c>
      <c r="Y60" s="153">
        <v>-144.7218645820582</v>
      </c>
      <c r="Z60" s="153">
        <v>-1.153910610698756</v>
      </c>
      <c r="AA60" s="153">
        <v>-39.0377425779923</v>
      </c>
      <c r="AB60" s="27"/>
      <c r="AC60" s="27"/>
    </row>
    <row r="61" spans="1:29" s="37" customFormat="1" ht="11.25">
      <c r="A61" s="5">
        <v>43</v>
      </c>
      <c r="B61" s="88" t="s">
        <v>835</v>
      </c>
      <c r="C61" s="89" t="s">
        <v>836</v>
      </c>
      <c r="D61" s="71" t="s">
        <v>803</v>
      </c>
      <c r="E61" s="153">
        <v>1125370</v>
      </c>
      <c r="F61" s="153">
        <v>583162.2631795438</v>
      </c>
      <c r="G61" s="153">
        <v>136943.76473497445</v>
      </c>
      <c r="H61" s="153">
        <v>164001.48217650672</v>
      </c>
      <c r="I61" s="153">
        <v>107507.9308708728</v>
      </c>
      <c r="J61" s="153">
        <v>100828.17972043631</v>
      </c>
      <c r="K61" s="153">
        <v>2775.6395502515525</v>
      </c>
      <c r="L61" s="153">
        <v>25130.047736317007</v>
      </c>
      <c r="M61" s="153">
        <v>4465.15183048896</v>
      </c>
      <c r="N61" s="153">
        <v>555.5402006084066</v>
      </c>
      <c r="O61" s="153">
        <v>583162.2631795438</v>
      </c>
      <c r="P61" s="153">
        <v>136943.76473497445</v>
      </c>
      <c r="Q61" s="153">
        <v>164001.48217650672</v>
      </c>
      <c r="R61" s="153">
        <v>107507.9308708728</v>
      </c>
      <c r="S61" s="153">
        <v>91214.95882057297</v>
      </c>
      <c r="T61" s="153">
        <v>244.26664498460283</v>
      </c>
      <c r="U61" s="153">
        <v>9368.954254878758</v>
      </c>
      <c r="V61" s="153">
        <v>104.8778289751935</v>
      </c>
      <c r="W61" s="153">
        <v>25130.047736317007</v>
      </c>
      <c r="X61" s="153">
        <v>2670.761721276359</v>
      </c>
      <c r="Y61" s="153">
        <v>4465.15183048896</v>
      </c>
      <c r="Z61" s="153">
        <v>125.25316484204151</v>
      </c>
      <c r="AA61" s="153">
        <v>430.28703576636514</v>
      </c>
      <c r="AB61" s="27"/>
      <c r="AC61" s="27"/>
    </row>
    <row r="62" spans="1:29" s="37" customFormat="1" ht="11.25">
      <c r="A62" s="5">
        <v>44</v>
      </c>
      <c r="B62" s="88" t="s">
        <v>837</v>
      </c>
      <c r="C62" s="89" t="s">
        <v>838</v>
      </c>
      <c r="D62" s="73" t="s">
        <v>785</v>
      </c>
      <c r="E62" s="153">
        <v>7653</v>
      </c>
      <c r="F62" s="153">
        <v>3976.8440162225634</v>
      </c>
      <c r="G62" s="153">
        <v>933.6156078944815</v>
      </c>
      <c r="H62" s="153">
        <v>1118.049242328992</v>
      </c>
      <c r="I62" s="153">
        <v>732.8866102566417</v>
      </c>
      <c r="J62" s="153">
        <v>687.2688527195795</v>
      </c>
      <c r="K62" s="153">
        <v>6.496207505909141E-21</v>
      </c>
      <c r="L62" s="153">
        <v>170.97566584759497</v>
      </c>
      <c r="M62" s="153">
        <v>30.426423180232977</v>
      </c>
      <c r="N62" s="153">
        <v>2.9335815499140128</v>
      </c>
      <c r="O62" s="153">
        <v>3976.8440162225634</v>
      </c>
      <c r="P62" s="153">
        <v>933.6156078944815</v>
      </c>
      <c r="Q62" s="153">
        <v>1118.049242328992</v>
      </c>
      <c r="R62" s="153">
        <v>732.8866102566417</v>
      </c>
      <c r="S62" s="153">
        <v>621.7970514103722</v>
      </c>
      <c r="T62" s="153">
        <v>1.663608995731133</v>
      </c>
      <c r="U62" s="153">
        <v>63.80819231347615</v>
      </c>
      <c r="V62" s="153">
        <v>1.766057040392681E-22</v>
      </c>
      <c r="W62" s="153">
        <v>170.97566584759497</v>
      </c>
      <c r="X62" s="153">
        <v>6.3196018018698735E-21</v>
      </c>
      <c r="Y62" s="153">
        <v>30.426423180232977</v>
      </c>
      <c r="Z62" s="153">
        <v>0</v>
      </c>
      <c r="AA62" s="153">
        <v>2.9335815499140128</v>
      </c>
      <c r="AB62" s="27"/>
      <c r="AC62" s="27"/>
    </row>
    <row r="63" spans="1:29" s="37" customFormat="1" ht="42">
      <c r="A63" s="5">
        <v>45</v>
      </c>
      <c r="B63" s="72" t="s">
        <v>839</v>
      </c>
      <c r="C63" s="58" t="s">
        <v>840</v>
      </c>
      <c r="D63" s="59" t="s">
        <v>705</v>
      </c>
      <c r="E63" s="153">
        <f aca="true" t="shared" si="5" ref="E63:AA63">(E49+E51+E52+E53+E54+E55+E56+E57+E58+E59+E60+E61+E62+E50)</f>
        <v>8006338.28</v>
      </c>
      <c r="F63" s="153">
        <f t="shared" si="5"/>
        <v>4214463.414763284</v>
      </c>
      <c r="G63" s="153">
        <f t="shared" si="5"/>
        <v>974691.5872690094</v>
      </c>
      <c r="H63" s="153">
        <f t="shared" si="5"/>
        <v>1155527.9544423863</v>
      </c>
      <c r="I63" s="153">
        <f t="shared" si="5"/>
        <v>746566.3646944206</v>
      </c>
      <c r="J63" s="153">
        <f t="shared" si="5"/>
        <v>704089.232632974</v>
      </c>
      <c r="K63" s="153">
        <f t="shared" si="5"/>
        <v>4093.93279330787</v>
      </c>
      <c r="L63" s="153">
        <f t="shared" si="5"/>
        <v>170633.8312440832</v>
      </c>
      <c r="M63" s="153">
        <f t="shared" si="5"/>
        <v>31638.244987410115</v>
      </c>
      <c r="N63" s="153">
        <f t="shared" si="5"/>
        <v>4633.717173124938</v>
      </c>
      <c r="O63" s="153">
        <f t="shared" si="5"/>
        <v>4214463.414763284</v>
      </c>
      <c r="P63" s="153">
        <f t="shared" si="5"/>
        <v>974691.5872690094</v>
      </c>
      <c r="Q63" s="153">
        <f t="shared" si="5"/>
        <v>1155527.9544423863</v>
      </c>
      <c r="R63" s="153">
        <f t="shared" si="5"/>
        <v>746566.3646944206</v>
      </c>
      <c r="S63" s="153">
        <f t="shared" si="5"/>
        <v>632575.0007129626</v>
      </c>
      <c r="T63" s="153">
        <f t="shared" si="5"/>
        <v>1727.2300044775382</v>
      </c>
      <c r="U63" s="153">
        <f t="shared" si="5"/>
        <v>69787.00191553391</v>
      </c>
      <c r="V63" s="153">
        <f t="shared" si="5"/>
        <v>860.3625190663972</v>
      </c>
      <c r="W63" s="153">
        <f t="shared" si="5"/>
        <v>170633.8312440832</v>
      </c>
      <c r="X63" s="153">
        <f t="shared" si="5"/>
        <v>3233.5702742414724</v>
      </c>
      <c r="Y63" s="153">
        <f t="shared" si="5"/>
        <v>31638.244987410115</v>
      </c>
      <c r="Z63" s="153">
        <f t="shared" si="5"/>
        <v>1716.334987607153</v>
      </c>
      <c r="AA63" s="153">
        <f t="shared" si="5"/>
        <v>2917.3821855177844</v>
      </c>
      <c r="AB63" s="27"/>
      <c r="AC63" s="27"/>
    </row>
    <row r="64" spans="1:29" s="37" customFormat="1" ht="11.25">
      <c r="A64" s="5"/>
      <c r="B64" s="72"/>
      <c r="C64" s="59"/>
      <c r="D64" s="5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27"/>
      <c r="AC64" s="27"/>
    </row>
    <row r="65" spans="1:29" s="37" customFormat="1" ht="21">
      <c r="A65" s="5">
        <v>46</v>
      </c>
      <c r="B65" s="72" t="s">
        <v>841</v>
      </c>
      <c r="C65" s="58" t="s">
        <v>842</v>
      </c>
      <c r="D65" s="59" t="s">
        <v>705</v>
      </c>
      <c r="E65" s="153">
        <f aca="true" t="shared" si="6" ref="E65:AA65">(E28+E38+E47+E63)</f>
        <v>29583004.28</v>
      </c>
      <c r="F65" s="153">
        <f t="shared" si="6"/>
        <v>18829499.395979315</v>
      </c>
      <c r="G65" s="153">
        <f t="shared" si="6"/>
        <v>3843040.1386117856</v>
      </c>
      <c r="H65" s="153">
        <f t="shared" si="6"/>
        <v>2020564.499171137</v>
      </c>
      <c r="I65" s="153">
        <f t="shared" si="6"/>
        <v>1106622.7624469139</v>
      </c>
      <c r="J65" s="153">
        <f t="shared" si="6"/>
        <v>1524875.912762712</v>
      </c>
      <c r="K65" s="153">
        <f t="shared" si="6"/>
        <v>1362346.467735457</v>
      </c>
      <c r="L65" s="153">
        <f t="shared" si="6"/>
        <v>748454.0342195408</v>
      </c>
      <c r="M65" s="153">
        <f t="shared" si="6"/>
        <v>115848.20306112556</v>
      </c>
      <c r="N65" s="153">
        <f t="shared" si="6"/>
        <v>31752.86601201305</v>
      </c>
      <c r="O65" s="153">
        <f t="shared" si="6"/>
        <v>18829499.395979315</v>
      </c>
      <c r="P65" s="153">
        <f t="shared" si="6"/>
        <v>3843040.1386117856</v>
      </c>
      <c r="Q65" s="153">
        <f t="shared" si="6"/>
        <v>2020564.499171137</v>
      </c>
      <c r="R65" s="153">
        <f t="shared" si="6"/>
        <v>1106622.7624469139</v>
      </c>
      <c r="S65" s="153">
        <f t="shared" si="6"/>
        <v>1329675.0658469629</v>
      </c>
      <c r="T65" s="153">
        <f t="shared" si="6"/>
        <v>3003.2749868747314</v>
      </c>
      <c r="U65" s="153">
        <f t="shared" si="6"/>
        <v>192197.5719288747</v>
      </c>
      <c r="V65" s="153">
        <f t="shared" si="6"/>
        <v>11344.042571484191</v>
      </c>
      <c r="W65" s="153">
        <f t="shared" si="6"/>
        <v>748454.0342195408</v>
      </c>
      <c r="X65" s="153">
        <f t="shared" si="6"/>
        <v>1351002.4251639731</v>
      </c>
      <c r="Y65" s="153">
        <f t="shared" si="6"/>
        <v>115848.20306112556</v>
      </c>
      <c r="Z65" s="153">
        <f t="shared" si="6"/>
        <v>24581.13167055355</v>
      </c>
      <c r="AA65" s="153">
        <f t="shared" si="6"/>
        <v>7171.734341459496</v>
      </c>
      <c r="AB65" s="27"/>
      <c r="AC65" s="27"/>
    </row>
    <row r="66" spans="1:29" s="37" customFormat="1" ht="11.25">
      <c r="A66" s="5"/>
      <c r="B66" s="19"/>
      <c r="C66" s="5"/>
      <c r="D66" s="5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27"/>
      <c r="AC66" s="27"/>
    </row>
    <row r="67" spans="1:29" s="37" customFormat="1" ht="11.25">
      <c r="A67" s="5">
        <v>47</v>
      </c>
      <c r="B67" s="90" t="s">
        <v>843</v>
      </c>
      <c r="C67" s="58" t="s">
        <v>844</v>
      </c>
      <c r="D67" s="59" t="s">
        <v>705</v>
      </c>
      <c r="E67" s="153">
        <f aca="true" t="shared" si="7" ref="E67:AA67">(E22+E65)</f>
        <v>1485385537.17</v>
      </c>
      <c r="F67" s="153">
        <f t="shared" si="7"/>
        <v>803836548.8367785</v>
      </c>
      <c r="G67" s="153">
        <f t="shared" si="7"/>
        <v>182363420.36760715</v>
      </c>
      <c r="H67" s="153">
        <f t="shared" si="7"/>
        <v>211986769.68742928</v>
      </c>
      <c r="I67" s="153">
        <f t="shared" si="7"/>
        <v>124612067.20659505</v>
      </c>
      <c r="J67" s="153">
        <f t="shared" si="7"/>
        <v>114004199.61804092</v>
      </c>
      <c r="K67" s="153">
        <f t="shared" si="7"/>
        <v>9798310.187735457</v>
      </c>
      <c r="L67" s="153">
        <f t="shared" si="7"/>
        <v>23805116.540226992</v>
      </c>
      <c r="M67" s="153">
        <f t="shared" si="7"/>
        <v>13139986.579516646</v>
      </c>
      <c r="N67" s="153">
        <f t="shared" si="7"/>
        <v>1839118.14606997</v>
      </c>
      <c r="O67" s="153">
        <f t="shared" si="7"/>
        <v>803836548.8367785</v>
      </c>
      <c r="P67" s="153">
        <f t="shared" si="7"/>
        <v>182363420.36760715</v>
      </c>
      <c r="Q67" s="153">
        <f t="shared" si="7"/>
        <v>211986769.68742928</v>
      </c>
      <c r="R67" s="153">
        <f t="shared" si="7"/>
        <v>124612067.20659505</v>
      </c>
      <c r="S67" s="153">
        <f t="shared" si="7"/>
        <v>101277519.87028725</v>
      </c>
      <c r="T67" s="153">
        <f t="shared" si="7"/>
        <v>211331.3200598342</v>
      </c>
      <c r="U67" s="153">
        <f t="shared" si="7"/>
        <v>12515348.427693838</v>
      </c>
      <c r="V67" s="153">
        <f t="shared" si="7"/>
        <v>999985.6456041711</v>
      </c>
      <c r="W67" s="153">
        <f t="shared" si="7"/>
        <v>23805116.540226992</v>
      </c>
      <c r="X67" s="153">
        <f t="shared" si="7"/>
        <v>8798324.542131286</v>
      </c>
      <c r="Y67" s="153">
        <f t="shared" si="7"/>
        <v>13139986.579516646</v>
      </c>
      <c r="Z67" s="153">
        <f t="shared" si="7"/>
        <v>1364247.1316705535</v>
      </c>
      <c r="AA67" s="153">
        <f t="shared" si="7"/>
        <v>474871.0143994165</v>
      </c>
      <c r="AB67" s="27"/>
      <c r="AC67" s="27"/>
    </row>
    <row r="68" spans="6:25" ht="11.25">
      <c r="F68" s="211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</row>
    <row r="69" spans="6:25" ht="11.25">
      <c r="F69" s="211"/>
      <c r="G69" s="211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</row>
    <row r="70" spans="6:25" ht="11.25">
      <c r="F70" s="211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</row>
    <row r="71" spans="6:25" ht="11.25">
      <c r="F71" s="211"/>
      <c r="G71" s="211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</row>
    <row r="72" spans="6:25" ht="11.25">
      <c r="F72" s="211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</row>
    <row r="73" spans="6:25" ht="11.25">
      <c r="F73" s="211"/>
      <c r="G73" s="211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</row>
    <row r="74" spans="6:25" ht="11.25">
      <c r="F74" s="211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</row>
    <row r="75" spans="6:25" ht="11.25">
      <c r="F75" s="211"/>
      <c r="G75" s="211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</row>
    <row r="76" spans="6:25" ht="11.25">
      <c r="F76" s="211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</row>
    <row r="77" spans="6:25" ht="11.25">
      <c r="F77" s="211"/>
      <c r="G77" s="211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</row>
    <row r="78" spans="6:25" ht="11.25">
      <c r="F78" s="211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</row>
    <row r="79" spans="6:25" ht="11.25">
      <c r="F79" s="211"/>
      <c r="G79" s="211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</row>
    <row r="80" spans="6:25" ht="11.25">
      <c r="F80" s="211"/>
      <c r="G80" s="211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</row>
    <row r="81" spans="6:25" ht="11.25">
      <c r="F81" s="211"/>
      <c r="G81" s="211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</row>
    <row r="82" spans="6:25" ht="11.25">
      <c r="F82" s="211"/>
      <c r="G82" s="211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</row>
    <row r="83" spans="6:25" ht="11.25">
      <c r="F83" s="211"/>
      <c r="G83" s="211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</row>
    <row r="84" spans="6:25" ht="11.25">
      <c r="F84" s="211"/>
      <c r="G84" s="211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</row>
    <row r="85" spans="6:25" ht="11.25">
      <c r="F85" s="211"/>
      <c r="G85" s="211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</row>
    <row r="86" spans="6:25" ht="11.25">
      <c r="F86" s="211"/>
      <c r="G86" s="211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</row>
    <row r="87" spans="6:25" ht="11.25">
      <c r="F87" s="211"/>
      <c r="G87" s="211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</row>
    <row r="88" spans="6:25" ht="11.25">
      <c r="F88" s="211"/>
      <c r="G88" s="211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</row>
    <row r="89" spans="6:25" ht="11.25">
      <c r="F89" s="211"/>
      <c r="G89" s="211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</row>
    <row r="90" spans="6:25" ht="11.25">
      <c r="F90" s="211"/>
      <c r="G90" s="211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</row>
    <row r="91" spans="6:25" ht="11.25">
      <c r="F91" s="211"/>
      <c r="G91" s="211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</row>
    <row r="92" spans="6:25" ht="11.25">
      <c r="F92" s="211"/>
      <c r="G92" s="211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</row>
    <row r="93" spans="6:25" ht="11.25">
      <c r="F93" s="211"/>
      <c r="G93" s="211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</row>
    <row r="94" spans="6:25" ht="11.25">
      <c r="F94" s="211"/>
      <c r="G94" s="211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</row>
    <row r="95" spans="6:25" ht="11.25">
      <c r="F95" s="211"/>
      <c r="G95" s="211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</row>
    <row r="96" spans="6:25" ht="11.25">
      <c r="F96" s="211"/>
      <c r="G96" s="211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</row>
    <row r="97" spans="6:25" ht="11.25">
      <c r="F97" s="211"/>
      <c r="G97" s="211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</row>
    <row r="98" spans="6:25" ht="11.25">
      <c r="F98" s="211"/>
      <c r="G98" s="211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</row>
    <row r="99" spans="6:25" ht="11.25">
      <c r="F99" s="211"/>
      <c r="G99" s="211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</row>
    <row r="100" spans="6:25" ht="11.25">
      <c r="F100" s="211"/>
      <c r="G100" s="211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</row>
    <row r="101" spans="6:25" ht="11.25">
      <c r="F101" s="211"/>
      <c r="G101" s="211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</row>
    <row r="102" spans="6:25" ht="11.25">
      <c r="F102" s="211"/>
      <c r="G102" s="211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</row>
    <row r="103" spans="6:25" ht="11.25">
      <c r="F103" s="211"/>
      <c r="G103" s="211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</row>
    <row r="104" spans="6:25" ht="11.25">
      <c r="F104" s="211"/>
      <c r="G104" s="211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</row>
    <row r="105" spans="6:25" ht="11.25">
      <c r="F105" s="211"/>
      <c r="G105" s="211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</row>
    <row r="106" spans="6:25" ht="11.25">
      <c r="F106" s="211"/>
      <c r="G106" s="211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</row>
    <row r="107" spans="6:25" ht="11.25">
      <c r="F107" s="211"/>
      <c r="G107" s="211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</row>
    <row r="108" spans="6:25" ht="11.25">
      <c r="F108" s="211"/>
      <c r="G108" s="211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</row>
    <row r="109" spans="6:25" ht="11.25">
      <c r="F109" s="211"/>
      <c r="G109" s="211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</row>
    <row r="110" spans="6:25" ht="11.25">
      <c r="F110" s="211"/>
      <c r="G110" s="211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</row>
    <row r="111" spans="6:25" ht="11.25">
      <c r="F111" s="211"/>
      <c r="G111" s="211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</row>
    <row r="112" spans="6:25" ht="11.25">
      <c r="F112" s="211"/>
      <c r="G112" s="211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</row>
    <row r="113" spans="6:25" ht="11.25">
      <c r="F113" s="211"/>
      <c r="G113" s="211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</row>
    <row r="114" spans="6:25" ht="11.25">
      <c r="F114" s="211"/>
      <c r="G114" s="211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</row>
    <row r="115" spans="6:25" ht="11.25">
      <c r="F115" s="211"/>
      <c r="G115" s="211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</row>
    <row r="116" spans="6:25" ht="11.25">
      <c r="F116" s="211"/>
      <c r="G116" s="211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</row>
    <row r="117" spans="6:25" ht="11.25">
      <c r="F117" s="211"/>
      <c r="G117" s="211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</row>
    <row r="118" spans="6:25" ht="11.25">
      <c r="F118" s="211"/>
      <c r="G118" s="211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</row>
    <row r="119" spans="6:25" ht="11.25">
      <c r="F119" s="211"/>
      <c r="G119" s="211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</row>
    <row r="120" spans="6:25" ht="11.25">
      <c r="F120" s="211"/>
      <c r="G120" s="211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</row>
    <row r="121" spans="6:25" ht="11.25">
      <c r="F121" s="211"/>
      <c r="G121" s="211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</row>
    <row r="122" spans="6:25" ht="11.25">
      <c r="F122" s="211"/>
      <c r="G122" s="211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</row>
    <row r="123" spans="6:25" ht="11.25">
      <c r="F123" s="211"/>
      <c r="G123" s="211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</row>
    <row r="124" spans="6:25" ht="11.25">
      <c r="F124" s="211"/>
      <c r="G124" s="211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</row>
    <row r="125" spans="6:25" ht="11.25">
      <c r="F125" s="211"/>
      <c r="G125" s="211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</row>
    <row r="126" spans="6:25" ht="11.25">
      <c r="F126" s="211"/>
      <c r="G126" s="211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</row>
    <row r="127" spans="6:25" ht="11.25">
      <c r="F127" s="211"/>
      <c r="G127" s="211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</row>
    <row r="128" spans="6:25" ht="11.25">
      <c r="F128" s="211"/>
      <c r="G128" s="211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</row>
    <row r="129" spans="6:25" ht="11.25">
      <c r="F129" s="211"/>
      <c r="G129" s="211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</row>
    <row r="130" spans="6:25" ht="11.25">
      <c r="F130" s="211"/>
      <c r="G130" s="211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</row>
    <row r="131" spans="6:25" ht="11.25">
      <c r="F131" s="211"/>
      <c r="G131" s="211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</row>
    <row r="132" spans="6:25" ht="11.25">
      <c r="F132" s="211"/>
      <c r="G132" s="211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</row>
    <row r="133" spans="6:25" ht="11.25">
      <c r="F133" s="211"/>
      <c r="G133" s="211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</row>
    <row r="134" spans="6:25" ht="11.25">
      <c r="F134" s="211"/>
      <c r="G134" s="211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</row>
    <row r="135" spans="6:25" ht="11.25">
      <c r="F135" s="211"/>
      <c r="G135" s="211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</row>
    <row r="136" spans="6:25" ht="11.25">
      <c r="F136" s="211"/>
      <c r="G136" s="211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</row>
    <row r="137" spans="6:25" ht="11.25">
      <c r="F137" s="211"/>
      <c r="G137" s="211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</row>
    <row r="138" spans="6:25" ht="11.25">
      <c r="F138" s="211"/>
      <c r="G138" s="211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</row>
    <row r="139" spans="6:25" ht="11.25">
      <c r="F139" s="211"/>
      <c r="G139" s="211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</row>
    <row r="140" spans="6:25" ht="11.25">
      <c r="F140" s="211"/>
      <c r="G140" s="211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</row>
    <row r="141" spans="6:25" ht="11.25">
      <c r="F141" s="211"/>
      <c r="G141" s="211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</row>
    <row r="142" spans="6:25" ht="11.25">
      <c r="F142" s="211"/>
      <c r="G142" s="211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</row>
    <row r="143" spans="6:25" ht="11.25">
      <c r="F143" s="211"/>
      <c r="G143" s="211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</row>
    <row r="144" spans="6:25" ht="11.25">
      <c r="F144" s="211"/>
      <c r="G144" s="211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</row>
    <row r="145" spans="6:25" ht="11.25">
      <c r="F145" s="211"/>
      <c r="G145" s="211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</row>
    <row r="146" spans="6:25" ht="11.25">
      <c r="F146" s="211"/>
      <c r="G146" s="211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</row>
    <row r="147" spans="6:25" ht="11.25">
      <c r="F147" s="211"/>
      <c r="G147" s="211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</row>
    <row r="148" spans="6:25" ht="11.25">
      <c r="F148" s="211"/>
      <c r="G148" s="211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</row>
    <row r="149" spans="6:25" ht="11.25">
      <c r="F149" s="211"/>
      <c r="G149" s="211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</row>
    <row r="150" spans="6:25" ht="11.25">
      <c r="F150" s="211"/>
      <c r="G150" s="211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</row>
    <row r="151" spans="6:25" ht="11.25">
      <c r="F151" s="211"/>
      <c r="G151" s="211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</row>
    <row r="152" spans="6:25" ht="11.25">
      <c r="F152" s="211"/>
      <c r="G152" s="211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</row>
    <row r="153" spans="6:25" ht="11.25">
      <c r="F153" s="211"/>
      <c r="G153" s="211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</row>
    <row r="154" spans="6:25" ht="11.25">
      <c r="F154" s="211"/>
      <c r="G154" s="211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</row>
    <row r="155" spans="6:25" ht="11.25">
      <c r="F155" s="211"/>
      <c r="G155" s="211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</row>
    <row r="156" spans="6:25" ht="11.25">
      <c r="F156" s="211"/>
      <c r="G156" s="211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</row>
    <row r="157" spans="6:25" ht="11.25">
      <c r="F157" s="211"/>
      <c r="G157" s="211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</row>
    <row r="158" spans="6:25" ht="11.25">
      <c r="F158" s="211"/>
      <c r="G158" s="211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</row>
    <row r="159" spans="6:25" ht="11.25">
      <c r="F159" s="211"/>
      <c r="G159" s="211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</row>
    <row r="160" spans="6:25" ht="11.25">
      <c r="F160" s="211"/>
      <c r="G160" s="211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</row>
    <row r="161" spans="6:25" ht="11.25">
      <c r="F161" s="211"/>
      <c r="G161" s="211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</row>
    <row r="162" spans="6:25" ht="11.25">
      <c r="F162" s="211"/>
      <c r="G162" s="211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</row>
    <row r="163" spans="6:25" ht="11.25">
      <c r="F163" s="211"/>
      <c r="G163" s="211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</row>
    <row r="164" spans="6:25" ht="11.25">
      <c r="F164" s="211"/>
      <c r="G164" s="211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</row>
    <row r="165" spans="6:25" ht="11.25">
      <c r="F165" s="211"/>
      <c r="G165" s="211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</row>
    <row r="166" spans="6:25" ht="11.25">
      <c r="F166" s="211"/>
      <c r="G166" s="211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</row>
    <row r="167" spans="6:25" ht="11.25">
      <c r="F167" s="211"/>
      <c r="G167" s="211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</row>
    <row r="168" spans="6:25" ht="11.25">
      <c r="F168" s="211"/>
      <c r="G168" s="211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</row>
    <row r="169" spans="6:25" ht="11.25">
      <c r="F169" s="211"/>
      <c r="G169" s="211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</row>
    <row r="170" spans="6:25" ht="11.25">
      <c r="F170" s="211"/>
      <c r="G170" s="211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</row>
    <row r="171" spans="6:25" ht="11.25">
      <c r="F171" s="211"/>
      <c r="G171" s="211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</row>
    <row r="172" spans="6:25" ht="11.25">
      <c r="F172" s="211"/>
      <c r="G172" s="211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</row>
    <row r="173" spans="6:25" ht="11.25">
      <c r="F173" s="211"/>
      <c r="G173" s="211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</row>
    <row r="174" spans="6:25" ht="11.25">
      <c r="F174" s="211"/>
      <c r="G174" s="211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</row>
    <row r="175" spans="6:25" ht="11.25">
      <c r="F175" s="211"/>
      <c r="G175" s="211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</row>
    <row r="176" spans="6:25" ht="11.25">
      <c r="F176" s="211"/>
      <c r="G176" s="211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</row>
    <row r="177" spans="6:25" ht="11.25">
      <c r="F177" s="211"/>
      <c r="G177" s="211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</row>
    <row r="178" spans="6:25" ht="11.25">
      <c r="F178" s="211"/>
      <c r="G178" s="211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</row>
    <row r="179" spans="6:25" ht="11.25">
      <c r="F179" s="211"/>
      <c r="G179" s="211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</row>
    <row r="180" spans="6:25" ht="11.25">
      <c r="F180" s="211"/>
      <c r="G180" s="211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</row>
    <row r="181" spans="6:25" ht="11.25">
      <c r="F181" s="211"/>
      <c r="G181" s="211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</row>
    <row r="182" spans="6:25" ht="11.25">
      <c r="F182" s="211"/>
      <c r="G182" s="211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</row>
    <row r="183" spans="6:25" ht="11.25">
      <c r="F183" s="211"/>
      <c r="G183" s="211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</row>
    <row r="184" spans="6:25" ht="11.25">
      <c r="F184" s="211"/>
      <c r="G184" s="211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</row>
    <row r="185" spans="6:25" ht="11.25">
      <c r="F185" s="211"/>
      <c r="G185" s="211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</row>
    <row r="186" spans="6:25" ht="11.25">
      <c r="F186" s="211"/>
      <c r="G186" s="211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</row>
    <row r="187" spans="6:25" ht="11.25">
      <c r="F187" s="211"/>
      <c r="G187" s="211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</row>
    <row r="188" spans="6:25" ht="11.25">
      <c r="F188" s="211"/>
      <c r="G188" s="211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</row>
    <row r="189" spans="6:25" ht="11.25">
      <c r="F189" s="211"/>
      <c r="G189" s="211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</row>
    <row r="190" spans="6:25" ht="11.25">
      <c r="F190" s="211"/>
      <c r="G190" s="211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</row>
    <row r="191" spans="6:25" ht="11.25">
      <c r="F191" s="211"/>
      <c r="G191" s="211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</row>
    <row r="192" spans="6:25" ht="11.25">
      <c r="F192" s="211"/>
      <c r="G192" s="211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</row>
    <row r="193" spans="6:25" ht="11.25">
      <c r="F193" s="211"/>
      <c r="G193" s="211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</row>
    <row r="194" spans="6:25" ht="11.25">
      <c r="F194" s="211"/>
      <c r="G194" s="211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</row>
    <row r="195" spans="6:25" ht="11.25">
      <c r="F195" s="211"/>
      <c r="G195" s="211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</row>
    <row r="196" spans="6:25" ht="11.25">
      <c r="F196" s="211"/>
      <c r="G196" s="211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</row>
    <row r="197" spans="6:25" ht="11.25">
      <c r="F197" s="211"/>
      <c r="G197" s="211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</row>
    <row r="198" spans="6:25" ht="11.25">
      <c r="F198" s="211"/>
      <c r="G198" s="211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</row>
    <row r="199" spans="6:25" ht="11.25">
      <c r="F199" s="211"/>
      <c r="G199" s="211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</row>
    <row r="200" spans="6:25" ht="11.25">
      <c r="F200" s="211"/>
      <c r="G200" s="211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</row>
    <row r="201" spans="6:25" ht="11.25">
      <c r="F201" s="211"/>
      <c r="G201" s="211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</row>
    <row r="202" spans="6:25" ht="11.25">
      <c r="F202" s="211"/>
      <c r="G202" s="211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</row>
    <row r="203" spans="6:25" ht="11.25">
      <c r="F203" s="211"/>
      <c r="G203" s="211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</row>
    <row r="204" spans="6:25" ht="11.25">
      <c r="F204" s="211"/>
      <c r="G204" s="211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</row>
    <row r="205" spans="6:25" ht="11.25">
      <c r="F205" s="211"/>
      <c r="G205" s="211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</row>
    <row r="206" spans="6:25" ht="11.25">
      <c r="F206" s="211"/>
      <c r="G206" s="211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</row>
    <row r="207" spans="6:25" ht="11.25">
      <c r="F207" s="211"/>
      <c r="G207" s="211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</row>
    <row r="208" spans="6:25" ht="11.25">
      <c r="F208" s="211"/>
      <c r="G208" s="211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</row>
    <row r="209" spans="6:25" ht="11.25">
      <c r="F209" s="211"/>
      <c r="G209" s="211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</row>
    <row r="210" spans="6:25" ht="11.25">
      <c r="F210" s="211"/>
      <c r="G210" s="211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</row>
    <row r="211" spans="6:25" ht="11.25">
      <c r="F211" s="211"/>
      <c r="G211" s="211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</row>
    <row r="212" spans="6:25" ht="11.25">
      <c r="F212" s="211"/>
      <c r="G212" s="211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</row>
    <row r="213" spans="6:25" ht="11.25">
      <c r="F213" s="211"/>
      <c r="G213" s="211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</row>
    <row r="214" spans="6:25" ht="11.25">
      <c r="F214" s="211"/>
      <c r="G214" s="211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</row>
    <row r="215" spans="6:25" ht="11.25">
      <c r="F215" s="211"/>
      <c r="G215" s="211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</row>
    <row r="216" spans="6:25" ht="11.25">
      <c r="F216" s="211"/>
      <c r="G216" s="211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</row>
    <row r="217" spans="6:25" ht="11.25">
      <c r="F217" s="211"/>
      <c r="G217" s="211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</row>
    <row r="218" spans="6:25" ht="11.25">
      <c r="F218" s="211"/>
      <c r="G218" s="211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</row>
    <row r="219" spans="6:25" ht="11.25">
      <c r="F219" s="211"/>
      <c r="G219" s="211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</row>
    <row r="220" spans="6:25" ht="11.25">
      <c r="F220" s="211"/>
      <c r="G220" s="211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</row>
    <row r="221" spans="6:25" ht="11.25">
      <c r="F221" s="211"/>
      <c r="G221" s="211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</row>
    <row r="222" spans="6:25" ht="11.25">
      <c r="F222" s="211"/>
      <c r="G222" s="211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</row>
    <row r="223" spans="6:25" ht="11.25">
      <c r="F223" s="211"/>
      <c r="G223" s="211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</row>
    <row r="224" spans="6:25" ht="11.25">
      <c r="F224" s="211"/>
      <c r="G224" s="211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</row>
    <row r="225" spans="6:25" ht="11.25">
      <c r="F225" s="211"/>
      <c r="G225" s="211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</row>
    <row r="226" spans="6:25" ht="11.25">
      <c r="F226" s="211"/>
      <c r="G226" s="211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</row>
    <row r="227" spans="6:25" ht="11.25">
      <c r="F227" s="211"/>
      <c r="G227" s="211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</row>
    <row r="228" spans="6:25" ht="11.25">
      <c r="F228" s="211"/>
      <c r="G228" s="211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</row>
    <row r="229" spans="6:25" ht="11.25">
      <c r="F229" s="211"/>
      <c r="G229" s="211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</row>
    <row r="230" spans="6:25" ht="11.25">
      <c r="F230" s="211"/>
      <c r="G230" s="211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</row>
    <row r="231" spans="6:25" ht="11.25">
      <c r="F231" s="211"/>
      <c r="G231" s="211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</row>
    <row r="232" spans="6:25" ht="11.25">
      <c r="F232" s="211"/>
      <c r="G232" s="211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</row>
    <row r="233" spans="6:25" ht="11.25">
      <c r="F233" s="211"/>
      <c r="G233" s="211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</row>
    <row r="234" spans="6:25" ht="11.25">
      <c r="F234" s="211"/>
      <c r="G234" s="211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</row>
    <row r="235" spans="6:25" ht="11.25">
      <c r="F235" s="211"/>
      <c r="G235" s="211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</row>
    <row r="236" spans="6:25" ht="11.25">
      <c r="F236" s="211"/>
      <c r="G236" s="211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</row>
    <row r="237" spans="6:25" ht="11.25">
      <c r="F237" s="211"/>
      <c r="G237" s="211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</row>
    <row r="238" spans="6:25" ht="11.25">
      <c r="F238" s="211"/>
      <c r="G238" s="211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</row>
    <row r="239" spans="6:25" ht="11.25">
      <c r="F239" s="211"/>
      <c r="G239" s="211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</row>
    <row r="240" spans="6:25" ht="11.25">
      <c r="F240" s="211"/>
      <c r="G240" s="211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</row>
    <row r="241" spans="6:25" ht="11.25">
      <c r="F241" s="211"/>
      <c r="G241" s="211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</row>
    <row r="242" spans="6:25" ht="11.25">
      <c r="F242" s="211"/>
      <c r="G242" s="211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</row>
    <row r="243" spans="6:25" ht="11.25">
      <c r="F243" s="211"/>
      <c r="G243" s="211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</row>
    <row r="244" spans="6:25" ht="11.25">
      <c r="F244" s="211"/>
      <c r="G244" s="211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</row>
    <row r="245" spans="6:25" ht="11.25">
      <c r="F245" s="211"/>
      <c r="G245" s="211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</row>
    <row r="246" spans="6:25" ht="11.25">
      <c r="F246" s="211"/>
      <c r="G246" s="211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</row>
    <row r="247" spans="6:25" ht="11.25">
      <c r="F247" s="211"/>
      <c r="G247" s="211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</row>
    <row r="248" spans="6:25" ht="11.25">
      <c r="F248" s="211"/>
      <c r="G248" s="211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</row>
    <row r="249" spans="6:25" ht="11.25">
      <c r="F249" s="211"/>
      <c r="G249" s="211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</row>
    <row r="250" spans="6:25" ht="11.25">
      <c r="F250" s="211"/>
      <c r="G250" s="211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</row>
    <row r="251" spans="6:25" ht="11.25">
      <c r="F251" s="211"/>
      <c r="G251" s="211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</row>
    <row r="252" spans="6:25" ht="11.25">
      <c r="F252" s="211"/>
      <c r="G252" s="211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</row>
    <row r="253" spans="6:25" ht="11.25">
      <c r="F253" s="211"/>
      <c r="G253" s="211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</row>
    <row r="254" spans="6:25" ht="11.25">
      <c r="F254" s="211"/>
      <c r="G254" s="211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</row>
    <row r="255" spans="6:25" ht="11.25">
      <c r="F255" s="211"/>
      <c r="G255" s="211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</row>
    <row r="256" spans="6:25" ht="11.25">
      <c r="F256" s="211"/>
      <c r="G256" s="211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</row>
    <row r="257" spans="6:25" ht="11.25">
      <c r="F257" s="211"/>
      <c r="G257" s="211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</row>
    <row r="258" spans="6:25" ht="11.25">
      <c r="F258" s="211"/>
      <c r="G258" s="211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</row>
    <row r="259" spans="6:25" ht="11.25">
      <c r="F259" s="211"/>
      <c r="G259" s="211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</row>
    <row r="260" spans="6:25" ht="11.25">
      <c r="F260" s="211"/>
      <c r="G260" s="211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</row>
    <row r="261" spans="6:25" ht="11.25">
      <c r="F261" s="211"/>
      <c r="G261" s="211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</row>
    <row r="262" spans="6:25" ht="11.25">
      <c r="F262" s="211"/>
      <c r="G262" s="211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</row>
    <row r="263" spans="6:25" ht="11.25">
      <c r="F263" s="211"/>
      <c r="G263" s="211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</row>
    <row r="264" spans="6:25" ht="11.25">
      <c r="F264" s="211"/>
      <c r="G264" s="211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</row>
    <row r="265" spans="6:25" ht="11.25">
      <c r="F265" s="211"/>
      <c r="G265" s="211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</row>
    <row r="266" spans="6:25" ht="11.25">
      <c r="F266" s="211"/>
      <c r="G266" s="211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</row>
    <row r="267" spans="6:25" ht="11.25">
      <c r="F267" s="211"/>
      <c r="G267" s="211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</row>
    <row r="268" spans="6:25" ht="11.25">
      <c r="F268" s="211"/>
      <c r="G268" s="211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</row>
    <row r="269" spans="6:25" ht="11.25">
      <c r="F269" s="211"/>
      <c r="G269" s="211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</row>
    <row r="270" spans="6:25" ht="11.25">
      <c r="F270" s="211"/>
      <c r="G270" s="211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</row>
    <row r="271" spans="6:25" ht="11.25">
      <c r="F271" s="211"/>
      <c r="G271" s="211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</row>
    <row r="272" spans="6:25" ht="11.25">
      <c r="F272" s="211"/>
      <c r="G272" s="211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</row>
    <row r="273" spans="6:25" ht="11.25">
      <c r="F273" s="211"/>
      <c r="G273" s="211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</row>
    <row r="274" spans="6:25" ht="11.25">
      <c r="F274" s="211"/>
      <c r="G274" s="211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</row>
    <row r="275" spans="6:25" ht="11.25">
      <c r="F275" s="211"/>
      <c r="G275" s="211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</row>
    <row r="276" spans="6:25" ht="11.25">
      <c r="F276" s="211"/>
      <c r="G276" s="211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</row>
    <row r="277" spans="6:25" ht="11.25">
      <c r="F277" s="211"/>
      <c r="G277" s="211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</row>
    <row r="278" spans="6:25" ht="11.25">
      <c r="F278" s="211"/>
      <c r="G278" s="211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</row>
    <row r="279" spans="6:25" ht="11.25">
      <c r="F279" s="211"/>
      <c r="G279" s="211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</row>
    <row r="280" spans="6:25" ht="11.25">
      <c r="F280" s="211"/>
      <c r="G280" s="211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</row>
    <row r="281" spans="6:25" ht="11.25">
      <c r="F281" s="211"/>
      <c r="G281" s="211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</row>
    <row r="282" spans="6:25" ht="11.25">
      <c r="F282" s="211"/>
      <c r="G282" s="211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</row>
    <row r="283" spans="6:25" ht="11.25">
      <c r="F283" s="211"/>
      <c r="G283" s="211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</row>
    <row r="284" spans="6:25" ht="11.25">
      <c r="F284" s="211"/>
      <c r="G284" s="211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</row>
    <row r="285" spans="6:25" ht="11.25">
      <c r="F285" s="211"/>
      <c r="G285" s="211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</row>
    <row r="286" spans="6:25" ht="11.25">
      <c r="F286" s="211"/>
      <c r="G286" s="211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</row>
    <row r="287" spans="6:25" ht="11.25">
      <c r="F287" s="211"/>
      <c r="G287" s="211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</row>
    <row r="288" spans="6:25" ht="11.25">
      <c r="F288" s="211"/>
      <c r="G288" s="211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</row>
    <row r="289" spans="6:25" ht="11.25">
      <c r="F289" s="211"/>
      <c r="G289" s="211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</row>
    <row r="290" spans="6:25" ht="11.25">
      <c r="F290" s="211"/>
      <c r="G290" s="211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</row>
    <row r="291" spans="6:25" ht="11.25">
      <c r="F291" s="211"/>
      <c r="G291" s="211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</row>
    <row r="292" spans="6:25" ht="11.25">
      <c r="F292" s="211"/>
      <c r="G292" s="211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</row>
    <row r="293" spans="6:25" ht="11.25">
      <c r="F293" s="211"/>
      <c r="G293" s="211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</row>
    <row r="294" spans="6:25" ht="11.25">
      <c r="F294" s="211"/>
      <c r="G294" s="211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</row>
    <row r="295" spans="6:25" ht="11.25">
      <c r="F295" s="211"/>
      <c r="G295" s="211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</row>
    <row r="296" spans="6:25" ht="11.25">
      <c r="F296" s="211"/>
      <c r="G296" s="211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2"/>
    </row>
    <row r="297" spans="6:25" ht="11.25">
      <c r="F297" s="211"/>
      <c r="G297" s="211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  <c r="V297" s="212"/>
      <c r="W297" s="212"/>
      <c r="X297" s="212"/>
      <c r="Y297" s="212"/>
    </row>
    <row r="298" spans="6:25" ht="11.25">
      <c r="F298" s="211"/>
      <c r="G298" s="211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2"/>
    </row>
    <row r="299" spans="6:25" ht="11.25">
      <c r="F299" s="211"/>
      <c r="G299" s="211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</row>
    <row r="300" spans="6:25" ht="11.25">
      <c r="F300" s="211"/>
      <c r="G300" s="211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</row>
    <row r="301" spans="6:25" ht="11.25">
      <c r="F301" s="211"/>
      <c r="G301" s="211"/>
      <c r="H301" s="212"/>
      <c r="I301" s="212"/>
      <c r="J301" s="212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2"/>
    </row>
    <row r="302" spans="6:25" ht="11.25">
      <c r="F302" s="211"/>
      <c r="G302" s="211"/>
      <c r="H302" s="212"/>
      <c r="I302" s="212"/>
      <c r="J302" s="212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2"/>
    </row>
    <row r="303" spans="6:25" ht="11.25">
      <c r="F303" s="211"/>
      <c r="G303" s="211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</row>
    <row r="304" spans="6:25" ht="11.25">
      <c r="F304" s="211"/>
      <c r="G304" s="211"/>
      <c r="H304" s="212"/>
      <c r="I304" s="212"/>
      <c r="J304" s="212"/>
      <c r="K304" s="212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</row>
    <row r="305" spans="6:25" ht="11.25">
      <c r="F305" s="211"/>
      <c r="G305" s="211"/>
      <c r="H305" s="212"/>
      <c r="I305" s="212"/>
      <c r="J305" s="212"/>
      <c r="K305" s="212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</row>
    <row r="306" spans="6:25" ht="11.25">
      <c r="F306" s="211"/>
      <c r="G306" s="211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</row>
    <row r="307" spans="6:25" ht="11.25">
      <c r="F307" s="211"/>
      <c r="G307" s="211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</row>
    <row r="308" spans="6:25" ht="11.25">
      <c r="F308" s="211"/>
      <c r="G308" s="211"/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</row>
    <row r="309" spans="6:25" ht="11.25">
      <c r="F309" s="211"/>
      <c r="G309" s="211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</row>
    <row r="310" spans="6:25" ht="11.25">
      <c r="F310" s="211"/>
      <c r="G310" s="211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</row>
    <row r="311" spans="6:25" ht="11.25">
      <c r="F311" s="211"/>
      <c r="G311" s="211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</row>
    <row r="312" spans="6:25" ht="11.25">
      <c r="F312" s="211"/>
      <c r="G312" s="211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</row>
    <row r="313" spans="6:25" ht="11.25">
      <c r="F313" s="211"/>
      <c r="G313" s="211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</row>
    <row r="314" spans="6:25" ht="11.25">
      <c r="F314" s="211"/>
      <c r="G314" s="211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</row>
    <row r="315" spans="6:25" ht="11.25">
      <c r="F315" s="211"/>
      <c r="G315" s="211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</row>
    <row r="316" spans="6:25" ht="11.25">
      <c r="F316" s="211"/>
      <c r="G316" s="211"/>
      <c r="H316" s="21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</row>
    <row r="317" spans="6:25" ht="11.25">
      <c r="F317" s="211"/>
      <c r="G317" s="211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</row>
    <row r="318" spans="6:25" ht="11.25">
      <c r="F318" s="211"/>
      <c r="G318" s="211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</row>
    <row r="319" spans="6:25" ht="11.25">
      <c r="F319" s="211"/>
      <c r="G319" s="211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</row>
    <row r="320" spans="6:25" ht="11.25">
      <c r="F320" s="211"/>
      <c r="G320" s="211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</row>
    <row r="321" spans="6:25" ht="11.25">
      <c r="F321" s="211"/>
      <c r="G321" s="211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</row>
    <row r="322" spans="6:25" ht="11.25">
      <c r="F322" s="211"/>
      <c r="G322" s="211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</row>
    <row r="323" spans="6:25" ht="11.25">
      <c r="F323" s="211"/>
      <c r="G323" s="211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</row>
    <row r="324" spans="6:25" ht="11.25">
      <c r="F324" s="211"/>
      <c r="G324" s="211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</row>
    <row r="325" spans="6:25" ht="11.25">
      <c r="F325" s="211"/>
      <c r="G325" s="211"/>
      <c r="H325" s="212"/>
      <c r="I325" s="212"/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</row>
    <row r="326" spans="6:25" ht="11.25">
      <c r="F326" s="211"/>
      <c r="G326" s="211"/>
      <c r="H326" s="212"/>
      <c r="I326" s="212"/>
      <c r="J326" s="212"/>
      <c r="K326" s="212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</row>
    <row r="327" spans="6:25" ht="11.25">
      <c r="F327" s="211"/>
      <c r="G327" s="211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</row>
    <row r="328" spans="6:25" ht="11.25">
      <c r="F328" s="211"/>
      <c r="G328" s="211"/>
      <c r="H328" s="212"/>
      <c r="I328" s="212"/>
      <c r="J328" s="212"/>
      <c r="K328" s="212"/>
      <c r="L328" s="212"/>
      <c r="M328" s="212"/>
      <c r="N328" s="212"/>
      <c r="O328" s="212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</row>
    <row r="329" spans="6:25" ht="11.25">
      <c r="F329" s="211"/>
      <c r="G329" s="211"/>
      <c r="H329" s="212"/>
      <c r="I329" s="212"/>
      <c r="J329" s="212"/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</row>
    <row r="330" spans="6:25" ht="11.25">
      <c r="F330" s="211"/>
      <c r="G330" s="211"/>
      <c r="H330" s="212"/>
      <c r="I330" s="212"/>
      <c r="J330" s="212"/>
      <c r="K330" s="212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</row>
    <row r="331" spans="6:25" ht="11.25">
      <c r="F331" s="211"/>
      <c r="G331" s="211"/>
      <c r="H331" s="212"/>
      <c r="I331" s="212"/>
      <c r="J331" s="212"/>
      <c r="K331" s="212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</row>
    <row r="332" spans="6:25" ht="11.25">
      <c r="F332" s="211"/>
      <c r="G332" s="211"/>
      <c r="H332" s="212"/>
      <c r="I332" s="212"/>
      <c r="J332" s="212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</row>
    <row r="333" spans="6:25" ht="11.25">
      <c r="F333" s="211"/>
      <c r="G333" s="211"/>
      <c r="H333" s="212"/>
      <c r="I333" s="212"/>
      <c r="J333" s="212"/>
      <c r="K333" s="212"/>
      <c r="L333" s="212"/>
      <c r="M333" s="212"/>
      <c r="N333" s="212"/>
      <c r="O333" s="212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</row>
    <row r="334" spans="6:25" ht="11.25">
      <c r="F334" s="211"/>
      <c r="G334" s="211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</row>
    <row r="335" spans="6:25" ht="11.25">
      <c r="F335" s="211"/>
      <c r="G335" s="211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</row>
    <row r="336" spans="6:25" ht="11.25">
      <c r="F336" s="211"/>
      <c r="G336" s="211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</row>
    <row r="337" spans="6:25" ht="11.25">
      <c r="F337" s="211"/>
      <c r="G337" s="211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</row>
    <row r="338" spans="6:25" ht="11.25">
      <c r="F338" s="211"/>
      <c r="G338" s="211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</row>
    <row r="339" spans="6:25" ht="11.25">
      <c r="F339" s="211"/>
      <c r="G339" s="211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</row>
    <row r="340" spans="6:25" ht="11.25">
      <c r="F340" s="211"/>
      <c r="G340" s="211"/>
      <c r="H340" s="212"/>
      <c r="I340" s="212"/>
      <c r="J340" s="212"/>
      <c r="K340" s="212"/>
      <c r="L340" s="212"/>
      <c r="M340" s="212"/>
      <c r="N340" s="212"/>
      <c r="O340" s="212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</row>
    <row r="341" spans="6:25" ht="11.25">
      <c r="F341" s="211"/>
      <c r="G341" s="211"/>
      <c r="H341" s="212"/>
      <c r="I341" s="212"/>
      <c r="J341" s="212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</row>
    <row r="342" spans="6:25" ht="11.25">
      <c r="F342" s="211"/>
      <c r="G342" s="211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</row>
    <row r="343" spans="6:25" ht="11.25">
      <c r="F343" s="211"/>
      <c r="G343" s="211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</row>
    <row r="344" spans="6:25" ht="11.25">
      <c r="F344" s="211"/>
      <c r="G344" s="211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</row>
    <row r="345" spans="6:25" ht="11.25">
      <c r="F345" s="211"/>
      <c r="G345" s="211"/>
      <c r="H345" s="212"/>
      <c r="I345" s="212"/>
      <c r="J345" s="212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</row>
    <row r="346" spans="6:25" ht="11.25">
      <c r="F346" s="211"/>
      <c r="G346" s="211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</row>
    <row r="347" spans="6:25" ht="11.25">
      <c r="F347" s="211"/>
      <c r="G347" s="211"/>
      <c r="H347" s="212"/>
      <c r="I347" s="212"/>
      <c r="J347" s="212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</row>
    <row r="348" spans="6:25" ht="11.25">
      <c r="F348" s="211"/>
      <c r="G348" s="211"/>
      <c r="H348" s="212"/>
      <c r="I348" s="212"/>
      <c r="J348" s="212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</row>
    <row r="349" spans="6:25" ht="11.25">
      <c r="F349" s="211"/>
      <c r="G349" s="211"/>
      <c r="H349" s="212"/>
      <c r="I349" s="212"/>
      <c r="J349" s="212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</row>
    <row r="350" spans="6:25" ht="11.25">
      <c r="F350" s="211"/>
      <c r="G350" s="211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</row>
    <row r="351" spans="6:25" ht="11.25">
      <c r="F351" s="211"/>
      <c r="G351" s="211"/>
      <c r="H351" s="212"/>
      <c r="I351" s="212"/>
      <c r="J351" s="212"/>
      <c r="K351" s="212"/>
      <c r="L351" s="212"/>
      <c r="M351" s="212"/>
      <c r="N351" s="212"/>
      <c r="O351" s="212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</row>
    <row r="352" spans="6:25" ht="11.25">
      <c r="F352" s="211"/>
      <c r="G352" s="211"/>
      <c r="H352" s="212"/>
      <c r="I352" s="212"/>
      <c r="J352" s="212"/>
      <c r="K352" s="212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</row>
    <row r="353" spans="6:25" ht="11.25">
      <c r="F353" s="211"/>
      <c r="G353" s="211"/>
      <c r="H353" s="212"/>
      <c r="I353" s="212"/>
      <c r="J353" s="212"/>
      <c r="K353" s="212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</row>
    <row r="354" spans="6:25" ht="11.25">
      <c r="F354" s="211"/>
      <c r="G354" s="211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</row>
    <row r="355" spans="6:25" ht="11.25">
      <c r="F355" s="211"/>
      <c r="G355" s="211"/>
      <c r="H355" s="212"/>
      <c r="I355" s="212"/>
      <c r="J355" s="212"/>
      <c r="K355" s="212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</row>
    <row r="356" spans="6:25" ht="11.25">
      <c r="F356" s="211"/>
      <c r="G356" s="211"/>
      <c r="H356" s="212"/>
      <c r="I356" s="212"/>
      <c r="J356" s="212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</row>
    <row r="357" spans="6:25" ht="11.25">
      <c r="F357" s="211"/>
      <c r="G357" s="211"/>
      <c r="H357" s="212"/>
      <c r="I357" s="212"/>
      <c r="J357" s="212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</row>
    <row r="358" spans="6:25" ht="11.25">
      <c r="F358" s="211"/>
      <c r="G358" s="211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</row>
    <row r="359" spans="6:25" ht="11.25">
      <c r="F359" s="211"/>
      <c r="G359" s="211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</row>
    <row r="360" spans="6:25" ht="11.25">
      <c r="F360" s="211"/>
      <c r="G360" s="211"/>
      <c r="H360" s="212"/>
      <c r="I360" s="212"/>
      <c r="J360" s="212"/>
      <c r="K360" s="212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</row>
    <row r="361" spans="6:25" ht="11.25">
      <c r="F361" s="211"/>
      <c r="G361" s="211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</row>
    <row r="362" spans="6:25" ht="11.25">
      <c r="F362" s="211"/>
      <c r="G362" s="211"/>
      <c r="H362" s="212"/>
      <c r="I362" s="212"/>
      <c r="J362" s="212"/>
      <c r="K362" s="212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</row>
    <row r="363" spans="6:25" ht="11.25">
      <c r="F363" s="211"/>
      <c r="G363" s="211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</row>
    <row r="364" spans="6:25" ht="11.25">
      <c r="F364" s="211"/>
      <c r="G364" s="211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</row>
    <row r="365" spans="6:25" ht="11.25">
      <c r="F365" s="211"/>
      <c r="G365" s="211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</row>
    <row r="366" spans="6:25" ht="11.25">
      <c r="F366" s="211"/>
      <c r="G366" s="211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</row>
    <row r="367" spans="6:25" ht="11.25">
      <c r="F367" s="211"/>
      <c r="G367" s="211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</row>
    <row r="368" spans="6:25" ht="11.25">
      <c r="F368" s="211"/>
      <c r="G368" s="211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</row>
    <row r="369" spans="6:25" ht="11.25">
      <c r="F369" s="211"/>
      <c r="G369" s="211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</row>
    <row r="370" spans="6:25" ht="11.25">
      <c r="F370" s="211"/>
      <c r="G370" s="211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</row>
    <row r="371" spans="6:25" ht="11.25">
      <c r="F371" s="211"/>
      <c r="G371" s="211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</row>
    <row r="372" spans="6:25" ht="11.25">
      <c r="F372" s="211"/>
      <c r="G372" s="211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</row>
    <row r="373" spans="6:25" ht="11.25">
      <c r="F373" s="211"/>
      <c r="G373" s="211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</row>
    <row r="374" spans="6:25" ht="11.25">
      <c r="F374" s="211"/>
      <c r="G374" s="211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</row>
    <row r="375" spans="6:25" ht="11.25">
      <c r="F375" s="211"/>
      <c r="G375" s="211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</row>
    <row r="376" spans="6:25" ht="11.25">
      <c r="F376" s="211"/>
      <c r="G376" s="211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</row>
    <row r="377" spans="6:25" ht="11.25">
      <c r="F377" s="211"/>
      <c r="G377" s="211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</row>
    <row r="378" spans="6:25" ht="11.25">
      <c r="F378" s="211"/>
      <c r="G378" s="211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</row>
    <row r="379" spans="6:25" ht="11.25">
      <c r="F379" s="211"/>
      <c r="G379" s="211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</row>
    <row r="380" spans="6:25" ht="11.25">
      <c r="F380" s="211"/>
      <c r="G380" s="211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</row>
    <row r="381" spans="6:25" ht="11.25">
      <c r="F381" s="211"/>
      <c r="G381" s="211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</row>
    <row r="382" spans="6:25" ht="11.25">
      <c r="F382" s="211"/>
      <c r="G382" s="211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</row>
    <row r="383" spans="6:25" ht="11.25">
      <c r="F383" s="211"/>
      <c r="G383" s="211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</row>
    <row r="384" spans="6:25" ht="11.25">
      <c r="F384" s="211"/>
      <c r="G384" s="211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</row>
    <row r="385" spans="6:25" ht="11.25">
      <c r="F385" s="211"/>
      <c r="G385" s="211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</row>
    <row r="386" spans="6:25" ht="11.25">
      <c r="F386" s="211"/>
      <c r="G386" s="211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  <c r="V386" s="212"/>
      <c r="W386" s="212"/>
      <c r="X386" s="212"/>
      <c r="Y386" s="212"/>
    </row>
    <row r="387" spans="6:25" ht="11.25">
      <c r="F387" s="211"/>
      <c r="G387" s="211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12"/>
      <c r="S387" s="212"/>
      <c r="T387" s="212"/>
      <c r="U387" s="212"/>
      <c r="V387" s="212"/>
      <c r="W387" s="212"/>
      <c r="X387" s="212"/>
      <c r="Y387" s="212"/>
    </row>
    <row r="388" spans="6:25" ht="11.25">
      <c r="F388" s="211"/>
      <c r="G388" s="211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</row>
    <row r="389" spans="6:25" ht="11.25">
      <c r="F389" s="211"/>
      <c r="G389" s="211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</row>
    <row r="390" spans="6:25" ht="11.25">
      <c r="F390" s="211"/>
      <c r="G390" s="211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</row>
    <row r="391" spans="6:25" ht="11.25">
      <c r="F391" s="211"/>
      <c r="G391" s="211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</row>
    <row r="392" spans="6:25" ht="11.25">
      <c r="F392" s="211"/>
      <c r="G392" s="211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</row>
    <row r="393" spans="6:25" ht="11.25">
      <c r="F393" s="211"/>
      <c r="G393" s="211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</row>
    <row r="394" spans="6:25" ht="11.25">
      <c r="F394" s="211"/>
      <c r="G394" s="211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12"/>
    </row>
    <row r="395" spans="6:25" ht="11.25">
      <c r="F395" s="211"/>
      <c r="G395" s="211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</row>
    <row r="396" spans="6:25" ht="11.25">
      <c r="F396" s="211"/>
      <c r="G396" s="211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</row>
    <row r="397" spans="6:25" ht="11.25">
      <c r="F397" s="211"/>
      <c r="G397" s="211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</row>
    <row r="398" spans="6:25" ht="11.25">
      <c r="F398" s="211"/>
      <c r="G398" s="211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</row>
    <row r="399" spans="6:25" ht="11.25">
      <c r="F399" s="211"/>
      <c r="G399" s="211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</row>
    <row r="400" spans="6:25" ht="11.25">
      <c r="F400" s="211"/>
      <c r="G400" s="211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</row>
    <row r="401" spans="6:25" ht="11.25">
      <c r="F401" s="211"/>
      <c r="G401" s="211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</row>
    <row r="402" spans="6:25" ht="11.25">
      <c r="F402" s="211"/>
      <c r="G402" s="211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</row>
    <row r="403" spans="6:25" ht="11.25">
      <c r="F403" s="211"/>
      <c r="G403" s="211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</row>
    <row r="404" spans="6:25" ht="11.25">
      <c r="F404" s="211"/>
      <c r="G404" s="211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</row>
    <row r="405" spans="6:25" ht="11.25">
      <c r="F405" s="211"/>
      <c r="G405" s="211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</row>
    <row r="406" spans="6:25" ht="11.25">
      <c r="F406" s="211"/>
      <c r="G406" s="211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</row>
    <row r="407" spans="6:25" ht="11.25">
      <c r="F407" s="211"/>
      <c r="G407" s="211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</row>
    <row r="408" spans="6:25" ht="11.25">
      <c r="F408" s="211"/>
      <c r="G408" s="211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</row>
    <row r="409" spans="6:25" ht="11.25">
      <c r="F409" s="211"/>
      <c r="G409" s="211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</row>
    <row r="410" spans="6:25" ht="11.25">
      <c r="F410" s="211"/>
      <c r="G410" s="211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</row>
    <row r="411" spans="6:25" ht="11.25">
      <c r="F411" s="211"/>
      <c r="G411" s="211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</row>
    <row r="412" spans="6:25" ht="11.25">
      <c r="F412" s="211"/>
      <c r="G412" s="211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</row>
    <row r="413" spans="6:25" ht="11.25">
      <c r="F413" s="211"/>
      <c r="G413" s="211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</row>
    <row r="414" spans="6:25" ht="11.25">
      <c r="F414" s="211"/>
      <c r="G414" s="211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</row>
    <row r="415" spans="6:25" ht="11.25">
      <c r="F415" s="211"/>
      <c r="G415" s="211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</row>
    <row r="416" spans="6:25" ht="11.25">
      <c r="F416" s="211"/>
      <c r="G416" s="211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</row>
    <row r="417" spans="6:25" ht="11.25">
      <c r="F417" s="211"/>
      <c r="G417" s="211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</row>
    <row r="418" spans="6:25" ht="11.25">
      <c r="F418" s="211"/>
      <c r="G418" s="211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</row>
    <row r="419" spans="6:25" ht="11.25">
      <c r="F419" s="211"/>
      <c r="G419" s="211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</row>
    <row r="420" spans="6:25" ht="11.25">
      <c r="F420" s="211"/>
      <c r="G420" s="211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</row>
    <row r="421" spans="6:25" ht="11.25">
      <c r="F421" s="211"/>
      <c r="G421" s="211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</row>
    <row r="422" spans="6:25" ht="11.25">
      <c r="F422" s="211"/>
      <c r="G422" s="211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</row>
    <row r="423" spans="6:25" ht="11.25">
      <c r="F423" s="211"/>
      <c r="G423" s="211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</row>
    <row r="424" spans="6:25" ht="11.25">
      <c r="F424" s="211"/>
      <c r="G424" s="211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</row>
    <row r="425" spans="6:25" ht="11.25">
      <c r="F425" s="211"/>
      <c r="G425" s="211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</row>
    <row r="426" spans="6:25" ht="11.25">
      <c r="F426" s="211"/>
      <c r="G426" s="211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</row>
    <row r="427" spans="6:25" ht="11.25">
      <c r="F427" s="211"/>
      <c r="G427" s="211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</row>
    <row r="428" spans="6:25" ht="11.25">
      <c r="F428" s="211"/>
      <c r="G428" s="211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  <c r="V428" s="212"/>
      <c r="W428" s="212"/>
      <c r="X428" s="212"/>
      <c r="Y428" s="212"/>
    </row>
    <row r="429" spans="6:25" ht="11.25">
      <c r="F429" s="211"/>
      <c r="G429" s="211"/>
      <c r="H429" s="212"/>
      <c r="I429" s="212"/>
      <c r="J429" s="212"/>
      <c r="K429" s="212"/>
      <c r="L429" s="212"/>
      <c r="M429" s="212"/>
      <c r="N429" s="212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  <c r="Y429" s="212"/>
    </row>
    <row r="430" spans="6:25" ht="11.25">
      <c r="F430" s="211"/>
      <c r="G430" s="211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12"/>
    </row>
    <row r="431" spans="6:25" ht="11.25">
      <c r="F431" s="211"/>
      <c r="G431" s="211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</row>
    <row r="432" spans="6:25" ht="11.25">
      <c r="F432" s="211"/>
      <c r="G432" s="211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2"/>
    </row>
    <row r="433" spans="6:25" ht="11.25">
      <c r="F433" s="211"/>
      <c r="G433" s="211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</row>
    <row r="434" spans="6:25" ht="11.25">
      <c r="F434" s="211"/>
      <c r="G434" s="211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12"/>
    </row>
    <row r="435" spans="6:25" ht="11.25">
      <c r="F435" s="211"/>
      <c r="G435" s="211"/>
      <c r="H435" s="212"/>
      <c r="I435" s="212"/>
      <c r="J435" s="212"/>
      <c r="K435" s="212"/>
      <c r="L435" s="212"/>
      <c r="M435" s="212"/>
      <c r="N435" s="212"/>
      <c r="O435" s="212"/>
      <c r="P435" s="212"/>
      <c r="Q435" s="212"/>
      <c r="R435" s="212"/>
      <c r="S435" s="212"/>
      <c r="T435" s="212"/>
      <c r="U435" s="212"/>
      <c r="V435" s="212"/>
      <c r="W435" s="212"/>
      <c r="X435" s="212"/>
      <c r="Y435" s="212"/>
    </row>
    <row r="436" spans="6:25" ht="11.25">
      <c r="F436" s="211"/>
      <c r="G436" s="211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</row>
    <row r="437" spans="6:25" ht="11.25">
      <c r="F437" s="211"/>
      <c r="G437" s="211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</row>
    <row r="438" spans="6:25" ht="11.25">
      <c r="F438" s="211"/>
      <c r="G438" s="211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2"/>
      <c r="W438" s="212"/>
      <c r="X438" s="212"/>
      <c r="Y438" s="212"/>
    </row>
    <row r="439" spans="6:25" ht="11.25">
      <c r="F439" s="211"/>
      <c r="G439" s="211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</row>
    <row r="440" spans="6:25" ht="11.25">
      <c r="F440" s="211"/>
      <c r="G440" s="211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  <c r="V440" s="212"/>
      <c r="W440" s="212"/>
      <c r="X440" s="212"/>
      <c r="Y440" s="212"/>
    </row>
    <row r="441" spans="6:25" ht="11.25">
      <c r="F441" s="211"/>
      <c r="G441" s="211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</row>
    <row r="442" spans="6:25" ht="11.25">
      <c r="F442" s="211"/>
      <c r="G442" s="211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</row>
    <row r="443" spans="6:25" ht="11.25">
      <c r="F443" s="211"/>
      <c r="G443" s="211"/>
      <c r="H443" s="212"/>
      <c r="I443" s="212"/>
      <c r="J443" s="212"/>
      <c r="K443" s="212"/>
      <c r="L443" s="212"/>
      <c r="M443" s="212"/>
      <c r="N443" s="212"/>
      <c r="O443" s="212"/>
      <c r="P443" s="212"/>
      <c r="Q443" s="212"/>
      <c r="R443" s="212"/>
      <c r="S443" s="212"/>
      <c r="T443" s="212"/>
      <c r="U443" s="212"/>
      <c r="V443" s="212"/>
      <c r="W443" s="212"/>
      <c r="X443" s="212"/>
      <c r="Y443" s="212"/>
    </row>
    <row r="444" spans="6:25" ht="11.25">
      <c r="F444" s="211"/>
      <c r="G444" s="211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</row>
    <row r="445" spans="6:25" ht="11.25">
      <c r="F445" s="211"/>
      <c r="G445" s="211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</row>
    <row r="446" spans="6:25" ht="11.25">
      <c r="F446" s="211"/>
      <c r="G446" s="211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</row>
    <row r="447" spans="6:25" ht="11.25">
      <c r="F447" s="211"/>
      <c r="G447" s="211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</row>
    <row r="448" spans="6:25" ht="11.25">
      <c r="F448" s="211"/>
      <c r="G448" s="211"/>
      <c r="H448" s="212"/>
      <c r="I448" s="212"/>
      <c r="J448" s="212"/>
      <c r="K448" s="212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</row>
    <row r="449" spans="6:25" ht="11.25">
      <c r="F449" s="211"/>
      <c r="G449" s="211"/>
      <c r="H449" s="212"/>
      <c r="I449" s="212"/>
      <c r="J449" s="212"/>
      <c r="K449" s="212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</row>
    <row r="450" spans="6:25" ht="11.25">
      <c r="F450" s="211"/>
      <c r="G450" s="211"/>
      <c r="H450" s="212"/>
      <c r="I450" s="212"/>
      <c r="J450" s="212"/>
      <c r="K450" s="212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</row>
    <row r="451" spans="6:25" ht="11.25">
      <c r="F451" s="211"/>
      <c r="G451" s="211"/>
      <c r="H451" s="212"/>
      <c r="I451" s="212"/>
      <c r="J451" s="212"/>
      <c r="K451" s="212"/>
      <c r="L451" s="212"/>
      <c r="M451" s="212"/>
      <c r="N451" s="212"/>
      <c r="O451" s="212"/>
      <c r="P451" s="212"/>
      <c r="Q451" s="212"/>
      <c r="R451" s="212"/>
      <c r="S451" s="212"/>
      <c r="T451" s="212"/>
      <c r="U451" s="212"/>
      <c r="V451" s="212"/>
      <c r="W451" s="212"/>
      <c r="X451" s="212"/>
      <c r="Y451" s="212"/>
    </row>
    <row r="452" spans="6:25" ht="11.25">
      <c r="F452" s="211"/>
      <c r="G452" s="211"/>
      <c r="H452" s="212"/>
      <c r="I452" s="212"/>
      <c r="J452" s="212"/>
      <c r="K452" s="212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</row>
    <row r="453" spans="6:25" ht="11.25">
      <c r="F453" s="211"/>
      <c r="G453" s="211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</row>
    <row r="454" spans="6:25" ht="11.25">
      <c r="F454" s="211"/>
      <c r="G454" s="211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</row>
    <row r="455" spans="6:25" ht="11.25">
      <c r="F455" s="211"/>
      <c r="G455" s="211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</row>
    <row r="456" spans="6:25" ht="11.25">
      <c r="F456" s="211"/>
      <c r="G456" s="211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</row>
    <row r="457" spans="6:25" ht="11.25">
      <c r="F457" s="211"/>
      <c r="G457" s="211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</row>
    <row r="458" spans="6:25" ht="11.25">
      <c r="F458" s="211"/>
      <c r="G458" s="211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</row>
    <row r="459" spans="6:25" ht="11.25">
      <c r="F459" s="211"/>
      <c r="G459" s="211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</row>
    <row r="460" spans="6:25" ht="11.25">
      <c r="F460" s="211"/>
      <c r="G460" s="211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</row>
    <row r="461" spans="6:25" ht="11.25">
      <c r="F461" s="211"/>
      <c r="G461" s="211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</row>
    <row r="462" spans="6:25" ht="11.25">
      <c r="F462" s="211"/>
      <c r="G462" s="211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</row>
    <row r="463" spans="6:25" ht="11.25">
      <c r="F463" s="211"/>
      <c r="G463" s="211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</row>
    <row r="464" spans="6:25" ht="11.25">
      <c r="F464" s="211"/>
      <c r="G464" s="211"/>
      <c r="H464" s="212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</row>
    <row r="465" spans="6:25" ht="11.25">
      <c r="F465" s="211"/>
      <c r="G465" s="211"/>
      <c r="H465" s="212"/>
      <c r="I465" s="212"/>
      <c r="J465" s="212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</row>
    <row r="466" spans="6:25" ht="11.25">
      <c r="F466" s="211"/>
      <c r="G466" s="211"/>
      <c r="H466" s="212"/>
      <c r="I466" s="212"/>
      <c r="J466" s="212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</row>
    <row r="467" spans="6:25" ht="11.25">
      <c r="F467" s="211"/>
      <c r="G467" s="211"/>
      <c r="H467" s="212"/>
      <c r="I467" s="212"/>
      <c r="J467" s="212"/>
      <c r="K467" s="212"/>
      <c r="L467" s="212"/>
      <c r="M467" s="212"/>
      <c r="N467" s="212"/>
      <c r="O467" s="212"/>
      <c r="P467" s="212"/>
      <c r="Q467" s="212"/>
      <c r="R467" s="212"/>
      <c r="S467" s="212"/>
      <c r="T467" s="212"/>
      <c r="U467" s="212"/>
      <c r="V467" s="212"/>
      <c r="W467" s="212"/>
      <c r="X467" s="212"/>
      <c r="Y467" s="212"/>
    </row>
    <row r="468" spans="6:25" ht="11.25">
      <c r="F468" s="211"/>
      <c r="G468" s="211"/>
      <c r="H468" s="212"/>
      <c r="I468" s="212"/>
      <c r="J468" s="212"/>
      <c r="K468" s="212"/>
      <c r="L468" s="212"/>
      <c r="M468" s="212"/>
      <c r="N468" s="212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</row>
    <row r="469" spans="6:25" ht="11.25">
      <c r="F469" s="211"/>
      <c r="G469" s="211"/>
      <c r="H469" s="212"/>
      <c r="I469" s="212"/>
      <c r="J469" s="212"/>
      <c r="K469" s="212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</row>
    <row r="470" spans="6:25" ht="11.25">
      <c r="F470" s="211"/>
      <c r="G470" s="211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</row>
    <row r="471" spans="6:25" ht="11.25">
      <c r="F471" s="211"/>
      <c r="G471" s="211"/>
      <c r="H471" s="212"/>
      <c r="I471" s="212"/>
      <c r="J471" s="212"/>
      <c r="K471" s="212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</row>
    <row r="472" spans="6:25" ht="11.25">
      <c r="F472" s="211"/>
      <c r="G472" s="211"/>
      <c r="H472" s="212"/>
      <c r="I472" s="212"/>
      <c r="J472" s="212"/>
      <c r="K472" s="212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</row>
    <row r="473" spans="6:25" ht="11.25">
      <c r="F473" s="211"/>
      <c r="G473" s="211"/>
      <c r="H473" s="212"/>
      <c r="I473" s="212"/>
      <c r="J473" s="212"/>
      <c r="K473" s="212"/>
      <c r="L473" s="212"/>
      <c r="M473" s="212"/>
      <c r="N473" s="212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</row>
    <row r="474" spans="6:25" ht="11.25">
      <c r="F474" s="211"/>
      <c r="G474" s="211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</row>
    <row r="475" spans="6:25" ht="11.25">
      <c r="F475" s="211"/>
      <c r="G475" s="211"/>
      <c r="H475" s="212"/>
      <c r="I475" s="212"/>
      <c r="J475" s="212"/>
      <c r="K475" s="212"/>
      <c r="L475" s="212"/>
      <c r="M475" s="212"/>
      <c r="N475" s="212"/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</row>
    <row r="476" spans="6:25" ht="11.25">
      <c r="F476" s="211"/>
      <c r="G476" s="211"/>
      <c r="H476" s="212"/>
      <c r="I476" s="212"/>
      <c r="J476" s="212"/>
      <c r="K476" s="212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</row>
    <row r="477" spans="6:25" ht="11.25">
      <c r="F477" s="211"/>
      <c r="G477" s="211"/>
      <c r="H477" s="212"/>
      <c r="I477" s="212"/>
      <c r="J477" s="212"/>
      <c r="K477" s="212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</row>
    <row r="478" spans="6:25" ht="11.25">
      <c r="F478" s="211"/>
      <c r="G478" s="211"/>
      <c r="H478" s="212"/>
      <c r="I478" s="212"/>
      <c r="J478" s="212"/>
      <c r="K478" s="212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</row>
    <row r="479" spans="6:25" ht="11.25">
      <c r="F479" s="211"/>
      <c r="G479" s="211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</row>
    <row r="480" spans="6:25" ht="11.25">
      <c r="F480" s="211"/>
      <c r="G480" s="211"/>
      <c r="H480" s="212"/>
      <c r="I480" s="212"/>
      <c r="J480" s="212"/>
      <c r="K480" s="212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</row>
    <row r="481" spans="6:25" ht="11.25">
      <c r="F481" s="211"/>
      <c r="G481" s="211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</row>
    <row r="482" spans="6:25" ht="11.25">
      <c r="F482" s="211"/>
      <c r="G482" s="211"/>
      <c r="H482" s="212"/>
      <c r="I482" s="212"/>
      <c r="J482" s="212"/>
      <c r="K482" s="212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</row>
    <row r="483" spans="6:25" ht="11.25">
      <c r="F483" s="211"/>
      <c r="G483" s="211"/>
      <c r="H483" s="212"/>
      <c r="I483" s="212"/>
      <c r="J483" s="212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</row>
    <row r="484" spans="6:25" ht="11.25">
      <c r="F484" s="211"/>
      <c r="G484" s="211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</row>
    <row r="485" spans="6:25" ht="11.25">
      <c r="F485" s="211"/>
      <c r="G485" s="211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</row>
    <row r="486" spans="6:25" ht="11.25">
      <c r="F486" s="211"/>
      <c r="G486" s="211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</row>
    <row r="487" spans="6:25" ht="11.25">
      <c r="F487" s="211"/>
      <c r="G487" s="211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</row>
    <row r="488" spans="6:25" ht="11.25">
      <c r="F488" s="211"/>
      <c r="G488" s="211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</row>
    <row r="489" spans="6:25" ht="11.25">
      <c r="F489" s="211"/>
      <c r="G489" s="211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</row>
    <row r="490" spans="6:25" ht="11.25">
      <c r="F490" s="211"/>
      <c r="G490" s="211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</row>
    <row r="491" spans="6:25" ht="11.25">
      <c r="F491" s="211"/>
      <c r="G491" s="211"/>
      <c r="H491" s="212"/>
      <c r="I491" s="212"/>
      <c r="J491" s="212"/>
      <c r="K491" s="212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</row>
    <row r="492" spans="6:25" ht="11.25">
      <c r="F492" s="211"/>
      <c r="G492" s="211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</row>
    <row r="493" spans="6:25" ht="11.25">
      <c r="F493" s="211"/>
      <c r="G493" s="211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</row>
    <row r="494" spans="6:25" ht="11.25">
      <c r="F494" s="211"/>
      <c r="G494" s="211"/>
      <c r="H494" s="212"/>
      <c r="I494" s="212"/>
      <c r="J494" s="212"/>
      <c r="K494" s="212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</row>
    <row r="495" spans="6:25" ht="11.25">
      <c r="F495" s="211"/>
      <c r="G495" s="211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</row>
    <row r="496" spans="6:25" ht="11.25">
      <c r="F496" s="211"/>
      <c r="G496" s="211"/>
      <c r="H496" s="212"/>
      <c r="I496" s="212"/>
      <c r="J496" s="212"/>
      <c r="K496" s="212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</row>
    <row r="497" spans="6:25" ht="11.25">
      <c r="F497" s="211"/>
      <c r="G497" s="211"/>
      <c r="H497" s="212"/>
      <c r="I497" s="212"/>
      <c r="J497" s="212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</row>
    <row r="498" spans="6:25" ht="11.25">
      <c r="F498" s="211"/>
      <c r="G498" s="211"/>
      <c r="H498" s="212"/>
      <c r="I498" s="212"/>
      <c r="J498" s="212"/>
      <c r="K498" s="212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</row>
    <row r="499" spans="6:25" ht="11.25">
      <c r="F499" s="211"/>
      <c r="G499" s="211"/>
      <c r="H499" s="212"/>
      <c r="I499" s="212"/>
      <c r="J499" s="212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</row>
    <row r="500" spans="6:25" ht="11.25">
      <c r="F500" s="211"/>
      <c r="G500" s="211"/>
      <c r="H500" s="212"/>
      <c r="I500" s="212"/>
      <c r="J500" s="212"/>
      <c r="K500" s="212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</row>
    <row r="501" spans="6:25" ht="11.25">
      <c r="F501" s="211"/>
      <c r="G501" s="211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</row>
    <row r="502" spans="6:25" ht="11.25">
      <c r="F502" s="211"/>
      <c r="G502" s="211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</row>
    <row r="503" spans="6:25" ht="11.25">
      <c r="F503" s="211"/>
      <c r="G503" s="211"/>
      <c r="H503" s="212"/>
      <c r="I503" s="212"/>
      <c r="J503" s="212"/>
      <c r="K503" s="212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</row>
    <row r="504" spans="6:25" ht="11.25">
      <c r="F504" s="211"/>
      <c r="G504" s="211"/>
      <c r="H504" s="212"/>
      <c r="I504" s="212"/>
      <c r="J504" s="212"/>
      <c r="K504" s="212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</row>
    <row r="505" spans="6:25" ht="11.25">
      <c r="F505" s="211"/>
      <c r="G505" s="211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</row>
    <row r="506" spans="6:25" ht="11.25">
      <c r="F506" s="211"/>
      <c r="G506" s="211"/>
      <c r="H506" s="212"/>
      <c r="I506" s="212"/>
      <c r="J506" s="212"/>
      <c r="K506" s="212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</row>
    <row r="507" spans="6:25" ht="11.25">
      <c r="F507" s="211"/>
      <c r="G507" s="211"/>
      <c r="H507" s="212"/>
      <c r="I507" s="212"/>
      <c r="J507" s="212"/>
      <c r="K507" s="212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</row>
    <row r="508" spans="6:25" ht="11.25">
      <c r="F508" s="211"/>
      <c r="G508" s="211"/>
      <c r="H508" s="212"/>
      <c r="I508" s="212"/>
      <c r="J508" s="212"/>
      <c r="K508" s="212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</row>
    <row r="509" spans="6:25" ht="11.25">
      <c r="F509" s="211"/>
      <c r="G509" s="211"/>
      <c r="H509" s="212"/>
      <c r="I509" s="212"/>
      <c r="J509" s="212"/>
      <c r="K509" s="212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</row>
    <row r="510" spans="6:25" ht="11.25">
      <c r="F510" s="211"/>
      <c r="G510" s="211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</row>
    <row r="511" spans="6:25" ht="11.25">
      <c r="F511" s="211"/>
      <c r="G511" s="211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</row>
    <row r="512" spans="6:25" ht="11.25">
      <c r="F512" s="211"/>
      <c r="G512" s="211"/>
      <c r="H512" s="212"/>
      <c r="I512" s="212"/>
      <c r="J512" s="212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</row>
    <row r="513" spans="6:25" ht="11.25">
      <c r="F513" s="211"/>
      <c r="G513" s="211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</row>
    <row r="514" spans="6:25" ht="11.25">
      <c r="F514" s="211"/>
      <c r="G514" s="211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</row>
    <row r="515" spans="6:25" ht="11.25">
      <c r="F515" s="211"/>
      <c r="G515" s="211"/>
      <c r="H515" s="212"/>
      <c r="I515" s="212"/>
      <c r="J515" s="212"/>
      <c r="K515" s="212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</row>
    <row r="516" spans="6:25" ht="11.25">
      <c r="F516" s="211"/>
      <c r="G516" s="211"/>
      <c r="H516" s="212"/>
      <c r="I516" s="212"/>
      <c r="J516" s="212"/>
      <c r="K516" s="212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</row>
    <row r="517" spans="6:25" ht="11.25">
      <c r="F517" s="211"/>
      <c r="G517" s="211"/>
      <c r="H517" s="212"/>
      <c r="I517" s="212"/>
      <c r="J517" s="212"/>
      <c r="K517" s="212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</row>
    <row r="518" spans="6:25" ht="11.25">
      <c r="F518" s="211"/>
      <c r="G518" s="211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</row>
    <row r="519" spans="6:25" ht="11.25">
      <c r="F519" s="211"/>
      <c r="G519" s="211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</row>
    <row r="520" spans="6:25" ht="11.25">
      <c r="F520" s="211"/>
      <c r="G520" s="211"/>
      <c r="H520" s="212"/>
      <c r="I520" s="212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</row>
    <row r="521" spans="6:25" ht="11.25">
      <c r="F521" s="211"/>
      <c r="G521" s="211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</row>
    <row r="522" spans="6:25" ht="11.25">
      <c r="F522" s="211"/>
      <c r="G522" s="211"/>
      <c r="H522" s="212"/>
      <c r="I522" s="212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</row>
    <row r="523" spans="6:25" ht="11.25">
      <c r="F523" s="211"/>
      <c r="G523" s="211"/>
      <c r="H523" s="212"/>
      <c r="I523" s="212"/>
      <c r="J523" s="212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</row>
    <row r="524" spans="6:25" ht="11.25">
      <c r="F524" s="211"/>
      <c r="G524" s="211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</row>
    <row r="525" spans="6:25" ht="11.25">
      <c r="F525" s="211"/>
      <c r="G525" s="211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</row>
    <row r="526" spans="6:25" ht="11.25">
      <c r="F526" s="211"/>
      <c r="G526" s="211"/>
      <c r="H526" s="212"/>
      <c r="I526" s="212"/>
      <c r="J526" s="212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</row>
    <row r="527" spans="6:25" ht="11.25">
      <c r="F527" s="211"/>
      <c r="G527" s="211"/>
      <c r="H527" s="212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</row>
    <row r="528" spans="6:25" ht="11.25">
      <c r="F528" s="211"/>
      <c r="G528" s="211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</row>
    <row r="529" spans="6:25" ht="11.25">
      <c r="F529" s="211"/>
      <c r="G529" s="211"/>
      <c r="H529" s="212"/>
      <c r="I529" s="212"/>
      <c r="J529" s="212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</row>
    <row r="530" spans="6:25" ht="11.25">
      <c r="F530" s="211"/>
      <c r="G530" s="211"/>
      <c r="H530" s="212"/>
      <c r="I530" s="212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</row>
    <row r="531" spans="6:25" ht="11.25">
      <c r="F531" s="211"/>
      <c r="G531" s="211"/>
      <c r="H531" s="212"/>
      <c r="I531" s="212"/>
      <c r="J531" s="212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</row>
    <row r="532" spans="6:25" ht="11.25">
      <c r="F532" s="211"/>
      <c r="G532" s="211"/>
      <c r="H532" s="212"/>
      <c r="I532" s="212"/>
      <c r="J532" s="212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2"/>
    </row>
    <row r="533" spans="6:25" ht="11.25">
      <c r="F533" s="211"/>
      <c r="G533" s="211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</row>
    <row r="534" spans="6:25" ht="11.25">
      <c r="F534" s="211"/>
      <c r="G534" s="211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2"/>
    </row>
    <row r="535" spans="6:25" ht="11.25">
      <c r="F535" s="211"/>
      <c r="G535" s="211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</row>
    <row r="536" spans="6:25" ht="11.25">
      <c r="F536" s="211"/>
      <c r="G536" s="211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212"/>
      <c r="T536" s="212"/>
      <c r="U536" s="212"/>
      <c r="V536" s="212"/>
      <c r="W536" s="212"/>
      <c r="X536" s="212"/>
      <c r="Y536" s="212"/>
    </row>
    <row r="537" spans="6:25" ht="11.25">
      <c r="F537" s="211"/>
      <c r="G537" s="211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212"/>
      <c r="T537" s="212"/>
      <c r="U537" s="212"/>
      <c r="V537" s="212"/>
      <c r="W537" s="212"/>
      <c r="X537" s="212"/>
      <c r="Y537" s="212"/>
    </row>
    <row r="538" spans="6:25" ht="11.25">
      <c r="F538" s="211"/>
      <c r="G538" s="211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212"/>
      <c r="T538" s="212"/>
      <c r="U538" s="212"/>
      <c r="V538" s="212"/>
      <c r="W538" s="212"/>
      <c r="X538" s="212"/>
      <c r="Y538" s="212"/>
    </row>
    <row r="539" spans="6:25" ht="11.25">
      <c r="F539" s="211"/>
      <c r="G539" s="211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2"/>
    </row>
    <row r="540" spans="6:25" ht="11.25">
      <c r="F540" s="211"/>
      <c r="G540" s="211"/>
      <c r="H540" s="212"/>
      <c r="I540" s="212"/>
      <c r="J540" s="212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2"/>
    </row>
    <row r="541" spans="6:25" ht="11.25">
      <c r="F541" s="211"/>
      <c r="G541" s="211"/>
      <c r="H541" s="212"/>
      <c r="I541" s="212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</row>
    <row r="542" spans="6:25" ht="11.25">
      <c r="F542" s="211"/>
      <c r="G542" s="211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</row>
    <row r="543" spans="6:25" ht="11.25">
      <c r="F543" s="211"/>
      <c r="G543" s="211"/>
      <c r="H543" s="212"/>
      <c r="I543" s="212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</row>
    <row r="544" spans="6:25" ht="11.25">
      <c r="F544" s="211"/>
      <c r="G544" s="211"/>
      <c r="H544" s="212"/>
      <c r="I544" s="212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</row>
    <row r="545" spans="6:25" ht="11.25">
      <c r="F545" s="211"/>
      <c r="G545" s="211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</row>
    <row r="546" spans="6:25" ht="11.25">
      <c r="F546" s="211"/>
      <c r="G546" s="211"/>
      <c r="H546" s="212"/>
      <c r="I546" s="212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</row>
    <row r="547" spans="6:25" ht="11.25">
      <c r="F547" s="211"/>
      <c r="G547" s="211"/>
      <c r="H547" s="212"/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</row>
    <row r="548" spans="6:25" ht="11.25">
      <c r="F548" s="211"/>
      <c r="G548" s="211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</row>
    <row r="549" spans="6:25" ht="11.25">
      <c r="F549" s="211"/>
      <c r="G549" s="211"/>
      <c r="H549" s="212"/>
      <c r="I549" s="212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</row>
    <row r="550" spans="6:25" ht="11.25">
      <c r="F550" s="211"/>
      <c r="G550" s="211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</row>
    <row r="551" spans="6:25" ht="11.25">
      <c r="F551" s="211"/>
      <c r="G551" s="211"/>
      <c r="H551" s="212"/>
      <c r="I551" s="212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</row>
    <row r="552" spans="6:25" ht="11.25">
      <c r="F552" s="211"/>
      <c r="G552" s="211"/>
      <c r="H552" s="212"/>
      <c r="I552" s="212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</row>
    <row r="553" spans="6:25" ht="11.25">
      <c r="F553" s="211"/>
      <c r="G553" s="211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</row>
    <row r="554" spans="6:25" ht="11.25">
      <c r="F554" s="211"/>
      <c r="G554" s="211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</row>
    <row r="555" spans="6:25" ht="11.25">
      <c r="F555" s="211"/>
      <c r="G555" s="211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</row>
    <row r="556" spans="6:25" ht="11.25">
      <c r="F556" s="211"/>
      <c r="G556" s="211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</row>
    <row r="557" spans="6:25" ht="11.25">
      <c r="F557" s="211"/>
      <c r="G557" s="211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</row>
    <row r="558" spans="6:25" ht="11.25">
      <c r="F558" s="211"/>
      <c r="G558" s="211"/>
      <c r="H558" s="212"/>
      <c r="I558" s="21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</row>
    <row r="559" spans="6:25" ht="11.25">
      <c r="F559" s="211"/>
      <c r="G559" s="211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</row>
    <row r="560" spans="6:25" ht="11.25">
      <c r="F560" s="211"/>
      <c r="G560" s="211"/>
      <c r="H560" s="212"/>
      <c r="I560" s="21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</row>
    <row r="561" spans="6:25" ht="11.25">
      <c r="F561" s="211"/>
      <c r="G561" s="211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</row>
    <row r="562" spans="6:25" ht="11.25">
      <c r="F562" s="211"/>
      <c r="G562" s="211"/>
      <c r="H562" s="212"/>
      <c r="I562" s="21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</row>
    <row r="563" spans="6:25" ht="11.25">
      <c r="F563" s="211"/>
      <c r="G563" s="211"/>
      <c r="H563" s="212"/>
      <c r="I563" s="21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</row>
    <row r="564" spans="6:25" ht="11.25">
      <c r="F564" s="211"/>
      <c r="G564" s="211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</row>
    <row r="565" spans="6:25" ht="11.25">
      <c r="F565" s="211"/>
      <c r="G565" s="211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</row>
    <row r="566" spans="6:25" ht="11.25">
      <c r="F566" s="211"/>
      <c r="G566" s="211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</row>
    <row r="567" spans="6:25" ht="11.25">
      <c r="F567" s="211"/>
      <c r="G567" s="211"/>
      <c r="H567" s="212"/>
      <c r="I567" s="21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</row>
    <row r="568" spans="6:25" ht="11.25">
      <c r="F568" s="211"/>
      <c r="G568" s="211"/>
      <c r="H568" s="212"/>
      <c r="I568" s="21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</row>
    <row r="569" spans="6:25" ht="11.25">
      <c r="F569" s="211"/>
      <c r="G569" s="211"/>
      <c r="H569" s="212"/>
      <c r="I569" s="21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</row>
    <row r="570" spans="6:25" ht="11.25">
      <c r="F570" s="211"/>
      <c r="G570" s="211"/>
      <c r="H570" s="212"/>
      <c r="I570" s="21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</row>
    <row r="571" spans="6:25" ht="11.25">
      <c r="F571" s="211"/>
      <c r="G571" s="211"/>
      <c r="H571" s="212"/>
      <c r="I571" s="21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</row>
    <row r="572" spans="6:25" ht="11.25">
      <c r="F572" s="211"/>
      <c r="G572" s="211"/>
      <c r="H572" s="212"/>
      <c r="I572" s="21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</row>
    <row r="573" spans="6:25" ht="11.25">
      <c r="F573" s="211"/>
      <c r="G573" s="211"/>
      <c r="H573" s="212"/>
      <c r="I573" s="21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</row>
    <row r="574" spans="6:25" ht="11.25">
      <c r="F574" s="211"/>
      <c r="G574" s="211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</row>
    <row r="575" spans="6:25" ht="11.25">
      <c r="F575" s="211"/>
      <c r="G575" s="211"/>
      <c r="H575" s="212"/>
      <c r="I575" s="21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</row>
    <row r="576" spans="6:25" ht="11.25">
      <c r="F576" s="211"/>
      <c r="G576" s="211"/>
      <c r="H576" s="212"/>
      <c r="I576" s="21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</row>
    <row r="577" spans="6:25" ht="11.25">
      <c r="F577" s="211"/>
      <c r="G577" s="211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</row>
    <row r="578" spans="6:25" ht="11.25">
      <c r="F578" s="211"/>
      <c r="G578" s="211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  <c r="V578" s="212"/>
      <c r="W578" s="212"/>
      <c r="X578" s="212"/>
      <c r="Y578" s="212"/>
    </row>
    <row r="579" spans="6:25" ht="11.25">
      <c r="F579" s="211"/>
      <c r="G579" s="211"/>
      <c r="H579" s="212"/>
      <c r="I579" s="212"/>
      <c r="J579" s="212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</row>
    <row r="580" spans="6:25" ht="11.25">
      <c r="F580" s="211"/>
      <c r="G580" s="211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</row>
    <row r="581" spans="6:25" ht="11.25">
      <c r="F581" s="211"/>
      <c r="G581" s="211"/>
      <c r="H581" s="212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</row>
    <row r="582" spans="6:25" ht="11.25">
      <c r="F582" s="211"/>
      <c r="G582" s="211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</row>
    <row r="583" spans="6:25" ht="11.25">
      <c r="F583" s="211"/>
      <c r="G583" s="211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</row>
    <row r="584" spans="6:25" ht="11.25">
      <c r="F584" s="211"/>
      <c r="G584" s="211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</row>
    <row r="585" spans="6:25" ht="11.25">
      <c r="F585" s="211"/>
      <c r="G585" s="211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</row>
    <row r="586" spans="6:25" ht="11.25">
      <c r="F586" s="211"/>
      <c r="G586" s="211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</row>
    <row r="587" spans="6:25" ht="11.25">
      <c r="F587" s="211"/>
      <c r="G587" s="211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</row>
    <row r="588" spans="6:25" ht="11.25">
      <c r="F588" s="211"/>
      <c r="G588" s="211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</row>
    <row r="589" spans="6:25" ht="11.25">
      <c r="F589" s="211"/>
      <c r="G589" s="211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</row>
    <row r="590" spans="6:25" ht="11.25">
      <c r="F590" s="211"/>
      <c r="G590" s="211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</row>
    <row r="591" spans="6:25" ht="11.25">
      <c r="F591" s="211"/>
      <c r="G591" s="211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</row>
    <row r="592" spans="6:25" ht="11.25">
      <c r="F592" s="211"/>
      <c r="G592" s="211"/>
      <c r="H592" s="212"/>
      <c r="I592" s="212"/>
      <c r="J592" s="212"/>
      <c r="K592" s="212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</row>
    <row r="593" spans="6:25" ht="11.25">
      <c r="F593" s="211"/>
      <c r="G593" s="211"/>
      <c r="H593" s="212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</row>
    <row r="594" spans="6:25" ht="11.25">
      <c r="F594" s="211"/>
      <c r="G594" s="211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</row>
    <row r="595" spans="6:25" ht="11.25">
      <c r="F595" s="211"/>
      <c r="G595" s="211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</row>
    <row r="596" spans="6:25" ht="11.25">
      <c r="F596" s="211"/>
      <c r="G596" s="211"/>
      <c r="H596" s="212"/>
      <c r="I596" s="212"/>
      <c r="J596" s="212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</row>
    <row r="597" spans="6:25" ht="11.25">
      <c r="F597" s="211"/>
      <c r="G597" s="211"/>
      <c r="H597" s="212"/>
      <c r="I597" s="212"/>
      <c r="J597" s="212"/>
      <c r="K597" s="212"/>
      <c r="L597" s="212"/>
      <c r="M597" s="212"/>
      <c r="N597" s="212"/>
      <c r="O597" s="212"/>
      <c r="P597" s="212"/>
      <c r="Q597" s="212"/>
      <c r="R597" s="212"/>
      <c r="S597" s="212"/>
      <c r="T597" s="212"/>
      <c r="U597" s="212"/>
      <c r="V597" s="212"/>
      <c r="W597" s="212"/>
      <c r="X597" s="212"/>
      <c r="Y597" s="212"/>
    </row>
    <row r="598" spans="6:25" ht="11.25">
      <c r="F598" s="211"/>
      <c r="G598" s="211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</row>
    <row r="599" spans="6:25" ht="11.25">
      <c r="F599" s="211"/>
      <c r="G599" s="211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</row>
    <row r="600" spans="6:25" ht="11.25">
      <c r="F600" s="211"/>
      <c r="G600" s="211"/>
      <c r="H600" s="212"/>
      <c r="I600" s="212"/>
      <c r="J600" s="212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</row>
    <row r="601" spans="6:25" ht="11.25">
      <c r="F601" s="211"/>
      <c r="G601" s="211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</row>
    <row r="602" spans="6:25" ht="11.25">
      <c r="F602" s="211"/>
      <c r="G602" s="211"/>
      <c r="H602" s="212"/>
      <c r="I602" s="212"/>
      <c r="J602" s="212"/>
      <c r="K602" s="212"/>
      <c r="L602" s="212"/>
      <c r="M602" s="212"/>
      <c r="N602" s="212"/>
      <c r="O602" s="212"/>
      <c r="P602" s="212"/>
      <c r="Q602" s="212"/>
      <c r="R602" s="212"/>
      <c r="S602" s="212"/>
      <c r="T602" s="212"/>
      <c r="U602" s="212"/>
      <c r="V602" s="212"/>
      <c r="W602" s="212"/>
      <c r="X602" s="212"/>
      <c r="Y602" s="212"/>
    </row>
    <row r="603" spans="6:25" ht="11.25">
      <c r="F603" s="211"/>
      <c r="G603" s="211"/>
      <c r="H603" s="212"/>
      <c r="I603" s="212"/>
      <c r="J603" s="212"/>
      <c r="K603" s="212"/>
      <c r="L603" s="212"/>
      <c r="M603" s="212"/>
      <c r="N603" s="212"/>
      <c r="O603" s="212"/>
      <c r="P603" s="212"/>
      <c r="Q603" s="212"/>
      <c r="R603" s="212"/>
      <c r="S603" s="212"/>
      <c r="T603" s="212"/>
      <c r="U603" s="212"/>
      <c r="V603" s="212"/>
      <c r="W603" s="212"/>
      <c r="X603" s="212"/>
      <c r="Y603" s="212"/>
    </row>
    <row r="604" spans="6:25" ht="11.25">
      <c r="F604" s="211"/>
      <c r="G604" s="211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2"/>
    </row>
    <row r="605" spans="6:25" ht="11.25">
      <c r="F605" s="211"/>
      <c r="G605" s="211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2"/>
    </row>
    <row r="606" spans="6:25" ht="11.25">
      <c r="F606" s="211"/>
      <c r="G606" s="211"/>
      <c r="H606" s="212"/>
      <c r="I606" s="212"/>
      <c r="J606" s="212"/>
      <c r="K606" s="212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2"/>
    </row>
    <row r="607" spans="6:25" ht="11.25">
      <c r="F607" s="211"/>
      <c r="G607" s="211"/>
      <c r="H607" s="212"/>
      <c r="I607" s="212"/>
      <c r="J607" s="212"/>
      <c r="K607" s="212"/>
      <c r="L607" s="212"/>
      <c r="M607" s="212"/>
      <c r="N607" s="212"/>
      <c r="O607" s="212"/>
      <c r="P607" s="212"/>
      <c r="Q607" s="212"/>
      <c r="R607" s="212"/>
      <c r="S607" s="212"/>
      <c r="T607" s="212"/>
      <c r="U607" s="212"/>
      <c r="V607" s="212"/>
      <c r="W607" s="212"/>
      <c r="X607" s="212"/>
      <c r="Y607" s="212"/>
    </row>
    <row r="608" spans="6:25" ht="11.25">
      <c r="F608" s="211"/>
      <c r="G608" s="211"/>
      <c r="H608" s="212"/>
      <c r="I608" s="212"/>
      <c r="J608" s="212"/>
      <c r="K608" s="212"/>
      <c r="L608" s="212"/>
      <c r="M608" s="212"/>
      <c r="N608" s="212"/>
      <c r="O608" s="212"/>
      <c r="P608" s="212"/>
      <c r="Q608" s="212"/>
      <c r="R608" s="212"/>
      <c r="S608" s="212"/>
      <c r="T608" s="212"/>
      <c r="U608" s="212"/>
      <c r="V608" s="212"/>
      <c r="W608" s="212"/>
      <c r="X608" s="212"/>
      <c r="Y608" s="212"/>
    </row>
    <row r="609" spans="6:25" ht="11.25">
      <c r="F609" s="211"/>
      <c r="G609" s="211"/>
      <c r="H609" s="212"/>
      <c r="I609" s="212"/>
      <c r="J609" s="212"/>
      <c r="K609" s="212"/>
      <c r="L609" s="212"/>
      <c r="M609" s="212"/>
      <c r="N609" s="212"/>
      <c r="O609" s="212"/>
      <c r="P609" s="212"/>
      <c r="Q609" s="212"/>
      <c r="R609" s="212"/>
      <c r="S609" s="212"/>
      <c r="T609" s="212"/>
      <c r="U609" s="212"/>
      <c r="V609" s="212"/>
      <c r="W609" s="212"/>
      <c r="X609" s="212"/>
      <c r="Y609" s="212"/>
    </row>
    <row r="610" spans="6:25" ht="11.25">
      <c r="F610" s="211"/>
      <c r="G610" s="211"/>
      <c r="H610" s="212"/>
      <c r="I610" s="212"/>
      <c r="J610" s="212"/>
      <c r="K610" s="212"/>
      <c r="L610" s="212"/>
      <c r="M610" s="212"/>
      <c r="N610" s="212"/>
      <c r="O610" s="212"/>
      <c r="P610" s="212"/>
      <c r="Q610" s="212"/>
      <c r="R610" s="212"/>
      <c r="S610" s="212"/>
      <c r="T610" s="212"/>
      <c r="U610" s="212"/>
      <c r="V610" s="212"/>
      <c r="W610" s="212"/>
      <c r="X610" s="212"/>
      <c r="Y610" s="212"/>
    </row>
    <row r="611" spans="6:25" ht="11.25">
      <c r="F611" s="211"/>
      <c r="G611" s="211"/>
      <c r="H611" s="212"/>
      <c r="I611" s="212"/>
      <c r="J611" s="212"/>
      <c r="K611" s="212"/>
      <c r="L611" s="212"/>
      <c r="M611" s="212"/>
      <c r="N611" s="212"/>
      <c r="O611" s="212"/>
      <c r="P611" s="212"/>
      <c r="Q611" s="212"/>
      <c r="R611" s="212"/>
      <c r="S611" s="212"/>
      <c r="T611" s="212"/>
      <c r="U611" s="212"/>
      <c r="V611" s="212"/>
      <c r="W611" s="212"/>
      <c r="X611" s="212"/>
      <c r="Y611" s="212"/>
    </row>
    <row r="612" spans="6:25" ht="11.25">
      <c r="F612" s="211"/>
      <c r="G612" s="211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  <c r="V612" s="212"/>
      <c r="W612" s="212"/>
      <c r="X612" s="212"/>
      <c r="Y612" s="212"/>
    </row>
    <row r="613" spans="6:25" ht="11.25">
      <c r="F613" s="211"/>
      <c r="G613" s="211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</row>
    <row r="614" spans="6:25" ht="11.25">
      <c r="F614" s="211"/>
      <c r="G614" s="211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2"/>
      <c r="W614" s="212"/>
      <c r="X614" s="212"/>
      <c r="Y614" s="212"/>
    </row>
    <row r="615" spans="6:25" ht="11.25">
      <c r="F615" s="211"/>
      <c r="G615" s="211"/>
      <c r="H615" s="212"/>
      <c r="I615" s="212"/>
      <c r="J615" s="212"/>
      <c r="K615" s="212"/>
      <c r="L615" s="212"/>
      <c r="M615" s="212"/>
      <c r="N615" s="212"/>
      <c r="O615" s="212"/>
      <c r="P615" s="212"/>
      <c r="Q615" s="212"/>
      <c r="R615" s="212"/>
      <c r="S615" s="212"/>
      <c r="T615" s="212"/>
      <c r="U615" s="212"/>
      <c r="V615" s="212"/>
      <c r="W615" s="212"/>
      <c r="X615" s="212"/>
      <c r="Y615" s="212"/>
    </row>
    <row r="616" spans="6:25" ht="11.25">
      <c r="F616" s="211"/>
      <c r="G616" s="211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  <c r="V616" s="212"/>
      <c r="W616" s="212"/>
      <c r="X616" s="212"/>
      <c r="Y616" s="212"/>
    </row>
    <row r="617" spans="6:25" ht="11.25">
      <c r="F617" s="211"/>
      <c r="G617" s="211"/>
      <c r="H617" s="212"/>
      <c r="I617" s="212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</row>
    <row r="618" spans="6:25" ht="11.25">
      <c r="F618" s="211"/>
      <c r="G618" s="211"/>
      <c r="H618" s="212"/>
      <c r="I618" s="212"/>
      <c r="J618" s="212"/>
      <c r="K618" s="212"/>
      <c r="L618" s="212"/>
      <c r="M618" s="212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  <c r="Y618" s="212"/>
    </row>
    <row r="619" spans="6:25" ht="11.25">
      <c r="F619" s="211"/>
      <c r="G619" s="211"/>
      <c r="H619" s="212"/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  <c r="V619" s="212"/>
      <c r="W619" s="212"/>
      <c r="X619" s="212"/>
      <c r="Y619" s="212"/>
    </row>
    <row r="620" spans="6:25" ht="11.25">
      <c r="F620" s="211"/>
      <c r="G620" s="211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  <c r="V620" s="212"/>
      <c r="W620" s="212"/>
      <c r="X620" s="212"/>
      <c r="Y620" s="212"/>
    </row>
    <row r="621" spans="6:25" ht="11.25">
      <c r="F621" s="211"/>
      <c r="G621" s="211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  <c r="V621" s="212"/>
      <c r="W621" s="212"/>
      <c r="X621" s="212"/>
      <c r="Y621" s="212"/>
    </row>
    <row r="622" spans="6:25" ht="11.25">
      <c r="F622" s="211"/>
      <c r="G622" s="211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  <c r="V622" s="212"/>
      <c r="W622" s="212"/>
      <c r="X622" s="212"/>
      <c r="Y622" s="212"/>
    </row>
    <row r="623" spans="6:25" ht="11.25">
      <c r="F623" s="211"/>
      <c r="G623" s="211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  <c r="V623" s="212"/>
      <c r="W623" s="212"/>
      <c r="X623" s="212"/>
      <c r="Y623" s="212"/>
    </row>
    <row r="624" spans="6:25" ht="11.25">
      <c r="F624" s="211"/>
      <c r="G624" s="211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  <c r="V624" s="212"/>
      <c r="W624" s="212"/>
      <c r="X624" s="212"/>
      <c r="Y624" s="212"/>
    </row>
    <row r="625" spans="6:25" ht="11.25">
      <c r="F625" s="211"/>
      <c r="G625" s="211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</row>
    <row r="626" spans="6:25" ht="11.25">
      <c r="F626" s="211"/>
      <c r="G626" s="211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</row>
    <row r="627" spans="6:25" ht="11.25">
      <c r="F627" s="211"/>
      <c r="G627" s="211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</row>
    <row r="628" spans="6:25" ht="11.25">
      <c r="F628" s="211"/>
      <c r="G628" s="211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  <c r="V628" s="212"/>
      <c r="W628" s="212"/>
      <c r="X628" s="212"/>
      <c r="Y628" s="212"/>
    </row>
    <row r="629" spans="6:25" ht="11.25">
      <c r="F629" s="211"/>
      <c r="G629" s="211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  <c r="V629" s="212"/>
      <c r="W629" s="212"/>
      <c r="X629" s="212"/>
      <c r="Y629" s="212"/>
    </row>
    <row r="630" spans="6:25" ht="11.25">
      <c r="F630" s="211"/>
      <c r="G630" s="211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</row>
    <row r="631" spans="6:25" ht="11.25">
      <c r="F631" s="211"/>
      <c r="G631" s="211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</row>
    <row r="632" spans="6:25" ht="11.25">
      <c r="F632" s="211"/>
      <c r="G632" s="211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  <c r="V632" s="212"/>
      <c r="W632" s="212"/>
      <c r="X632" s="212"/>
      <c r="Y632" s="212"/>
    </row>
    <row r="633" spans="6:25" ht="11.25">
      <c r="F633" s="211"/>
      <c r="G633" s="211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</row>
    <row r="634" spans="6:25" ht="11.25">
      <c r="F634" s="211"/>
      <c r="G634" s="211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</row>
    <row r="635" spans="6:25" ht="11.25">
      <c r="F635" s="211"/>
      <c r="G635" s="211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</row>
    <row r="636" spans="6:25" ht="11.25">
      <c r="F636" s="211"/>
      <c r="G636" s="211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</row>
    <row r="637" spans="6:25" ht="11.25">
      <c r="F637" s="211"/>
      <c r="G637" s="211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</row>
    <row r="638" spans="6:25" ht="11.25">
      <c r="F638" s="211"/>
      <c r="G638" s="211"/>
      <c r="H638" s="212"/>
      <c r="I638" s="212"/>
      <c r="J638" s="212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</row>
    <row r="639" spans="6:25" ht="11.25">
      <c r="F639" s="211"/>
      <c r="G639" s="211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</row>
    <row r="640" spans="6:25" ht="11.25">
      <c r="F640" s="211"/>
      <c r="G640" s="211"/>
      <c r="H640" s="212"/>
      <c r="I640" s="212"/>
      <c r="J640" s="212"/>
      <c r="K640" s="212"/>
      <c r="L640" s="212"/>
      <c r="M640" s="212"/>
      <c r="N640" s="212"/>
      <c r="O640" s="212"/>
      <c r="P640" s="212"/>
      <c r="Q640" s="212"/>
      <c r="R640" s="212"/>
      <c r="S640" s="212"/>
      <c r="T640" s="212"/>
      <c r="U640" s="212"/>
      <c r="V640" s="212"/>
      <c r="W640" s="212"/>
      <c r="X640" s="212"/>
      <c r="Y640" s="212"/>
    </row>
    <row r="641" spans="6:25" ht="11.25">
      <c r="F641" s="211"/>
      <c r="G641" s="211"/>
      <c r="H641" s="212"/>
      <c r="I641" s="212"/>
      <c r="J641" s="212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212"/>
    </row>
    <row r="642" spans="6:25" ht="11.25">
      <c r="F642" s="211"/>
      <c r="G642" s="211"/>
      <c r="H642" s="212"/>
      <c r="I642" s="212"/>
      <c r="J642" s="212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</row>
    <row r="643" spans="6:25" ht="11.25">
      <c r="F643" s="211"/>
      <c r="G643" s="211"/>
      <c r="H643" s="212"/>
      <c r="I643" s="212"/>
      <c r="J643" s="212"/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/>
      <c r="V643" s="212"/>
      <c r="W643" s="212"/>
      <c r="X643" s="212"/>
      <c r="Y643" s="212"/>
    </row>
    <row r="644" spans="6:25" ht="11.25">
      <c r="F644" s="211"/>
      <c r="G644" s="211"/>
      <c r="H644" s="212"/>
      <c r="I644" s="212"/>
      <c r="J644" s="212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2"/>
      <c r="Y644" s="212"/>
    </row>
    <row r="645" spans="6:25" ht="11.25">
      <c r="F645" s="211"/>
      <c r="G645" s="211"/>
      <c r="H645" s="212"/>
      <c r="I645" s="212"/>
      <c r="J645" s="212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2"/>
      <c r="Y645" s="212"/>
    </row>
    <row r="646" spans="6:25" ht="11.25">
      <c r="F646" s="211"/>
      <c r="G646" s="211"/>
      <c r="H646" s="212"/>
      <c r="I646" s="212"/>
      <c r="J646" s="212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2"/>
      <c r="W646" s="212"/>
      <c r="X646" s="212"/>
      <c r="Y646" s="212"/>
    </row>
    <row r="647" spans="6:25" ht="11.25">
      <c r="F647" s="211"/>
      <c r="G647" s="211"/>
      <c r="H647" s="212"/>
      <c r="I647" s="212"/>
      <c r="J647" s="212"/>
      <c r="K647" s="212"/>
      <c r="L647" s="212"/>
      <c r="M647" s="212"/>
      <c r="N647" s="212"/>
      <c r="O647" s="212"/>
      <c r="P647" s="212"/>
      <c r="Q647" s="212"/>
      <c r="R647" s="212"/>
      <c r="S647" s="212"/>
      <c r="T647" s="212"/>
      <c r="U647" s="212"/>
      <c r="V647" s="212"/>
      <c r="W647" s="212"/>
      <c r="X647" s="212"/>
      <c r="Y647" s="212"/>
    </row>
    <row r="648" spans="6:25" ht="11.25">
      <c r="F648" s="211"/>
      <c r="G648" s="211"/>
      <c r="H648" s="212"/>
      <c r="I648" s="212"/>
      <c r="J648" s="212"/>
      <c r="K648" s="212"/>
      <c r="L648" s="212"/>
      <c r="M648" s="212"/>
      <c r="N648" s="212"/>
      <c r="O648" s="212"/>
      <c r="P648" s="212"/>
      <c r="Q648" s="212"/>
      <c r="R648" s="212"/>
      <c r="S648" s="212"/>
      <c r="T648" s="212"/>
      <c r="U648" s="212"/>
      <c r="V648" s="212"/>
      <c r="W648" s="212"/>
      <c r="X648" s="212"/>
      <c r="Y648" s="212"/>
    </row>
    <row r="649" spans="6:25" ht="11.25">
      <c r="F649" s="211"/>
      <c r="G649" s="211"/>
      <c r="H649" s="212"/>
      <c r="I649" s="212"/>
      <c r="J649" s="212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</row>
    <row r="650" spans="6:25" ht="11.25">
      <c r="F650" s="211"/>
      <c r="G650" s="211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</row>
    <row r="651" spans="6:25" ht="11.25">
      <c r="F651" s="211"/>
      <c r="G651" s="211"/>
      <c r="H651" s="212"/>
      <c r="I651" s="212"/>
      <c r="J651" s="212"/>
      <c r="K651" s="212"/>
      <c r="L651" s="212"/>
      <c r="M651" s="212"/>
      <c r="N651" s="212"/>
      <c r="O651" s="212"/>
      <c r="P651" s="212"/>
      <c r="Q651" s="212"/>
      <c r="R651" s="212"/>
      <c r="S651" s="212"/>
      <c r="T651" s="212"/>
      <c r="U651" s="212"/>
      <c r="V651" s="212"/>
      <c r="W651" s="212"/>
      <c r="X651" s="212"/>
      <c r="Y651" s="212"/>
    </row>
    <row r="652" spans="6:25" ht="11.25">
      <c r="F652" s="211"/>
      <c r="G652" s="211"/>
      <c r="H652" s="212"/>
      <c r="I652" s="212"/>
      <c r="J652" s="212"/>
      <c r="K652" s="212"/>
      <c r="L652" s="212"/>
      <c r="M652" s="212"/>
      <c r="N652" s="212"/>
      <c r="O652" s="212"/>
      <c r="P652" s="212"/>
      <c r="Q652" s="212"/>
      <c r="R652" s="212"/>
      <c r="S652" s="212"/>
      <c r="T652" s="212"/>
      <c r="U652" s="212"/>
      <c r="V652" s="212"/>
      <c r="W652" s="212"/>
      <c r="X652" s="212"/>
      <c r="Y652" s="212"/>
    </row>
    <row r="653" spans="6:25" ht="11.25">
      <c r="F653" s="211"/>
      <c r="G653" s="212"/>
      <c r="H653" s="212"/>
      <c r="I653" s="212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</row>
    <row r="654" spans="6:25" ht="11.25">
      <c r="F654" s="211"/>
      <c r="G654" s="212"/>
      <c r="H654" s="212"/>
      <c r="I654" s="212"/>
      <c r="J654" s="212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</row>
    <row r="655" spans="6:25" ht="11.25">
      <c r="F655" s="211"/>
      <c r="G655" s="212"/>
      <c r="H655" s="212"/>
      <c r="I655" s="212"/>
      <c r="J655" s="212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</row>
    <row r="656" spans="6:25" ht="11.25">
      <c r="F656" s="211"/>
      <c r="G656" s="212"/>
      <c r="H656" s="212"/>
      <c r="I656" s="212"/>
      <c r="J656" s="212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2"/>
      <c r="W656" s="212"/>
      <c r="X656" s="212"/>
      <c r="Y656" s="212"/>
    </row>
    <row r="657" spans="6:25" ht="11.25">
      <c r="F657" s="211"/>
      <c r="G657" s="212"/>
      <c r="H657" s="212"/>
      <c r="I657" s="212"/>
      <c r="J657" s="212"/>
      <c r="K657" s="212"/>
      <c r="L657" s="212"/>
      <c r="M657" s="212"/>
      <c r="N657" s="212"/>
      <c r="O657" s="212"/>
      <c r="P657" s="212"/>
      <c r="Q657" s="212"/>
      <c r="R657" s="212"/>
      <c r="S657" s="212"/>
      <c r="T657" s="212"/>
      <c r="U657" s="212"/>
      <c r="V657" s="212"/>
      <c r="W657" s="212"/>
      <c r="X657" s="212"/>
      <c r="Y657" s="212"/>
    </row>
    <row r="658" spans="6:25" ht="11.25">
      <c r="F658" s="211"/>
      <c r="G658" s="212"/>
      <c r="H658" s="212"/>
      <c r="I658" s="212"/>
      <c r="J658" s="212"/>
      <c r="K658" s="212"/>
      <c r="L658" s="212"/>
      <c r="M658" s="212"/>
      <c r="N658" s="212"/>
      <c r="O658" s="212"/>
      <c r="P658" s="212"/>
      <c r="Q658" s="212"/>
      <c r="R658" s="212"/>
      <c r="S658" s="212"/>
      <c r="T658" s="212"/>
      <c r="U658" s="212"/>
      <c r="V658" s="212"/>
      <c r="W658" s="212"/>
      <c r="X658" s="212"/>
      <c r="Y658" s="212"/>
    </row>
    <row r="659" spans="6:25" ht="11.25">
      <c r="F659" s="211"/>
      <c r="G659" s="212"/>
      <c r="H659" s="212"/>
      <c r="I659" s="212"/>
      <c r="J659" s="212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</row>
    <row r="660" spans="6:25" ht="11.25">
      <c r="F660" s="211"/>
      <c r="G660" s="212"/>
      <c r="H660" s="212"/>
      <c r="I660" s="212"/>
      <c r="J660" s="212"/>
      <c r="K660" s="212"/>
      <c r="L660" s="212"/>
      <c r="M660" s="212"/>
      <c r="N660" s="212"/>
      <c r="O660" s="212"/>
      <c r="P660" s="212"/>
      <c r="Q660" s="212"/>
      <c r="R660" s="212"/>
      <c r="S660" s="212"/>
      <c r="T660" s="212"/>
      <c r="U660" s="212"/>
      <c r="V660" s="212"/>
      <c r="W660" s="212"/>
      <c r="X660" s="212"/>
      <c r="Y660" s="212"/>
    </row>
    <row r="661" spans="6:25" ht="11.25">
      <c r="F661" s="211"/>
      <c r="G661" s="212"/>
      <c r="H661" s="212"/>
      <c r="I661" s="212"/>
      <c r="J661" s="212"/>
      <c r="K661" s="212"/>
      <c r="L661" s="212"/>
      <c r="M661" s="212"/>
      <c r="N661" s="212"/>
      <c r="O661" s="212"/>
      <c r="P661" s="212"/>
      <c r="Q661" s="212"/>
      <c r="R661" s="212"/>
      <c r="S661" s="212"/>
      <c r="T661" s="212"/>
      <c r="U661" s="212"/>
      <c r="V661" s="212"/>
      <c r="W661" s="212"/>
      <c r="X661" s="212"/>
      <c r="Y661" s="212"/>
    </row>
    <row r="662" spans="6:25" ht="11.25">
      <c r="F662" s="211"/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</row>
    <row r="663" spans="6:25" ht="11.25">
      <c r="F663" s="211"/>
      <c r="G663" s="212"/>
      <c r="H663" s="212"/>
      <c r="I663" s="212"/>
      <c r="J663" s="212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</row>
    <row r="664" spans="6:25" ht="11.25">
      <c r="F664" s="211"/>
      <c r="G664" s="212"/>
      <c r="H664" s="212"/>
      <c r="I664" s="212"/>
      <c r="J664" s="212"/>
      <c r="K664" s="212"/>
      <c r="L664" s="212"/>
      <c r="M664" s="212"/>
      <c r="N664" s="212"/>
      <c r="O664" s="212"/>
      <c r="P664" s="212"/>
      <c r="Q664" s="212"/>
      <c r="R664" s="212"/>
      <c r="S664" s="212"/>
      <c r="T664" s="212"/>
      <c r="U664" s="212"/>
      <c r="V664" s="212"/>
      <c r="W664" s="212"/>
      <c r="X664" s="212"/>
      <c r="Y664" s="212"/>
    </row>
    <row r="665" spans="6:25" ht="11.25">
      <c r="F665" s="211"/>
      <c r="G665" s="212"/>
      <c r="H665" s="212"/>
      <c r="I665" s="212"/>
      <c r="J665" s="212"/>
      <c r="K665" s="212"/>
      <c r="L665" s="212"/>
      <c r="M665" s="212"/>
      <c r="N665" s="212"/>
      <c r="O665" s="212"/>
      <c r="P665" s="212"/>
      <c r="Q665" s="212"/>
      <c r="R665" s="212"/>
      <c r="S665" s="212"/>
      <c r="T665" s="212"/>
      <c r="U665" s="212"/>
      <c r="V665" s="212"/>
      <c r="W665" s="212"/>
      <c r="X665" s="212"/>
      <c r="Y665" s="212"/>
    </row>
    <row r="666" spans="6:25" ht="11.25">
      <c r="F666" s="211"/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</row>
    <row r="667" spans="6:25" ht="11.25">
      <c r="F667" s="211"/>
      <c r="G667" s="212"/>
      <c r="H667" s="212"/>
      <c r="I667" s="212"/>
      <c r="J667" s="212"/>
      <c r="K667" s="212"/>
      <c r="L667" s="212"/>
      <c r="M667" s="212"/>
      <c r="N667" s="212"/>
      <c r="O667" s="212"/>
      <c r="P667" s="212"/>
      <c r="Q667" s="212"/>
      <c r="R667" s="212"/>
      <c r="S667" s="212"/>
      <c r="T667" s="212"/>
      <c r="U667" s="212"/>
      <c r="V667" s="212"/>
      <c r="W667" s="212"/>
      <c r="X667" s="212"/>
      <c r="Y667" s="212"/>
    </row>
    <row r="668" spans="6:25" ht="11.25">
      <c r="F668" s="211"/>
      <c r="G668" s="212"/>
      <c r="H668" s="212"/>
      <c r="I668" s="212"/>
      <c r="J668" s="212"/>
      <c r="K668" s="212"/>
      <c r="L668" s="212"/>
      <c r="M668" s="212"/>
      <c r="N668" s="212"/>
      <c r="O668" s="212"/>
      <c r="P668" s="212"/>
      <c r="Q668" s="212"/>
      <c r="R668" s="212"/>
      <c r="S668" s="212"/>
      <c r="T668" s="212"/>
      <c r="U668" s="212"/>
      <c r="V668" s="212"/>
      <c r="W668" s="212"/>
      <c r="X668" s="212"/>
      <c r="Y668" s="212"/>
    </row>
    <row r="669" spans="6:25" ht="11.25">
      <c r="F669" s="211"/>
      <c r="G669" s="212"/>
      <c r="H669" s="212"/>
      <c r="I669" s="212"/>
      <c r="J669" s="212"/>
      <c r="K669" s="212"/>
      <c r="L669" s="212"/>
      <c r="M669" s="212"/>
      <c r="N669" s="212"/>
      <c r="O669" s="212"/>
      <c r="P669" s="212"/>
      <c r="Q669" s="212"/>
      <c r="R669" s="212"/>
      <c r="S669" s="212"/>
      <c r="T669" s="212"/>
      <c r="U669" s="212"/>
      <c r="V669" s="212"/>
      <c r="W669" s="212"/>
      <c r="X669" s="212"/>
      <c r="Y669" s="212"/>
    </row>
    <row r="670" spans="6:25" ht="11.25">
      <c r="F670" s="211"/>
      <c r="G670" s="212"/>
      <c r="H670" s="212"/>
      <c r="I670" s="212"/>
      <c r="J670" s="212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12"/>
    </row>
    <row r="671" spans="6:25" ht="11.25">
      <c r="F671" s="211"/>
      <c r="G671" s="212"/>
      <c r="H671" s="212"/>
      <c r="I671" s="212"/>
      <c r="J671" s="212"/>
      <c r="K671" s="212"/>
      <c r="L671" s="212"/>
      <c r="M671" s="212"/>
      <c r="N671" s="212"/>
      <c r="O671" s="212"/>
      <c r="P671" s="212"/>
      <c r="Q671" s="212"/>
      <c r="R671" s="212"/>
      <c r="S671" s="212"/>
      <c r="T671" s="212"/>
      <c r="U671" s="212"/>
      <c r="V671" s="212"/>
      <c r="W671" s="212"/>
      <c r="X671" s="212"/>
      <c r="Y671" s="212"/>
    </row>
    <row r="672" spans="6:25" ht="11.25">
      <c r="F672" s="211"/>
      <c r="G672" s="212"/>
      <c r="H672" s="212"/>
      <c r="I672" s="212"/>
      <c r="J672" s="212"/>
      <c r="K672" s="212"/>
      <c r="L672" s="212"/>
      <c r="M672" s="212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2"/>
      <c r="Y672" s="212"/>
    </row>
    <row r="673" spans="6:25" ht="11.25">
      <c r="F673" s="211"/>
      <c r="G673" s="212"/>
      <c r="H673" s="212"/>
      <c r="I673" s="212"/>
      <c r="J673" s="212"/>
      <c r="K673" s="212"/>
      <c r="L673" s="212"/>
      <c r="M673" s="212"/>
      <c r="N673" s="212"/>
      <c r="O673" s="212"/>
      <c r="P673" s="212"/>
      <c r="Q673" s="212"/>
      <c r="R673" s="212"/>
      <c r="S673" s="212"/>
      <c r="T673" s="212"/>
      <c r="U673" s="212"/>
      <c r="V673" s="212"/>
      <c r="W673" s="212"/>
      <c r="X673" s="212"/>
      <c r="Y673" s="212"/>
    </row>
    <row r="674" spans="6:25" ht="11.25">
      <c r="F674" s="211"/>
      <c r="G674" s="212"/>
      <c r="H674" s="212"/>
      <c r="I674" s="212"/>
      <c r="J674" s="212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</row>
    <row r="675" spans="6:25" ht="11.25">
      <c r="F675" s="211"/>
      <c r="G675" s="212"/>
      <c r="H675" s="212"/>
      <c r="I675" s="212"/>
      <c r="J675" s="212"/>
      <c r="K675" s="212"/>
      <c r="L675" s="212"/>
      <c r="M675" s="212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</row>
    <row r="676" spans="6:25" ht="11.25">
      <c r="F676" s="211"/>
      <c r="G676" s="212"/>
      <c r="H676" s="212"/>
      <c r="I676" s="212"/>
      <c r="J676" s="212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</row>
    <row r="677" spans="6:25" ht="11.25">
      <c r="F677" s="211"/>
      <c r="G677" s="212"/>
      <c r="H677" s="212"/>
      <c r="I677" s="212"/>
      <c r="J677" s="212"/>
      <c r="K677" s="212"/>
      <c r="L677" s="212"/>
      <c r="M677" s="212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</row>
    <row r="678" spans="6:25" ht="11.25">
      <c r="F678" s="211"/>
      <c r="G678" s="212"/>
      <c r="H678" s="212"/>
      <c r="I678" s="212"/>
      <c r="J678" s="212"/>
      <c r="K678" s="212"/>
      <c r="L678" s="212"/>
      <c r="M678" s="212"/>
      <c r="N678" s="212"/>
      <c r="O678" s="212"/>
      <c r="P678" s="212"/>
      <c r="Q678" s="212"/>
      <c r="R678" s="212"/>
      <c r="S678" s="212"/>
      <c r="T678" s="212"/>
      <c r="U678" s="212"/>
      <c r="V678" s="212"/>
      <c r="W678" s="212"/>
      <c r="X678" s="212"/>
      <c r="Y678" s="212"/>
    </row>
    <row r="679" spans="6:25" ht="11.25">
      <c r="F679" s="211"/>
      <c r="G679" s="212"/>
      <c r="H679" s="212"/>
      <c r="I679" s="212"/>
      <c r="J679" s="212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</row>
    <row r="680" spans="6:25" ht="11.25">
      <c r="F680" s="211"/>
      <c r="G680" s="212"/>
      <c r="H680" s="212"/>
      <c r="I680" s="212"/>
      <c r="J680" s="212"/>
      <c r="K680" s="212"/>
      <c r="L680" s="212"/>
      <c r="M680" s="212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</row>
    <row r="681" spans="6:25" ht="11.25">
      <c r="F681" s="211"/>
      <c r="G681" s="212"/>
      <c r="H681" s="212"/>
      <c r="I681" s="212"/>
      <c r="J681" s="212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12"/>
      <c r="V681" s="212"/>
      <c r="W681" s="212"/>
      <c r="X681" s="212"/>
      <c r="Y681" s="212"/>
    </row>
    <row r="682" spans="6:25" ht="11.25">
      <c r="F682" s="211"/>
      <c r="G682" s="212"/>
      <c r="H682" s="212"/>
      <c r="I682" s="212"/>
      <c r="J682" s="212"/>
      <c r="K682" s="212"/>
      <c r="L682" s="212"/>
      <c r="M682" s="212"/>
      <c r="N682" s="212"/>
      <c r="O682" s="212"/>
      <c r="P682" s="212"/>
      <c r="Q682" s="212"/>
      <c r="R682" s="212"/>
      <c r="S682" s="212"/>
      <c r="T682" s="212"/>
      <c r="U682" s="212"/>
      <c r="V682" s="212"/>
      <c r="W682" s="212"/>
      <c r="X682" s="212"/>
      <c r="Y682" s="212"/>
    </row>
    <row r="683" spans="6:25" ht="11.25">
      <c r="F683" s="211"/>
      <c r="G683" s="212"/>
      <c r="H683" s="212"/>
      <c r="I683" s="212"/>
      <c r="J683" s="212"/>
      <c r="K683" s="212"/>
      <c r="L683" s="212"/>
      <c r="M683" s="212"/>
      <c r="N683" s="212"/>
      <c r="O683" s="212"/>
      <c r="P683" s="212"/>
      <c r="Q683" s="212"/>
      <c r="R683" s="212"/>
      <c r="S683" s="212"/>
      <c r="T683" s="212"/>
      <c r="U683" s="212"/>
      <c r="V683" s="212"/>
      <c r="W683" s="212"/>
      <c r="X683" s="212"/>
      <c r="Y683" s="212"/>
    </row>
    <row r="684" spans="6:25" ht="11.25">
      <c r="F684" s="211"/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</row>
    <row r="685" spans="6:25" ht="11.25">
      <c r="F685" s="211"/>
      <c r="G685" s="212"/>
      <c r="H685" s="212"/>
      <c r="I685" s="212"/>
      <c r="J685" s="212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2"/>
      <c r="Y685" s="212"/>
    </row>
    <row r="686" spans="6:25" ht="11.25">
      <c r="F686" s="211"/>
      <c r="G686" s="212"/>
      <c r="H686" s="212"/>
      <c r="I686" s="212"/>
      <c r="J686" s="212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</row>
    <row r="687" spans="6:25" ht="11.25">
      <c r="F687" s="211"/>
      <c r="G687" s="212"/>
      <c r="H687" s="212"/>
      <c r="I687" s="212"/>
      <c r="J687" s="212"/>
      <c r="K687" s="21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212"/>
      <c r="W687" s="212"/>
      <c r="X687" s="212"/>
      <c r="Y687" s="212"/>
    </row>
    <row r="688" spans="6:25" ht="11.25">
      <c r="F688" s="211"/>
      <c r="G688" s="212"/>
      <c r="H688" s="212"/>
      <c r="I688" s="212"/>
      <c r="J688" s="212"/>
      <c r="K688" s="212"/>
      <c r="L688" s="212"/>
      <c r="M688" s="212"/>
      <c r="N688" s="212"/>
      <c r="O688" s="212"/>
      <c r="P688" s="212"/>
      <c r="Q688" s="212"/>
      <c r="R688" s="212"/>
      <c r="S688" s="212"/>
      <c r="T688" s="212"/>
      <c r="U688" s="212"/>
      <c r="V688" s="212"/>
      <c r="W688" s="212"/>
      <c r="X688" s="212"/>
      <c r="Y688" s="212"/>
    </row>
    <row r="689" spans="6:25" ht="11.25">
      <c r="F689" s="211"/>
      <c r="G689" s="212"/>
      <c r="H689" s="212"/>
      <c r="I689" s="212"/>
      <c r="J689" s="212"/>
      <c r="K689" s="212"/>
      <c r="L689" s="212"/>
      <c r="M689" s="212"/>
      <c r="N689" s="212"/>
      <c r="O689" s="212"/>
      <c r="P689" s="212"/>
      <c r="Q689" s="212"/>
      <c r="R689" s="212"/>
      <c r="S689" s="212"/>
      <c r="T689" s="212"/>
      <c r="U689" s="212"/>
      <c r="V689" s="212"/>
      <c r="W689" s="212"/>
      <c r="X689" s="212"/>
      <c r="Y689" s="212"/>
    </row>
    <row r="690" spans="6:25" ht="11.25">
      <c r="F690" s="211"/>
      <c r="G690" s="212"/>
      <c r="H690" s="212"/>
      <c r="I690" s="212"/>
      <c r="J690" s="212"/>
      <c r="K690" s="212"/>
      <c r="L690" s="212"/>
      <c r="M690" s="212"/>
      <c r="N690" s="212"/>
      <c r="O690" s="212"/>
      <c r="P690" s="212"/>
      <c r="Q690" s="212"/>
      <c r="R690" s="212"/>
      <c r="S690" s="212"/>
      <c r="T690" s="212"/>
      <c r="U690" s="212"/>
      <c r="V690" s="212"/>
      <c r="W690" s="212"/>
      <c r="X690" s="212"/>
      <c r="Y690" s="212"/>
    </row>
    <row r="691" spans="6:25" ht="11.25">
      <c r="F691" s="211"/>
      <c r="G691" s="212"/>
      <c r="H691" s="212"/>
      <c r="I691" s="212"/>
      <c r="J691" s="212"/>
      <c r="K691" s="212"/>
      <c r="L691" s="212"/>
      <c r="M691" s="212"/>
      <c r="N691" s="212"/>
      <c r="O691" s="212"/>
      <c r="P691" s="212"/>
      <c r="Q691" s="212"/>
      <c r="R691" s="212"/>
      <c r="S691" s="212"/>
      <c r="T691" s="212"/>
      <c r="U691" s="212"/>
      <c r="V691" s="212"/>
      <c r="W691" s="212"/>
      <c r="X691" s="212"/>
      <c r="Y691" s="212"/>
    </row>
    <row r="692" spans="6:25" ht="11.25">
      <c r="F692" s="211"/>
      <c r="G692" s="212"/>
      <c r="H692" s="212"/>
      <c r="I692" s="212"/>
      <c r="J692" s="212"/>
      <c r="K692" s="212"/>
      <c r="L692" s="212"/>
      <c r="M692" s="212"/>
      <c r="N692" s="212"/>
      <c r="O692" s="212"/>
      <c r="P692" s="212"/>
      <c r="Q692" s="212"/>
      <c r="R692" s="212"/>
      <c r="S692" s="212"/>
      <c r="T692" s="212"/>
      <c r="U692" s="212"/>
      <c r="V692" s="212"/>
      <c r="W692" s="212"/>
      <c r="X692" s="212"/>
      <c r="Y692" s="212"/>
    </row>
    <row r="693" spans="6:25" ht="11.25">
      <c r="F693" s="211"/>
      <c r="G693" s="212"/>
      <c r="H693" s="212"/>
      <c r="I693" s="212"/>
      <c r="J693" s="212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2"/>
      <c r="W693" s="212"/>
      <c r="X693" s="212"/>
      <c r="Y693" s="212"/>
    </row>
    <row r="694" spans="6:25" ht="11.25">
      <c r="F694" s="211"/>
      <c r="G694" s="212"/>
      <c r="H694" s="212"/>
      <c r="I694" s="212"/>
      <c r="J694" s="212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2"/>
      <c r="W694" s="212"/>
      <c r="X694" s="212"/>
      <c r="Y694" s="212"/>
    </row>
    <row r="695" spans="6:25" ht="11.25">
      <c r="F695" s="211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2"/>
      <c r="R695" s="212"/>
      <c r="S695" s="212"/>
      <c r="T695" s="212"/>
      <c r="U695" s="212"/>
      <c r="V695" s="212"/>
      <c r="W695" s="212"/>
      <c r="X695" s="212"/>
      <c r="Y695" s="212"/>
    </row>
    <row r="696" spans="6:25" ht="11.25">
      <c r="F696" s="211"/>
      <c r="G696" s="212"/>
      <c r="H696" s="212"/>
      <c r="I696" s="212"/>
      <c r="J696" s="212"/>
      <c r="K696" s="212"/>
      <c r="L696" s="21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  <c r="Y696" s="212"/>
    </row>
    <row r="697" spans="6:25" ht="11.25">
      <c r="F697" s="211"/>
      <c r="G697" s="212"/>
      <c r="H697" s="212"/>
      <c r="I697" s="212"/>
      <c r="J697" s="212"/>
      <c r="K697" s="212"/>
      <c r="L697" s="212"/>
      <c r="M697" s="212"/>
      <c r="N697" s="212"/>
      <c r="O697" s="212"/>
      <c r="P697" s="212"/>
      <c r="Q697" s="212"/>
      <c r="R697" s="212"/>
      <c r="S697" s="212"/>
      <c r="T697" s="212"/>
      <c r="U697" s="212"/>
      <c r="V697" s="212"/>
      <c r="W697" s="212"/>
      <c r="X697" s="212"/>
      <c r="Y697" s="212"/>
    </row>
    <row r="698" spans="6:25" ht="11.25">
      <c r="F698" s="211"/>
      <c r="G698" s="212"/>
      <c r="H698" s="212"/>
      <c r="I698" s="212"/>
      <c r="J698" s="212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</row>
    <row r="699" spans="6:25" ht="11.25">
      <c r="F699" s="211"/>
      <c r="G699" s="212"/>
      <c r="H699" s="212"/>
      <c r="I699" s="212"/>
      <c r="J699" s="212"/>
      <c r="K699" s="212"/>
      <c r="L699" s="212"/>
      <c r="M699" s="212"/>
      <c r="N699" s="212"/>
      <c r="O699" s="212"/>
      <c r="P699" s="212"/>
      <c r="Q699" s="212"/>
      <c r="R699" s="212"/>
      <c r="S699" s="212"/>
      <c r="T699" s="212"/>
      <c r="U699" s="212"/>
      <c r="V699" s="212"/>
      <c r="W699" s="212"/>
      <c r="X699" s="212"/>
      <c r="Y699" s="212"/>
    </row>
    <row r="700" spans="6:25" ht="11.25">
      <c r="F700" s="211"/>
      <c r="G700" s="212"/>
      <c r="H700" s="212"/>
      <c r="I700" s="212"/>
      <c r="J700" s="212"/>
      <c r="K700" s="212"/>
      <c r="L700" s="212"/>
      <c r="M700" s="212"/>
      <c r="N700" s="212"/>
      <c r="O700" s="212"/>
      <c r="P700" s="212"/>
      <c r="Q700" s="212"/>
      <c r="R700" s="212"/>
      <c r="S700" s="212"/>
      <c r="T700" s="212"/>
      <c r="U700" s="212"/>
      <c r="V700" s="212"/>
      <c r="W700" s="212"/>
      <c r="X700" s="212"/>
      <c r="Y700" s="212"/>
    </row>
    <row r="701" spans="6:25" ht="11.25">
      <c r="F701" s="211"/>
      <c r="G701" s="212"/>
      <c r="H701" s="212"/>
      <c r="I701" s="212"/>
      <c r="J701" s="212"/>
      <c r="K701" s="212"/>
      <c r="L701" s="212"/>
      <c r="M701" s="212"/>
      <c r="N701" s="212"/>
      <c r="O701" s="212"/>
      <c r="P701" s="212"/>
      <c r="Q701" s="212"/>
      <c r="R701" s="212"/>
      <c r="S701" s="212"/>
      <c r="T701" s="212"/>
      <c r="U701" s="212"/>
      <c r="V701" s="212"/>
      <c r="W701" s="212"/>
      <c r="X701" s="212"/>
      <c r="Y701" s="212"/>
    </row>
    <row r="702" spans="6:25" ht="11.25">
      <c r="F702" s="211"/>
      <c r="G702" s="212"/>
      <c r="H702" s="212"/>
      <c r="I702" s="212"/>
      <c r="J702" s="212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</row>
    <row r="703" spans="6:25" ht="11.25">
      <c r="F703" s="211"/>
      <c r="G703" s="212"/>
      <c r="H703" s="212"/>
      <c r="I703" s="212"/>
      <c r="J703" s="212"/>
      <c r="K703" s="212"/>
      <c r="L703" s="212"/>
      <c r="M703" s="212"/>
      <c r="N703" s="212"/>
      <c r="O703" s="212"/>
      <c r="P703" s="212"/>
      <c r="Q703" s="212"/>
      <c r="R703" s="212"/>
      <c r="S703" s="212"/>
      <c r="T703" s="212"/>
      <c r="U703" s="212"/>
      <c r="V703" s="212"/>
      <c r="W703" s="212"/>
      <c r="X703" s="212"/>
      <c r="Y703" s="212"/>
    </row>
    <row r="704" spans="6:25" ht="11.25">
      <c r="F704" s="211"/>
      <c r="G704" s="212"/>
      <c r="H704" s="212"/>
      <c r="I704" s="212"/>
      <c r="J704" s="212"/>
      <c r="K704" s="212"/>
      <c r="L704" s="212"/>
      <c r="M704" s="212"/>
      <c r="N704" s="212"/>
      <c r="O704" s="212"/>
      <c r="P704" s="212"/>
      <c r="Q704" s="212"/>
      <c r="R704" s="212"/>
      <c r="S704" s="212"/>
      <c r="T704" s="212"/>
      <c r="U704" s="212"/>
      <c r="V704" s="212"/>
      <c r="W704" s="212"/>
      <c r="X704" s="212"/>
      <c r="Y704" s="212"/>
    </row>
    <row r="705" spans="6:25" ht="11.25">
      <c r="F705" s="211"/>
      <c r="G705" s="212"/>
      <c r="H705" s="212"/>
      <c r="I705" s="212"/>
      <c r="J705" s="212"/>
      <c r="K705" s="212"/>
      <c r="L705" s="212"/>
      <c r="M705" s="212"/>
      <c r="N705" s="212"/>
      <c r="O705" s="212"/>
      <c r="P705" s="212"/>
      <c r="Q705" s="212"/>
      <c r="R705" s="212"/>
      <c r="S705" s="212"/>
      <c r="T705" s="212"/>
      <c r="U705" s="212"/>
      <c r="V705" s="212"/>
      <c r="W705" s="212"/>
      <c r="X705" s="212"/>
      <c r="Y705" s="212"/>
    </row>
    <row r="706" spans="6:25" ht="11.25">
      <c r="F706" s="211"/>
      <c r="G706" s="212"/>
      <c r="H706" s="212"/>
      <c r="I706" s="212"/>
      <c r="J706" s="212"/>
      <c r="K706" s="212"/>
      <c r="L706" s="212"/>
      <c r="M706" s="212"/>
      <c r="N706" s="212"/>
      <c r="O706" s="212"/>
      <c r="P706" s="212"/>
      <c r="Q706" s="212"/>
      <c r="R706" s="212"/>
      <c r="S706" s="212"/>
      <c r="T706" s="212"/>
      <c r="U706" s="212"/>
      <c r="V706" s="212"/>
      <c r="W706" s="212"/>
      <c r="X706" s="212"/>
      <c r="Y706" s="212"/>
    </row>
    <row r="707" spans="6:25" ht="11.25">
      <c r="F707" s="211"/>
      <c r="G707" s="212"/>
      <c r="H707" s="212"/>
      <c r="I707" s="212"/>
      <c r="J707" s="212"/>
      <c r="K707" s="212"/>
      <c r="L707" s="212"/>
      <c r="M707" s="212"/>
      <c r="N707" s="212"/>
      <c r="O707" s="212"/>
      <c r="P707" s="212"/>
      <c r="Q707" s="212"/>
      <c r="R707" s="212"/>
      <c r="S707" s="212"/>
      <c r="T707" s="212"/>
      <c r="U707" s="212"/>
      <c r="V707" s="212"/>
      <c r="W707" s="212"/>
      <c r="X707" s="212"/>
      <c r="Y707" s="212"/>
    </row>
    <row r="708" spans="6:25" ht="11.25">
      <c r="F708" s="211"/>
      <c r="G708" s="212"/>
      <c r="H708" s="212"/>
      <c r="I708" s="212"/>
      <c r="J708" s="212"/>
      <c r="K708" s="212"/>
      <c r="L708" s="212"/>
      <c r="M708" s="212"/>
      <c r="N708" s="212"/>
      <c r="O708" s="212"/>
      <c r="P708" s="212"/>
      <c r="Q708" s="212"/>
      <c r="R708" s="212"/>
      <c r="S708" s="212"/>
      <c r="T708" s="212"/>
      <c r="U708" s="212"/>
      <c r="V708" s="212"/>
      <c r="W708" s="212"/>
      <c r="X708" s="212"/>
      <c r="Y708" s="212"/>
    </row>
    <row r="709" spans="6:25" ht="11.25">
      <c r="F709" s="211"/>
      <c r="G709" s="212"/>
      <c r="H709" s="212"/>
      <c r="I709" s="212"/>
      <c r="J709" s="212"/>
      <c r="K709" s="212"/>
      <c r="L709" s="212"/>
      <c r="M709" s="212"/>
      <c r="N709" s="212"/>
      <c r="O709" s="212"/>
      <c r="P709" s="212"/>
      <c r="Q709" s="212"/>
      <c r="R709" s="212"/>
      <c r="S709" s="212"/>
      <c r="T709" s="212"/>
      <c r="U709" s="212"/>
      <c r="V709" s="212"/>
      <c r="W709" s="212"/>
      <c r="X709" s="212"/>
      <c r="Y709" s="212"/>
    </row>
    <row r="710" spans="6:25" ht="11.25">
      <c r="F710" s="211"/>
      <c r="G710" s="212"/>
      <c r="H710" s="212"/>
      <c r="I710" s="212"/>
      <c r="J710" s="212"/>
      <c r="K710" s="212"/>
      <c r="L710" s="212"/>
      <c r="M710" s="212"/>
      <c r="N710" s="212"/>
      <c r="O710" s="212"/>
      <c r="P710" s="212"/>
      <c r="Q710" s="212"/>
      <c r="R710" s="212"/>
      <c r="S710" s="212"/>
      <c r="T710" s="212"/>
      <c r="U710" s="212"/>
      <c r="V710" s="212"/>
      <c r="W710" s="212"/>
      <c r="X710" s="212"/>
      <c r="Y710" s="212"/>
    </row>
    <row r="711" spans="6:25" ht="11.25">
      <c r="F711" s="211"/>
      <c r="G711" s="212"/>
      <c r="H711" s="212"/>
      <c r="I711" s="212"/>
      <c r="J711" s="212"/>
      <c r="K711" s="212"/>
      <c r="L711" s="212"/>
      <c r="M711" s="212"/>
      <c r="N711" s="212"/>
      <c r="O711" s="212"/>
      <c r="P711" s="212"/>
      <c r="Q711" s="212"/>
      <c r="R711" s="212"/>
      <c r="S711" s="212"/>
      <c r="T711" s="212"/>
      <c r="U711" s="212"/>
      <c r="V711" s="212"/>
      <c r="W711" s="212"/>
      <c r="X711" s="212"/>
      <c r="Y711" s="212"/>
    </row>
    <row r="712" spans="6:25" ht="11.25">
      <c r="F712" s="211"/>
      <c r="G712" s="212"/>
      <c r="H712" s="212"/>
      <c r="I712" s="212"/>
      <c r="J712" s="212"/>
      <c r="K712" s="212"/>
      <c r="L712" s="212"/>
      <c r="M712" s="212"/>
      <c r="N712" s="212"/>
      <c r="O712" s="212"/>
      <c r="P712" s="212"/>
      <c r="Q712" s="212"/>
      <c r="R712" s="212"/>
      <c r="S712" s="212"/>
      <c r="T712" s="212"/>
      <c r="U712" s="212"/>
      <c r="V712" s="212"/>
      <c r="W712" s="212"/>
      <c r="X712" s="212"/>
      <c r="Y712" s="212"/>
    </row>
    <row r="713" spans="6:25" ht="11.25">
      <c r="F713" s="211"/>
      <c r="G713" s="212"/>
      <c r="H713" s="212"/>
      <c r="I713" s="212"/>
      <c r="J713" s="212"/>
      <c r="K713" s="212"/>
      <c r="L713" s="212"/>
      <c r="M713" s="212"/>
      <c r="N713" s="212"/>
      <c r="O713" s="212"/>
      <c r="P713" s="212"/>
      <c r="Q713" s="212"/>
      <c r="R713" s="212"/>
      <c r="S713" s="212"/>
      <c r="T713" s="212"/>
      <c r="U713" s="212"/>
      <c r="V713" s="212"/>
      <c r="W713" s="212"/>
      <c r="X713" s="212"/>
      <c r="Y713" s="212"/>
    </row>
    <row r="714" spans="6:25" ht="11.25">
      <c r="F714" s="211"/>
      <c r="G714" s="212"/>
      <c r="H714" s="212"/>
      <c r="I714" s="212"/>
      <c r="J714" s="212"/>
      <c r="K714" s="212"/>
      <c r="L714" s="212"/>
      <c r="M714" s="212"/>
      <c r="N714" s="212"/>
      <c r="O714" s="212"/>
      <c r="P714" s="212"/>
      <c r="Q714" s="212"/>
      <c r="R714" s="212"/>
      <c r="S714" s="212"/>
      <c r="T714" s="212"/>
      <c r="U714" s="212"/>
      <c r="V714" s="212"/>
      <c r="W714" s="212"/>
      <c r="X714" s="212"/>
      <c r="Y714" s="212"/>
    </row>
    <row r="715" spans="6:25" ht="11.25">
      <c r="F715" s="211"/>
      <c r="G715" s="212"/>
      <c r="H715" s="212"/>
      <c r="I715" s="212"/>
      <c r="J715" s="212"/>
      <c r="K715" s="212"/>
      <c r="L715" s="212"/>
      <c r="M715" s="212"/>
      <c r="N715" s="212"/>
      <c r="O715" s="212"/>
      <c r="P715" s="212"/>
      <c r="Q715" s="212"/>
      <c r="R715" s="212"/>
      <c r="S715" s="212"/>
      <c r="T715" s="212"/>
      <c r="U715" s="212"/>
      <c r="V715" s="212"/>
      <c r="W715" s="212"/>
      <c r="X715" s="212"/>
      <c r="Y715" s="212"/>
    </row>
    <row r="716" spans="6:25" ht="11.25">
      <c r="F716" s="211"/>
      <c r="G716" s="212"/>
      <c r="H716" s="212"/>
      <c r="I716" s="212"/>
      <c r="J716" s="212"/>
      <c r="K716" s="212"/>
      <c r="L716" s="212"/>
      <c r="M716" s="212"/>
      <c r="N716" s="212"/>
      <c r="O716" s="212"/>
      <c r="P716" s="212"/>
      <c r="Q716" s="212"/>
      <c r="R716" s="212"/>
      <c r="S716" s="212"/>
      <c r="T716" s="212"/>
      <c r="U716" s="212"/>
      <c r="V716" s="212"/>
      <c r="W716" s="212"/>
      <c r="X716" s="212"/>
      <c r="Y716" s="212"/>
    </row>
    <row r="717" spans="6:25" ht="11.25">
      <c r="F717" s="211"/>
      <c r="G717" s="212"/>
      <c r="H717" s="212"/>
      <c r="I717" s="212"/>
      <c r="J717" s="212"/>
      <c r="K717" s="212"/>
      <c r="L717" s="212"/>
      <c r="M717" s="212"/>
      <c r="N717" s="212"/>
      <c r="O717" s="212"/>
      <c r="P717" s="212"/>
      <c r="Q717" s="212"/>
      <c r="R717" s="212"/>
      <c r="S717" s="212"/>
      <c r="T717" s="212"/>
      <c r="U717" s="212"/>
      <c r="V717" s="212"/>
      <c r="W717" s="212"/>
      <c r="X717" s="212"/>
      <c r="Y717" s="212"/>
    </row>
    <row r="718" spans="6:25" ht="11.25">
      <c r="F718" s="211"/>
      <c r="G718" s="212"/>
      <c r="H718" s="212"/>
      <c r="I718" s="212"/>
      <c r="J718" s="212"/>
      <c r="K718" s="212"/>
      <c r="L718" s="212"/>
      <c r="M718" s="212"/>
      <c r="N718" s="212"/>
      <c r="O718" s="212"/>
      <c r="P718" s="212"/>
      <c r="Q718" s="212"/>
      <c r="R718" s="212"/>
      <c r="S718" s="212"/>
      <c r="T718" s="212"/>
      <c r="U718" s="212"/>
      <c r="V718" s="212"/>
      <c r="W718" s="212"/>
      <c r="X718" s="212"/>
      <c r="Y718" s="212"/>
    </row>
    <row r="719" spans="6:25" ht="11.25">
      <c r="F719" s="211"/>
      <c r="G719" s="212"/>
      <c r="H719" s="212"/>
      <c r="I719" s="212"/>
      <c r="J719" s="212"/>
      <c r="K719" s="212"/>
      <c r="L719" s="212"/>
      <c r="M719" s="212"/>
      <c r="N719" s="212"/>
      <c r="O719" s="212"/>
      <c r="P719" s="212"/>
      <c r="Q719" s="212"/>
      <c r="R719" s="212"/>
      <c r="S719" s="212"/>
      <c r="T719" s="212"/>
      <c r="U719" s="212"/>
      <c r="V719" s="212"/>
      <c r="W719" s="212"/>
      <c r="X719" s="212"/>
      <c r="Y719" s="212"/>
    </row>
    <row r="720" spans="6:25" ht="11.25">
      <c r="F720" s="211"/>
      <c r="G720" s="212"/>
      <c r="H720" s="212"/>
      <c r="I720" s="212"/>
      <c r="J720" s="212"/>
      <c r="K720" s="212"/>
      <c r="L720" s="212"/>
      <c r="M720" s="212"/>
      <c r="N720" s="212"/>
      <c r="O720" s="212"/>
      <c r="P720" s="212"/>
      <c r="Q720" s="212"/>
      <c r="R720" s="212"/>
      <c r="S720" s="212"/>
      <c r="T720" s="212"/>
      <c r="U720" s="212"/>
      <c r="V720" s="212"/>
      <c r="W720" s="212"/>
      <c r="X720" s="212"/>
      <c r="Y720" s="212"/>
    </row>
    <row r="721" spans="6:25" ht="11.25">
      <c r="F721" s="211"/>
      <c r="G721" s="212"/>
      <c r="H721" s="212"/>
      <c r="I721" s="212"/>
      <c r="J721" s="212"/>
      <c r="K721" s="212"/>
      <c r="L721" s="212"/>
      <c r="M721" s="212"/>
      <c r="N721" s="212"/>
      <c r="O721" s="212"/>
      <c r="P721" s="212"/>
      <c r="Q721" s="212"/>
      <c r="R721" s="212"/>
      <c r="S721" s="212"/>
      <c r="T721" s="212"/>
      <c r="U721" s="212"/>
      <c r="V721" s="212"/>
      <c r="W721" s="212"/>
      <c r="X721" s="212"/>
      <c r="Y721" s="212"/>
    </row>
    <row r="722" spans="6:25" ht="11.25">
      <c r="F722" s="211"/>
      <c r="G722" s="212"/>
      <c r="H722" s="212"/>
      <c r="I722" s="212"/>
      <c r="J722" s="212"/>
      <c r="K722" s="212"/>
      <c r="L722" s="212"/>
      <c r="M722" s="212"/>
      <c r="N722" s="212"/>
      <c r="O722" s="212"/>
      <c r="P722" s="212"/>
      <c r="Q722" s="212"/>
      <c r="R722" s="212"/>
      <c r="S722" s="212"/>
      <c r="T722" s="212"/>
      <c r="U722" s="212"/>
      <c r="V722" s="212"/>
      <c r="W722" s="212"/>
      <c r="X722" s="212"/>
      <c r="Y722" s="212"/>
    </row>
    <row r="723" spans="6:25" ht="11.25">
      <c r="F723" s="211"/>
      <c r="G723" s="212"/>
      <c r="H723" s="212"/>
      <c r="I723" s="212"/>
      <c r="J723" s="212"/>
      <c r="K723" s="212"/>
      <c r="L723" s="212"/>
      <c r="M723" s="212"/>
      <c r="N723" s="212"/>
      <c r="O723" s="212"/>
      <c r="P723" s="212"/>
      <c r="Q723" s="212"/>
      <c r="R723" s="212"/>
      <c r="S723" s="212"/>
      <c r="T723" s="212"/>
      <c r="U723" s="212"/>
      <c r="V723" s="212"/>
      <c r="W723" s="212"/>
      <c r="X723" s="212"/>
      <c r="Y723" s="212"/>
    </row>
    <row r="724" spans="6:25" ht="11.25">
      <c r="F724" s="211"/>
      <c r="G724" s="212"/>
      <c r="H724" s="212"/>
      <c r="I724" s="212"/>
      <c r="J724" s="212"/>
      <c r="K724" s="212"/>
      <c r="L724" s="212"/>
      <c r="M724" s="212"/>
      <c r="N724" s="212"/>
      <c r="O724" s="212"/>
      <c r="P724" s="212"/>
      <c r="Q724" s="212"/>
      <c r="R724" s="212"/>
      <c r="S724" s="212"/>
      <c r="T724" s="212"/>
      <c r="U724" s="212"/>
      <c r="V724" s="212"/>
      <c r="W724" s="212"/>
      <c r="X724" s="212"/>
      <c r="Y724" s="212"/>
    </row>
    <row r="725" spans="6:25" ht="11.25">
      <c r="F725" s="211"/>
      <c r="G725" s="212"/>
      <c r="H725" s="212"/>
      <c r="I725" s="212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2"/>
      <c r="Y725" s="212"/>
    </row>
    <row r="726" spans="6:25" ht="11.25">
      <c r="F726" s="211"/>
      <c r="G726" s="212"/>
      <c r="H726" s="212"/>
      <c r="I726" s="212"/>
      <c r="J726" s="212"/>
      <c r="K726" s="212"/>
      <c r="L726" s="212"/>
      <c r="M726" s="212"/>
      <c r="N726" s="212"/>
      <c r="O726" s="212"/>
      <c r="P726" s="212"/>
      <c r="Q726" s="212"/>
      <c r="R726" s="212"/>
      <c r="S726" s="212"/>
      <c r="T726" s="212"/>
      <c r="U726" s="212"/>
      <c r="V726" s="212"/>
      <c r="W726" s="212"/>
      <c r="X726" s="212"/>
      <c r="Y726" s="212"/>
    </row>
    <row r="727" spans="6:25" ht="11.25">
      <c r="F727" s="211"/>
      <c r="G727" s="212"/>
      <c r="H727" s="212"/>
      <c r="I727" s="212"/>
      <c r="J727" s="212"/>
      <c r="K727" s="212"/>
      <c r="L727" s="212"/>
      <c r="M727" s="212"/>
      <c r="N727" s="212"/>
      <c r="O727" s="212"/>
      <c r="P727" s="212"/>
      <c r="Q727" s="212"/>
      <c r="R727" s="212"/>
      <c r="S727" s="212"/>
      <c r="T727" s="212"/>
      <c r="U727" s="212"/>
      <c r="V727" s="212"/>
      <c r="W727" s="212"/>
      <c r="X727" s="212"/>
      <c r="Y727" s="212"/>
    </row>
    <row r="728" spans="6:25" ht="11.25">
      <c r="F728" s="211"/>
      <c r="G728" s="212"/>
      <c r="H728" s="212"/>
      <c r="I728" s="212"/>
      <c r="J728" s="212"/>
      <c r="K728" s="212"/>
      <c r="L728" s="212"/>
      <c r="M728" s="212"/>
      <c r="N728" s="212"/>
      <c r="O728" s="212"/>
      <c r="P728" s="212"/>
      <c r="Q728" s="212"/>
      <c r="R728" s="212"/>
      <c r="S728" s="212"/>
      <c r="T728" s="212"/>
      <c r="U728" s="212"/>
      <c r="V728" s="212"/>
      <c r="W728" s="212"/>
      <c r="X728" s="212"/>
      <c r="Y728" s="212"/>
    </row>
    <row r="729" spans="6:25" ht="11.25">
      <c r="F729" s="211"/>
      <c r="G729" s="212"/>
      <c r="H729" s="212"/>
      <c r="I729" s="212"/>
      <c r="J729" s="212"/>
      <c r="K729" s="212"/>
      <c r="L729" s="212"/>
      <c r="M729" s="212"/>
      <c r="N729" s="212"/>
      <c r="O729" s="212"/>
      <c r="P729" s="212"/>
      <c r="Q729" s="212"/>
      <c r="R729" s="212"/>
      <c r="S729" s="212"/>
      <c r="T729" s="212"/>
      <c r="U729" s="212"/>
      <c r="V729" s="212"/>
      <c r="W729" s="212"/>
      <c r="X729" s="212"/>
      <c r="Y729" s="212"/>
    </row>
    <row r="730" spans="6:25" ht="11.25">
      <c r="F730" s="211"/>
      <c r="G730" s="212"/>
      <c r="H730" s="212"/>
      <c r="I730" s="212"/>
      <c r="J730" s="212"/>
      <c r="K730" s="212"/>
      <c r="L730" s="212"/>
      <c r="M730" s="212"/>
      <c r="N730" s="212"/>
      <c r="O730" s="212"/>
      <c r="P730" s="212"/>
      <c r="Q730" s="212"/>
      <c r="R730" s="212"/>
      <c r="S730" s="212"/>
      <c r="T730" s="212"/>
      <c r="U730" s="212"/>
      <c r="V730" s="212"/>
      <c r="W730" s="212"/>
      <c r="X730" s="212"/>
      <c r="Y730" s="212"/>
    </row>
    <row r="731" spans="6:25" ht="11.25">
      <c r="F731" s="211"/>
      <c r="G731" s="212"/>
      <c r="H731" s="212"/>
      <c r="I731" s="212"/>
      <c r="J731" s="212"/>
      <c r="K731" s="212"/>
      <c r="L731" s="212"/>
      <c r="M731" s="212"/>
      <c r="N731" s="212"/>
      <c r="O731" s="212"/>
      <c r="P731" s="212"/>
      <c r="Q731" s="212"/>
      <c r="R731" s="212"/>
      <c r="S731" s="212"/>
      <c r="T731" s="212"/>
      <c r="U731" s="212"/>
      <c r="V731" s="212"/>
      <c r="W731" s="212"/>
      <c r="X731" s="212"/>
      <c r="Y731" s="212"/>
    </row>
    <row r="732" spans="6:25" ht="11.25">
      <c r="F732" s="211"/>
      <c r="G732" s="212"/>
      <c r="H732" s="212"/>
      <c r="I732" s="212"/>
      <c r="J732" s="212"/>
      <c r="K732" s="212"/>
      <c r="L732" s="212"/>
      <c r="M732" s="212"/>
      <c r="N732" s="212"/>
      <c r="O732" s="212"/>
      <c r="P732" s="212"/>
      <c r="Q732" s="212"/>
      <c r="R732" s="212"/>
      <c r="S732" s="212"/>
      <c r="T732" s="212"/>
      <c r="U732" s="212"/>
      <c r="V732" s="212"/>
      <c r="W732" s="212"/>
      <c r="X732" s="212"/>
      <c r="Y732" s="212"/>
    </row>
    <row r="733" spans="6:25" ht="11.25">
      <c r="F733" s="211"/>
      <c r="G733" s="212"/>
      <c r="H733" s="212"/>
      <c r="I733" s="212"/>
      <c r="J733" s="212"/>
      <c r="K733" s="212"/>
      <c r="L733" s="212"/>
      <c r="M733" s="212"/>
      <c r="N733" s="212"/>
      <c r="O733" s="212"/>
      <c r="P733" s="212"/>
      <c r="Q733" s="212"/>
      <c r="R733" s="212"/>
      <c r="S733" s="212"/>
      <c r="T733" s="212"/>
      <c r="U733" s="212"/>
      <c r="V733" s="212"/>
      <c r="W733" s="212"/>
      <c r="X733" s="212"/>
      <c r="Y733" s="212"/>
    </row>
    <row r="734" spans="6:25" ht="11.25">
      <c r="F734" s="211"/>
      <c r="G734" s="212"/>
      <c r="H734" s="212"/>
      <c r="I734" s="212"/>
      <c r="J734" s="212"/>
      <c r="K734" s="212"/>
      <c r="L734" s="212"/>
      <c r="M734" s="212"/>
      <c r="N734" s="212"/>
      <c r="O734" s="212"/>
      <c r="P734" s="212"/>
      <c r="Q734" s="212"/>
      <c r="R734" s="212"/>
      <c r="S734" s="212"/>
      <c r="T734" s="212"/>
      <c r="U734" s="212"/>
      <c r="V734" s="212"/>
      <c r="W734" s="212"/>
      <c r="X734" s="212"/>
      <c r="Y734" s="212"/>
    </row>
    <row r="735" spans="6:25" ht="11.25">
      <c r="F735" s="211"/>
      <c r="G735" s="212"/>
      <c r="H735" s="212"/>
      <c r="I735" s="212"/>
      <c r="J735" s="212"/>
      <c r="K735" s="212"/>
      <c r="L735" s="212"/>
      <c r="M735" s="212"/>
      <c r="N735" s="212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2"/>
    </row>
    <row r="736" spans="6:25" ht="11.25">
      <c r="F736" s="211"/>
      <c r="G736" s="212"/>
      <c r="H736" s="212"/>
      <c r="I736" s="212"/>
      <c r="J736" s="212"/>
      <c r="K736" s="212"/>
      <c r="L736" s="212"/>
      <c r="M736" s="212"/>
      <c r="N736" s="212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</row>
    <row r="737" spans="6:25" ht="11.25">
      <c r="F737" s="211"/>
      <c r="G737" s="212"/>
      <c r="H737" s="212"/>
      <c r="I737" s="212"/>
      <c r="J737" s="212"/>
      <c r="K737" s="212"/>
      <c r="L737" s="212"/>
      <c r="M737" s="212"/>
      <c r="N737" s="212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</row>
    <row r="738" spans="6:25" ht="11.25">
      <c r="F738" s="211"/>
      <c r="G738" s="212"/>
      <c r="H738" s="212"/>
      <c r="I738" s="212"/>
      <c r="J738" s="212"/>
      <c r="K738" s="212"/>
      <c r="L738" s="212"/>
      <c r="M738" s="212"/>
      <c r="N738" s="212"/>
      <c r="O738" s="212"/>
      <c r="P738" s="212"/>
      <c r="Q738" s="212"/>
      <c r="R738" s="212"/>
      <c r="S738" s="212"/>
      <c r="T738" s="212"/>
      <c r="U738" s="212"/>
      <c r="V738" s="212"/>
      <c r="W738" s="212"/>
      <c r="X738" s="212"/>
      <c r="Y738" s="212"/>
    </row>
    <row r="739" spans="6:25" ht="11.25">
      <c r="F739" s="211"/>
      <c r="G739" s="212"/>
      <c r="H739" s="212"/>
      <c r="I739" s="212"/>
      <c r="J739" s="212"/>
      <c r="K739" s="212"/>
      <c r="L739" s="212"/>
      <c r="M739" s="212"/>
      <c r="N739" s="212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</row>
    <row r="740" spans="6:25" ht="11.25">
      <c r="F740" s="211"/>
      <c r="G740" s="212"/>
      <c r="H740" s="212"/>
      <c r="I740" s="212"/>
      <c r="J740" s="212"/>
      <c r="K740" s="212"/>
      <c r="L740" s="212"/>
      <c r="M740" s="212"/>
      <c r="N740" s="212"/>
      <c r="O740" s="212"/>
      <c r="P740" s="212"/>
      <c r="Q740" s="212"/>
      <c r="R740" s="212"/>
      <c r="S740" s="212"/>
      <c r="T740" s="212"/>
      <c r="U740" s="212"/>
      <c r="V740" s="212"/>
      <c r="W740" s="212"/>
      <c r="X740" s="212"/>
      <c r="Y740" s="212"/>
    </row>
    <row r="741" spans="6:25" ht="11.25">
      <c r="F741" s="211"/>
      <c r="G741" s="212"/>
      <c r="H741" s="212"/>
      <c r="I741" s="212"/>
      <c r="J741" s="212"/>
      <c r="K741" s="212"/>
      <c r="L741" s="212"/>
      <c r="M741" s="212"/>
      <c r="N741" s="212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</row>
    <row r="742" spans="6:25" ht="11.25">
      <c r="F742" s="211"/>
      <c r="G742" s="212"/>
      <c r="H742" s="212"/>
      <c r="I742" s="212"/>
      <c r="J742" s="212"/>
      <c r="K742" s="212"/>
      <c r="L742" s="212"/>
      <c r="M742" s="212"/>
      <c r="N742" s="212"/>
      <c r="O742" s="212"/>
      <c r="P742" s="212"/>
      <c r="Q742" s="212"/>
      <c r="R742" s="212"/>
      <c r="S742" s="212"/>
      <c r="T742" s="212"/>
      <c r="U742" s="212"/>
      <c r="V742" s="212"/>
      <c r="W742" s="212"/>
      <c r="X742" s="212"/>
      <c r="Y742" s="212"/>
    </row>
    <row r="743" spans="6:25" ht="11.25">
      <c r="F743" s="211"/>
      <c r="G743" s="212"/>
      <c r="H743" s="212"/>
      <c r="I743" s="212"/>
      <c r="J743" s="212"/>
      <c r="K743" s="212"/>
      <c r="L743" s="212"/>
      <c r="M743" s="212"/>
      <c r="N743" s="212"/>
      <c r="O743" s="212"/>
      <c r="P743" s="212"/>
      <c r="Q743" s="212"/>
      <c r="R743" s="212"/>
      <c r="S743" s="212"/>
      <c r="T743" s="212"/>
      <c r="U743" s="212"/>
      <c r="V743" s="212"/>
      <c r="W743" s="212"/>
      <c r="X743" s="212"/>
      <c r="Y743" s="212"/>
    </row>
    <row r="744" spans="6:25" ht="11.25">
      <c r="F744" s="211"/>
      <c r="G744" s="212"/>
      <c r="H744" s="212"/>
      <c r="I744" s="212"/>
      <c r="J744" s="212"/>
      <c r="K744" s="212"/>
      <c r="L744" s="212"/>
      <c r="M744" s="212"/>
      <c r="N744" s="212"/>
      <c r="O744" s="212"/>
      <c r="P744" s="212"/>
      <c r="Q744" s="212"/>
      <c r="R744" s="212"/>
      <c r="S744" s="212"/>
      <c r="T744" s="212"/>
      <c r="U744" s="212"/>
      <c r="V744" s="212"/>
      <c r="W744" s="212"/>
      <c r="X744" s="212"/>
      <c r="Y744" s="212"/>
    </row>
    <row r="745" spans="6:25" ht="11.25">
      <c r="F745" s="211"/>
      <c r="G745" s="212"/>
      <c r="H745" s="212"/>
      <c r="I745" s="212"/>
      <c r="J745" s="212"/>
      <c r="K745" s="212"/>
      <c r="L745" s="212"/>
      <c r="M745" s="212"/>
      <c r="N745" s="212"/>
      <c r="O745" s="212"/>
      <c r="P745" s="212"/>
      <c r="Q745" s="212"/>
      <c r="R745" s="212"/>
      <c r="S745" s="212"/>
      <c r="T745" s="212"/>
      <c r="U745" s="212"/>
      <c r="V745" s="212"/>
      <c r="W745" s="212"/>
      <c r="X745" s="212"/>
      <c r="Y745" s="212"/>
    </row>
    <row r="746" spans="6:25" ht="11.25">
      <c r="F746" s="211"/>
      <c r="G746" s="212"/>
      <c r="H746" s="212"/>
      <c r="I746" s="212"/>
      <c r="J746" s="212"/>
      <c r="K746" s="212"/>
      <c r="L746" s="212"/>
      <c r="M746" s="212"/>
      <c r="N746" s="212"/>
      <c r="O746" s="212"/>
      <c r="P746" s="212"/>
      <c r="Q746" s="212"/>
      <c r="R746" s="212"/>
      <c r="S746" s="212"/>
      <c r="T746" s="212"/>
      <c r="U746" s="212"/>
      <c r="V746" s="212"/>
      <c r="W746" s="212"/>
      <c r="X746" s="212"/>
      <c r="Y746" s="212"/>
    </row>
    <row r="747" spans="6:25" ht="11.25">
      <c r="F747" s="211"/>
      <c r="G747" s="212"/>
      <c r="H747" s="212"/>
      <c r="I747" s="212"/>
      <c r="J747" s="212"/>
      <c r="K747" s="212"/>
      <c r="L747" s="212"/>
      <c r="M747" s="212"/>
      <c r="N747" s="212"/>
      <c r="O747" s="212"/>
      <c r="P747" s="212"/>
      <c r="Q747" s="212"/>
      <c r="R747" s="212"/>
      <c r="S747" s="212"/>
      <c r="T747" s="212"/>
      <c r="U747" s="212"/>
      <c r="V747" s="212"/>
      <c r="W747" s="212"/>
      <c r="X747" s="212"/>
      <c r="Y747" s="212"/>
    </row>
    <row r="748" spans="6:25" ht="11.25">
      <c r="F748" s="211"/>
      <c r="G748" s="212"/>
      <c r="H748" s="212"/>
      <c r="I748" s="212"/>
      <c r="J748" s="212"/>
      <c r="K748" s="212"/>
      <c r="L748" s="212"/>
      <c r="M748" s="212"/>
      <c r="N748" s="212"/>
      <c r="O748" s="212"/>
      <c r="P748" s="212"/>
      <c r="Q748" s="212"/>
      <c r="R748" s="212"/>
      <c r="S748" s="212"/>
      <c r="T748" s="212"/>
      <c r="U748" s="212"/>
      <c r="V748" s="212"/>
      <c r="W748" s="212"/>
      <c r="X748" s="212"/>
      <c r="Y748" s="212"/>
    </row>
    <row r="749" spans="6:25" ht="11.25">
      <c r="F749" s="211"/>
      <c r="G749" s="212"/>
      <c r="H749" s="212"/>
      <c r="I749" s="212"/>
      <c r="J749" s="212"/>
      <c r="K749" s="212"/>
      <c r="L749" s="212"/>
      <c r="M749" s="212"/>
      <c r="N749" s="212"/>
      <c r="O749" s="212"/>
      <c r="P749" s="212"/>
      <c r="Q749" s="212"/>
      <c r="R749" s="212"/>
      <c r="S749" s="212"/>
      <c r="T749" s="212"/>
      <c r="U749" s="212"/>
      <c r="V749" s="212"/>
      <c r="W749" s="212"/>
      <c r="X749" s="212"/>
      <c r="Y749" s="212"/>
    </row>
    <row r="750" spans="6:25" ht="11.25">
      <c r="F750" s="211"/>
      <c r="G750" s="212"/>
      <c r="H750" s="212"/>
      <c r="I750" s="212"/>
      <c r="J750" s="212"/>
      <c r="K750" s="212"/>
      <c r="L750" s="212"/>
      <c r="M750" s="212"/>
      <c r="N750" s="212"/>
      <c r="O750" s="212"/>
      <c r="P750" s="212"/>
      <c r="Q750" s="212"/>
      <c r="R750" s="212"/>
      <c r="S750" s="212"/>
      <c r="T750" s="212"/>
      <c r="U750" s="212"/>
      <c r="V750" s="212"/>
      <c r="W750" s="212"/>
      <c r="X750" s="212"/>
      <c r="Y750" s="212"/>
    </row>
    <row r="751" spans="6:25" ht="11.25">
      <c r="F751" s="211"/>
      <c r="G751" s="212"/>
      <c r="H751" s="212"/>
      <c r="I751" s="212"/>
      <c r="J751" s="212"/>
      <c r="K751" s="212"/>
      <c r="L751" s="212"/>
      <c r="M751" s="212"/>
      <c r="N751" s="212"/>
      <c r="O751" s="212"/>
      <c r="P751" s="212"/>
      <c r="Q751" s="212"/>
      <c r="R751" s="212"/>
      <c r="S751" s="212"/>
      <c r="T751" s="212"/>
      <c r="U751" s="212"/>
      <c r="V751" s="212"/>
      <c r="W751" s="212"/>
      <c r="X751" s="212"/>
      <c r="Y751" s="212"/>
    </row>
    <row r="752" spans="6:25" ht="11.25">
      <c r="F752" s="211"/>
      <c r="G752" s="212"/>
      <c r="H752" s="212"/>
      <c r="I752" s="212"/>
      <c r="J752" s="212"/>
      <c r="K752" s="212"/>
      <c r="L752" s="212"/>
      <c r="M752" s="212"/>
      <c r="N752" s="212"/>
      <c r="O752" s="212"/>
      <c r="P752" s="212"/>
      <c r="Q752" s="212"/>
      <c r="R752" s="212"/>
      <c r="S752" s="212"/>
      <c r="T752" s="212"/>
      <c r="U752" s="212"/>
      <c r="V752" s="212"/>
      <c r="W752" s="212"/>
      <c r="X752" s="212"/>
      <c r="Y752" s="212"/>
    </row>
    <row r="753" spans="6:25" ht="11.25">
      <c r="F753" s="211"/>
      <c r="G753" s="212"/>
      <c r="H753" s="212"/>
      <c r="I753" s="212"/>
      <c r="J753" s="212"/>
      <c r="K753" s="212"/>
      <c r="L753" s="212"/>
      <c r="M753" s="212"/>
      <c r="N753" s="212"/>
      <c r="O753" s="212"/>
      <c r="P753" s="212"/>
      <c r="Q753" s="212"/>
      <c r="R753" s="212"/>
      <c r="S753" s="212"/>
      <c r="T753" s="212"/>
      <c r="U753" s="212"/>
      <c r="V753" s="212"/>
      <c r="W753" s="212"/>
      <c r="X753" s="212"/>
      <c r="Y753" s="212"/>
    </row>
    <row r="754" spans="6:25" ht="11.25">
      <c r="F754" s="211"/>
      <c r="G754" s="212"/>
      <c r="H754" s="212"/>
      <c r="I754" s="212"/>
      <c r="J754" s="212"/>
      <c r="K754" s="212"/>
      <c r="L754" s="212"/>
      <c r="M754" s="212"/>
      <c r="N754" s="212"/>
      <c r="O754" s="212"/>
      <c r="P754" s="212"/>
      <c r="Q754" s="212"/>
      <c r="R754" s="212"/>
      <c r="S754" s="212"/>
      <c r="T754" s="212"/>
      <c r="U754" s="212"/>
      <c r="V754" s="212"/>
      <c r="W754" s="212"/>
      <c r="X754" s="212"/>
      <c r="Y754" s="212"/>
    </row>
    <row r="755" spans="6:25" ht="11.25">
      <c r="F755" s="211"/>
      <c r="G755" s="212"/>
      <c r="H755" s="212"/>
      <c r="I755" s="212"/>
      <c r="J755" s="212"/>
      <c r="K755" s="212"/>
      <c r="L755" s="212"/>
      <c r="M755" s="212"/>
      <c r="N755" s="212"/>
      <c r="O755" s="212"/>
      <c r="P755" s="212"/>
      <c r="Q755" s="212"/>
      <c r="R755" s="212"/>
      <c r="S755" s="212"/>
      <c r="T755" s="212"/>
      <c r="U755" s="212"/>
      <c r="V755" s="212"/>
      <c r="W755" s="212"/>
      <c r="X755" s="212"/>
      <c r="Y755" s="212"/>
    </row>
    <row r="756" spans="6:25" ht="11.25">
      <c r="F756" s="211"/>
      <c r="G756" s="212"/>
      <c r="H756" s="212"/>
      <c r="I756" s="212"/>
      <c r="J756" s="212"/>
      <c r="K756" s="212"/>
      <c r="L756" s="212"/>
      <c r="M756" s="212"/>
      <c r="N756" s="212"/>
      <c r="O756" s="212"/>
      <c r="P756" s="212"/>
      <c r="Q756" s="212"/>
      <c r="R756" s="212"/>
      <c r="S756" s="212"/>
      <c r="T756" s="212"/>
      <c r="U756" s="212"/>
      <c r="V756" s="212"/>
      <c r="W756" s="212"/>
      <c r="X756" s="212"/>
      <c r="Y756" s="212"/>
    </row>
    <row r="757" spans="6:25" ht="11.25">
      <c r="F757" s="211"/>
      <c r="G757" s="212"/>
      <c r="H757" s="212"/>
      <c r="I757" s="212"/>
      <c r="J757" s="212"/>
      <c r="K757" s="212"/>
      <c r="L757" s="212"/>
      <c r="M757" s="212"/>
      <c r="N757" s="212"/>
      <c r="O757" s="212"/>
      <c r="P757" s="212"/>
      <c r="Q757" s="212"/>
      <c r="R757" s="212"/>
      <c r="S757" s="212"/>
      <c r="T757" s="212"/>
      <c r="U757" s="212"/>
      <c r="V757" s="212"/>
      <c r="W757" s="212"/>
      <c r="X757" s="212"/>
      <c r="Y757" s="212"/>
    </row>
    <row r="758" spans="6:25" ht="11.25">
      <c r="F758" s="211"/>
      <c r="G758" s="212"/>
      <c r="H758" s="212"/>
      <c r="I758" s="212"/>
      <c r="J758" s="212"/>
      <c r="K758" s="212"/>
      <c r="L758" s="212"/>
      <c r="M758" s="212"/>
      <c r="N758" s="212"/>
      <c r="O758" s="212"/>
      <c r="P758" s="212"/>
      <c r="Q758" s="212"/>
      <c r="R758" s="212"/>
      <c r="S758" s="212"/>
      <c r="T758" s="212"/>
      <c r="U758" s="212"/>
      <c r="V758" s="212"/>
      <c r="W758" s="212"/>
      <c r="X758" s="212"/>
      <c r="Y758" s="212"/>
    </row>
    <row r="759" spans="6:25" ht="11.25">
      <c r="F759" s="211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12"/>
    </row>
    <row r="760" spans="6:25" ht="11.25">
      <c r="F760" s="211"/>
      <c r="G760" s="212"/>
      <c r="H760" s="212"/>
      <c r="I760" s="212"/>
      <c r="J760" s="212"/>
      <c r="K760" s="212"/>
      <c r="L760" s="212"/>
      <c r="M760" s="212"/>
      <c r="N760" s="212"/>
      <c r="O760" s="212"/>
      <c r="P760" s="212"/>
      <c r="Q760" s="212"/>
      <c r="R760" s="212"/>
      <c r="S760" s="212"/>
      <c r="T760" s="212"/>
      <c r="U760" s="212"/>
      <c r="V760" s="212"/>
      <c r="W760" s="212"/>
      <c r="X760" s="212"/>
      <c r="Y760" s="212"/>
    </row>
    <row r="761" spans="6:25" ht="11.25">
      <c r="F761" s="211"/>
      <c r="G761" s="212"/>
      <c r="H761" s="212"/>
      <c r="I761" s="212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2"/>
      <c r="Y761" s="212"/>
    </row>
    <row r="762" spans="6:25" ht="11.25">
      <c r="F762" s="211"/>
      <c r="G762" s="212"/>
      <c r="H762" s="212"/>
      <c r="I762" s="212"/>
      <c r="J762" s="212"/>
      <c r="K762" s="212"/>
      <c r="L762" s="212"/>
      <c r="M762" s="212"/>
      <c r="N762" s="212"/>
      <c r="O762" s="212"/>
      <c r="P762" s="212"/>
      <c r="Q762" s="212"/>
      <c r="R762" s="212"/>
      <c r="S762" s="212"/>
      <c r="T762" s="212"/>
      <c r="U762" s="212"/>
      <c r="V762" s="212"/>
      <c r="W762" s="212"/>
      <c r="X762" s="212"/>
      <c r="Y762" s="212"/>
    </row>
    <row r="763" spans="6:25" ht="11.25">
      <c r="F763" s="211"/>
      <c r="G763" s="212"/>
      <c r="H763" s="212"/>
      <c r="I763" s="212"/>
      <c r="J763" s="212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2"/>
      <c r="W763" s="212"/>
      <c r="X763" s="212"/>
      <c r="Y763" s="212"/>
    </row>
    <row r="764" spans="6:25" ht="11.25">
      <c r="F764" s="211"/>
      <c r="G764" s="212"/>
      <c r="H764" s="212"/>
      <c r="I764" s="212"/>
      <c r="J764" s="212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2"/>
      <c r="Y764" s="212"/>
    </row>
    <row r="765" spans="6:25" ht="11.25">
      <c r="F765" s="211"/>
      <c r="G765" s="212"/>
      <c r="H765" s="212"/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</row>
    <row r="766" spans="6:25" ht="11.25">
      <c r="F766" s="211"/>
      <c r="G766" s="212"/>
      <c r="H766" s="212"/>
      <c r="I766" s="212"/>
      <c r="J766" s="212"/>
      <c r="K766" s="212"/>
      <c r="L766" s="212"/>
      <c r="M766" s="212"/>
      <c r="N766" s="212"/>
      <c r="O766" s="212"/>
      <c r="P766" s="212"/>
      <c r="Q766" s="212"/>
      <c r="R766" s="212"/>
      <c r="S766" s="212"/>
      <c r="T766" s="212"/>
      <c r="U766" s="212"/>
      <c r="V766" s="212"/>
      <c r="W766" s="212"/>
      <c r="X766" s="212"/>
      <c r="Y766" s="212"/>
    </row>
    <row r="767" ht="11.25">
      <c r="F767" s="213"/>
    </row>
    <row r="768" ht="11.25">
      <c r="F768" s="213"/>
    </row>
    <row r="769" ht="11.25">
      <c r="F769" s="213"/>
    </row>
    <row r="770" ht="11.25">
      <c r="F770" s="213"/>
    </row>
    <row r="771" ht="11.25">
      <c r="F771" s="213"/>
    </row>
    <row r="772" ht="11.25">
      <c r="F772" s="213"/>
    </row>
    <row r="773" ht="11.25">
      <c r="F773" s="213"/>
    </row>
    <row r="774" ht="11.25">
      <c r="F774" s="213"/>
    </row>
    <row r="775" ht="11.25">
      <c r="F775" s="213"/>
    </row>
    <row r="776" ht="11.25">
      <c r="F776" s="213"/>
    </row>
    <row r="777" ht="11.25">
      <c r="F777" s="213"/>
    </row>
    <row r="778" ht="11.25">
      <c r="F778" s="213"/>
    </row>
    <row r="779" ht="11.25">
      <c r="F779" s="213"/>
    </row>
    <row r="780" ht="11.25">
      <c r="F780" s="213"/>
    </row>
    <row r="781" ht="11.25">
      <c r="F781" s="213"/>
    </row>
    <row r="782" ht="11.25">
      <c r="F782" s="213"/>
    </row>
    <row r="783" ht="11.25">
      <c r="F783" s="213"/>
    </row>
    <row r="784" ht="11.25">
      <c r="F784" s="213"/>
    </row>
    <row r="785" ht="11.25">
      <c r="F785" s="213"/>
    </row>
    <row r="786" ht="11.25">
      <c r="F786" s="213"/>
    </row>
    <row r="787" ht="11.25">
      <c r="F787" s="213"/>
    </row>
    <row r="788" ht="11.25">
      <c r="F788" s="213"/>
    </row>
    <row r="789" ht="11.25">
      <c r="F789" s="213"/>
    </row>
    <row r="790" ht="11.25">
      <c r="F790" s="213"/>
    </row>
    <row r="791" ht="11.25">
      <c r="F791" s="213"/>
    </row>
    <row r="792" ht="11.25">
      <c r="F792" s="213"/>
    </row>
    <row r="793" ht="11.25">
      <c r="F793" s="213"/>
    </row>
    <row r="794" ht="11.25">
      <c r="F794" s="213"/>
    </row>
    <row r="795" ht="11.25">
      <c r="F795" s="213"/>
    </row>
    <row r="796" ht="11.25">
      <c r="F796" s="213"/>
    </row>
    <row r="797" ht="11.25">
      <c r="F797" s="213"/>
    </row>
    <row r="798" ht="11.25">
      <c r="F798" s="213"/>
    </row>
    <row r="799" ht="11.25">
      <c r="F799" s="213"/>
    </row>
    <row r="800" ht="11.25">
      <c r="F800" s="213"/>
    </row>
    <row r="801" ht="11.25">
      <c r="F801" s="213"/>
    </row>
    <row r="802" ht="11.25">
      <c r="F802" s="213"/>
    </row>
    <row r="803" ht="11.25">
      <c r="F803" s="213"/>
    </row>
    <row r="804" ht="11.25">
      <c r="F804" s="213"/>
    </row>
    <row r="805" ht="11.25">
      <c r="F805" s="213"/>
    </row>
    <row r="806" ht="11.25">
      <c r="F806" s="213"/>
    </row>
    <row r="807" ht="11.25">
      <c r="F807" s="213"/>
    </row>
    <row r="808" ht="11.25">
      <c r="F808" s="213"/>
    </row>
    <row r="809" ht="11.25">
      <c r="F809" s="213"/>
    </row>
    <row r="810" ht="11.25">
      <c r="F810" s="213"/>
    </row>
    <row r="811" ht="11.25">
      <c r="F811" s="213"/>
    </row>
    <row r="812" ht="11.25">
      <c r="F812" s="213"/>
    </row>
    <row r="813" ht="11.25">
      <c r="F813" s="213"/>
    </row>
    <row r="814" ht="11.25">
      <c r="F814" s="213"/>
    </row>
    <row r="815" ht="11.25">
      <c r="F815" s="213"/>
    </row>
    <row r="816" ht="11.25">
      <c r="F816" s="213"/>
    </row>
    <row r="817" ht="11.25">
      <c r="F817" s="213"/>
    </row>
    <row r="818" ht="11.25">
      <c r="F818" s="213"/>
    </row>
    <row r="819" ht="11.25">
      <c r="F819" s="213"/>
    </row>
    <row r="820" ht="11.25">
      <c r="F820" s="213"/>
    </row>
    <row r="821" ht="11.25">
      <c r="F821" s="213"/>
    </row>
    <row r="822" ht="11.25">
      <c r="F822" s="213"/>
    </row>
    <row r="823" ht="11.25">
      <c r="F823" s="213"/>
    </row>
    <row r="824" ht="11.25">
      <c r="F824" s="213"/>
    </row>
    <row r="825" ht="11.25">
      <c r="F825" s="213"/>
    </row>
    <row r="826" ht="11.25">
      <c r="F826" s="213"/>
    </row>
    <row r="827" ht="11.25">
      <c r="F827" s="213"/>
    </row>
    <row r="828" ht="11.25">
      <c r="F828" s="213"/>
    </row>
    <row r="829" ht="11.25">
      <c r="F829" s="213"/>
    </row>
    <row r="830" ht="11.25">
      <c r="F830" s="213"/>
    </row>
    <row r="831" ht="11.25">
      <c r="F831" s="213"/>
    </row>
    <row r="832" ht="11.25">
      <c r="F832" s="213"/>
    </row>
    <row r="833" ht="11.25">
      <c r="F833" s="213"/>
    </row>
    <row r="834" ht="11.25">
      <c r="F834" s="213"/>
    </row>
    <row r="835" ht="11.25">
      <c r="F835" s="213"/>
    </row>
    <row r="836" ht="11.25">
      <c r="F836" s="213"/>
    </row>
    <row r="837" ht="11.25">
      <c r="F837" s="213"/>
    </row>
    <row r="838" ht="11.25">
      <c r="F838" s="213"/>
    </row>
    <row r="839" ht="11.25">
      <c r="F839" s="213"/>
    </row>
    <row r="840" ht="11.25">
      <c r="F840" s="213"/>
    </row>
    <row r="841" ht="11.25">
      <c r="F841" s="213"/>
    </row>
    <row r="842" ht="11.25">
      <c r="F842" s="213"/>
    </row>
    <row r="843" ht="11.25">
      <c r="F843" s="213"/>
    </row>
    <row r="844" ht="11.25">
      <c r="F844" s="213"/>
    </row>
    <row r="845" ht="11.25">
      <c r="F845" s="213"/>
    </row>
    <row r="846" ht="11.25">
      <c r="F846" s="213"/>
    </row>
    <row r="847" ht="11.25">
      <c r="F847" s="213"/>
    </row>
    <row r="848" ht="11.25">
      <c r="F848" s="213"/>
    </row>
    <row r="849" ht="11.25">
      <c r="F849" s="213"/>
    </row>
    <row r="850" ht="11.25">
      <c r="F850" s="213"/>
    </row>
    <row r="851" ht="11.25">
      <c r="F851" s="213"/>
    </row>
    <row r="852" ht="11.25">
      <c r="F852" s="213"/>
    </row>
    <row r="853" ht="11.25">
      <c r="F853" s="213"/>
    </row>
    <row r="854" ht="11.25">
      <c r="F854" s="213"/>
    </row>
    <row r="855" ht="11.25">
      <c r="F855" s="213"/>
    </row>
    <row r="856" ht="11.25">
      <c r="F856" s="213"/>
    </row>
    <row r="857" ht="11.25">
      <c r="F857" s="213"/>
    </row>
    <row r="858" ht="11.25">
      <c r="F858" s="213"/>
    </row>
    <row r="859" ht="11.25">
      <c r="F859" s="213"/>
    </row>
    <row r="860" ht="11.25">
      <c r="F860" s="213"/>
    </row>
    <row r="861" ht="11.25">
      <c r="F861" s="213"/>
    </row>
    <row r="862" ht="11.25">
      <c r="F862" s="213"/>
    </row>
    <row r="863" ht="11.25">
      <c r="F863" s="213"/>
    </row>
    <row r="864" ht="11.25">
      <c r="F864" s="213"/>
    </row>
    <row r="865" ht="11.25">
      <c r="F865" s="213"/>
    </row>
    <row r="866" ht="11.25">
      <c r="F866" s="213"/>
    </row>
    <row r="867" ht="11.25">
      <c r="F867" s="213"/>
    </row>
    <row r="868" ht="11.25">
      <c r="F868" s="213"/>
    </row>
    <row r="869" ht="11.25">
      <c r="F869" s="213"/>
    </row>
    <row r="870" ht="11.25">
      <c r="F870" s="213"/>
    </row>
    <row r="871" ht="11.25">
      <c r="F871" s="213"/>
    </row>
    <row r="872" ht="11.25">
      <c r="F872" s="213"/>
    </row>
    <row r="873" ht="11.25">
      <c r="F873" s="213"/>
    </row>
    <row r="874" ht="11.25">
      <c r="F874" s="213"/>
    </row>
    <row r="875" ht="11.25">
      <c r="F875" s="213"/>
    </row>
    <row r="876" ht="11.25">
      <c r="F876" s="213"/>
    </row>
    <row r="877" ht="11.25">
      <c r="F877" s="213"/>
    </row>
    <row r="878" ht="11.25">
      <c r="F878" s="213"/>
    </row>
    <row r="879" ht="11.25">
      <c r="F879" s="213"/>
    </row>
    <row r="880" ht="11.25">
      <c r="F880" s="213"/>
    </row>
    <row r="881" ht="11.25">
      <c r="F881" s="213"/>
    </row>
    <row r="882" ht="11.25">
      <c r="F882" s="213"/>
    </row>
    <row r="883" ht="11.25">
      <c r="F883" s="213"/>
    </row>
    <row r="884" ht="11.25">
      <c r="F884" s="213"/>
    </row>
    <row r="885" ht="11.25">
      <c r="F885" s="213"/>
    </row>
    <row r="886" ht="11.25">
      <c r="F886" s="213"/>
    </row>
    <row r="887" ht="11.25">
      <c r="F887" s="213"/>
    </row>
    <row r="888" ht="11.25">
      <c r="F888" s="213"/>
    </row>
    <row r="889" ht="11.25">
      <c r="F889" s="213"/>
    </row>
    <row r="890" ht="11.25">
      <c r="F890" s="213"/>
    </row>
    <row r="891" ht="11.25">
      <c r="F891" s="213"/>
    </row>
    <row r="892" ht="11.25">
      <c r="F892" s="213"/>
    </row>
    <row r="893" ht="11.25">
      <c r="F893" s="213"/>
    </row>
    <row r="894" ht="11.25">
      <c r="F894" s="213"/>
    </row>
    <row r="895" ht="11.25">
      <c r="F895" s="213"/>
    </row>
    <row r="896" ht="11.25">
      <c r="F896" s="213"/>
    </row>
    <row r="897" ht="11.25">
      <c r="F897" s="213"/>
    </row>
    <row r="898" ht="11.25">
      <c r="F898" s="213"/>
    </row>
    <row r="899" ht="11.25">
      <c r="F899" s="213"/>
    </row>
    <row r="900" ht="11.25">
      <c r="F900" s="213"/>
    </row>
    <row r="901" ht="11.25">
      <c r="F901" s="213"/>
    </row>
    <row r="902" ht="11.25">
      <c r="F902" s="213"/>
    </row>
    <row r="903" ht="11.25">
      <c r="F903" s="213"/>
    </row>
    <row r="904" ht="11.25">
      <c r="F904" s="213"/>
    </row>
    <row r="905" ht="11.25">
      <c r="F905" s="213"/>
    </row>
    <row r="906" ht="11.25">
      <c r="F906" s="213"/>
    </row>
    <row r="907" ht="11.25">
      <c r="F907" s="213"/>
    </row>
    <row r="908" ht="11.25">
      <c r="F908" s="213"/>
    </row>
    <row r="909" ht="11.25">
      <c r="F909" s="213"/>
    </row>
    <row r="910" ht="11.25">
      <c r="F910" s="213"/>
    </row>
    <row r="911" ht="11.25">
      <c r="F911" s="213"/>
    </row>
    <row r="912" ht="11.25">
      <c r="F912" s="213"/>
    </row>
    <row r="913" ht="11.25">
      <c r="F913" s="213"/>
    </row>
    <row r="914" ht="11.25">
      <c r="F914" s="213"/>
    </row>
    <row r="915" ht="11.25">
      <c r="F915" s="213"/>
    </row>
    <row r="916" ht="11.25">
      <c r="F916" s="213"/>
    </row>
    <row r="917" ht="11.25">
      <c r="F917" s="213"/>
    </row>
    <row r="918" ht="11.25">
      <c r="F918" s="213"/>
    </row>
    <row r="919" ht="11.25">
      <c r="F919" s="213"/>
    </row>
    <row r="920" ht="11.25">
      <c r="F920" s="213"/>
    </row>
    <row r="921" ht="11.25">
      <c r="F921" s="213"/>
    </row>
    <row r="922" ht="11.25">
      <c r="F922" s="213"/>
    </row>
    <row r="923" ht="11.25">
      <c r="F923" s="213"/>
    </row>
    <row r="924" ht="11.25">
      <c r="F924" s="213"/>
    </row>
    <row r="925" ht="11.25">
      <c r="F925" s="213"/>
    </row>
    <row r="926" ht="11.25">
      <c r="F926" s="213"/>
    </row>
    <row r="927" ht="11.25">
      <c r="F927" s="213"/>
    </row>
    <row r="928" ht="11.25">
      <c r="F928" s="213"/>
    </row>
    <row r="929" ht="11.25">
      <c r="F929" s="213"/>
    </row>
    <row r="930" ht="11.25">
      <c r="F930" s="213"/>
    </row>
    <row r="931" ht="11.25">
      <c r="F931" s="213"/>
    </row>
    <row r="932" ht="11.25">
      <c r="F932" s="213"/>
    </row>
    <row r="933" ht="11.25">
      <c r="F933" s="213"/>
    </row>
    <row r="934" ht="11.25">
      <c r="F934" s="213"/>
    </row>
    <row r="935" ht="11.25">
      <c r="F935" s="213"/>
    </row>
    <row r="936" ht="11.25">
      <c r="F936" s="213"/>
    </row>
    <row r="937" ht="11.25">
      <c r="F937" s="213"/>
    </row>
    <row r="938" ht="11.25">
      <c r="F938" s="213"/>
    </row>
    <row r="939" ht="11.25">
      <c r="F939" s="213"/>
    </row>
    <row r="940" ht="11.25">
      <c r="F940" s="213"/>
    </row>
    <row r="941" ht="11.25">
      <c r="F941" s="213"/>
    </row>
    <row r="942" ht="11.25">
      <c r="F942" s="213"/>
    </row>
    <row r="943" ht="11.25">
      <c r="F943" s="213"/>
    </row>
    <row r="944" ht="11.25">
      <c r="F944" s="213"/>
    </row>
    <row r="945" ht="11.25">
      <c r="F945" s="213"/>
    </row>
    <row r="946" ht="11.25">
      <c r="F946" s="213"/>
    </row>
    <row r="947" ht="11.25">
      <c r="F947" s="213"/>
    </row>
    <row r="948" ht="11.25">
      <c r="F948" s="213"/>
    </row>
    <row r="949" ht="11.25">
      <c r="F949" s="213"/>
    </row>
    <row r="950" ht="11.25">
      <c r="F950" s="213"/>
    </row>
    <row r="951" ht="11.25">
      <c r="F951" s="213"/>
    </row>
    <row r="952" ht="11.25">
      <c r="F952" s="213"/>
    </row>
    <row r="953" ht="11.25">
      <c r="F953" s="213"/>
    </row>
    <row r="954" ht="11.25">
      <c r="F954" s="213"/>
    </row>
    <row r="955" ht="11.25">
      <c r="F955" s="213"/>
    </row>
    <row r="956" ht="11.25">
      <c r="F956" s="213"/>
    </row>
    <row r="957" ht="11.25">
      <c r="F957" s="213"/>
    </row>
    <row r="958" ht="11.25">
      <c r="F958" s="213"/>
    </row>
    <row r="959" ht="11.25">
      <c r="F959" s="213"/>
    </row>
    <row r="960" ht="11.25">
      <c r="F960" s="213"/>
    </row>
    <row r="961" ht="11.25">
      <c r="F961" s="213"/>
    </row>
    <row r="962" ht="11.25">
      <c r="F962" s="213"/>
    </row>
    <row r="963" ht="11.25">
      <c r="F963" s="213"/>
    </row>
    <row r="964" ht="11.25">
      <c r="F964" s="213"/>
    </row>
    <row r="965" ht="11.25">
      <c r="F965" s="213"/>
    </row>
    <row r="966" ht="11.25">
      <c r="F966" s="213"/>
    </row>
    <row r="967" ht="11.25">
      <c r="F967" s="213"/>
    </row>
    <row r="968" ht="11.25">
      <c r="F968" s="213"/>
    </row>
    <row r="969" ht="11.25">
      <c r="F969" s="213"/>
    </row>
    <row r="970" ht="11.25">
      <c r="F970" s="213"/>
    </row>
    <row r="971" ht="11.25">
      <c r="F971" s="213"/>
    </row>
    <row r="972" ht="11.25">
      <c r="F972" s="213"/>
    </row>
    <row r="973" ht="11.25">
      <c r="F973" s="213"/>
    </row>
    <row r="974" ht="11.25">
      <c r="F974" s="213"/>
    </row>
    <row r="975" ht="11.25">
      <c r="F975" s="213"/>
    </row>
    <row r="976" ht="11.25">
      <c r="F976" s="213"/>
    </row>
    <row r="977" ht="11.25">
      <c r="F977" s="213"/>
    </row>
    <row r="978" ht="11.25">
      <c r="F978" s="213"/>
    </row>
    <row r="979" ht="11.25">
      <c r="F979" s="213"/>
    </row>
    <row r="980" ht="11.25">
      <c r="F980" s="213"/>
    </row>
    <row r="981" ht="11.25">
      <c r="F981" s="213"/>
    </row>
    <row r="982" ht="11.25">
      <c r="F982" s="213"/>
    </row>
    <row r="983" ht="11.25">
      <c r="F983" s="213"/>
    </row>
    <row r="984" ht="11.25">
      <c r="F984" s="213"/>
    </row>
    <row r="985" ht="11.25">
      <c r="F985" s="213"/>
    </row>
    <row r="986" ht="11.25">
      <c r="F986" s="213"/>
    </row>
    <row r="987" ht="11.25">
      <c r="F987" s="213"/>
    </row>
    <row r="988" ht="11.25">
      <c r="F988" s="213"/>
    </row>
    <row r="989" ht="11.25">
      <c r="F989" s="213"/>
    </row>
    <row r="990" ht="11.25">
      <c r="F990" s="213"/>
    </row>
    <row r="991" ht="11.25">
      <c r="F991" s="213"/>
    </row>
    <row r="992" ht="11.25">
      <c r="F992" s="213"/>
    </row>
    <row r="993" ht="11.25">
      <c r="F993" s="213"/>
    </row>
    <row r="994" ht="11.25">
      <c r="F994" s="213"/>
    </row>
    <row r="995" ht="11.25">
      <c r="F995" s="213"/>
    </row>
    <row r="996" ht="11.25">
      <c r="F996" s="213"/>
    </row>
    <row r="997" ht="11.25">
      <c r="F997" s="213"/>
    </row>
    <row r="998" ht="11.25">
      <c r="F998" s="213"/>
    </row>
    <row r="999" ht="11.25">
      <c r="F999" s="213"/>
    </row>
    <row r="1000" ht="11.25">
      <c r="F1000" s="213"/>
    </row>
    <row r="1001" ht="11.25">
      <c r="F1001" s="213"/>
    </row>
    <row r="1002" ht="11.25">
      <c r="F1002" s="213"/>
    </row>
    <row r="1003" ht="11.25">
      <c r="F1003" s="213"/>
    </row>
    <row r="1004" ht="11.25">
      <c r="F1004" s="213"/>
    </row>
    <row r="1005" ht="11.25">
      <c r="F1005" s="213"/>
    </row>
    <row r="1006" ht="11.25">
      <c r="F1006" s="213"/>
    </row>
    <row r="1007" ht="11.25">
      <c r="F1007" s="213"/>
    </row>
    <row r="1008" ht="11.25">
      <c r="F1008" s="213"/>
    </row>
    <row r="1009" ht="11.25">
      <c r="F1009" s="213"/>
    </row>
    <row r="1010" ht="11.25">
      <c r="F1010" s="213"/>
    </row>
    <row r="1011" ht="11.25">
      <c r="F1011" s="213"/>
    </row>
    <row r="1012" ht="11.25">
      <c r="F1012" s="213"/>
    </row>
    <row r="1013" ht="11.25">
      <c r="F1013" s="213"/>
    </row>
    <row r="1014" ht="11.25">
      <c r="F1014" s="213"/>
    </row>
    <row r="1015" ht="11.25">
      <c r="F1015" s="213"/>
    </row>
    <row r="1016" ht="11.25">
      <c r="F1016" s="213"/>
    </row>
    <row r="1017" ht="11.25">
      <c r="F1017" s="213"/>
    </row>
    <row r="1018" ht="11.25">
      <c r="F1018" s="213"/>
    </row>
    <row r="1019" ht="11.25">
      <c r="F1019" s="213"/>
    </row>
    <row r="1020" ht="11.25">
      <c r="F1020" s="213"/>
    </row>
    <row r="1021" ht="11.25">
      <c r="F1021" s="213"/>
    </row>
    <row r="1022" ht="11.25">
      <c r="F1022" s="213"/>
    </row>
    <row r="1023" ht="11.25">
      <c r="F1023" s="213"/>
    </row>
    <row r="1024" ht="11.25">
      <c r="F1024" s="213"/>
    </row>
    <row r="1025" ht="11.25">
      <c r="F1025" s="213"/>
    </row>
    <row r="1026" ht="11.25">
      <c r="F1026" s="213"/>
    </row>
    <row r="1027" ht="11.25">
      <c r="F1027" s="213"/>
    </row>
    <row r="1028" ht="11.25">
      <c r="F1028" s="213"/>
    </row>
    <row r="1029" ht="11.25">
      <c r="F1029" s="213"/>
    </row>
    <row r="1030" ht="11.25">
      <c r="F1030" s="213"/>
    </row>
    <row r="1031" ht="11.25">
      <c r="F1031" s="213"/>
    </row>
    <row r="1032" ht="11.25">
      <c r="F1032" s="213"/>
    </row>
    <row r="1033" ht="11.25">
      <c r="F1033" s="213"/>
    </row>
    <row r="1034" ht="11.25">
      <c r="F1034" s="213"/>
    </row>
    <row r="1035" ht="11.25">
      <c r="F1035" s="213"/>
    </row>
    <row r="1036" ht="11.25">
      <c r="F1036" s="213"/>
    </row>
    <row r="1037" ht="11.25">
      <c r="F1037" s="213"/>
    </row>
    <row r="1038" ht="11.25">
      <c r="F1038" s="213"/>
    </row>
    <row r="1039" ht="11.25">
      <c r="F1039" s="213"/>
    </row>
    <row r="1040" ht="11.25">
      <c r="F1040" s="213"/>
    </row>
    <row r="1041" ht="11.25">
      <c r="F1041" s="213"/>
    </row>
    <row r="1042" ht="11.25">
      <c r="F1042" s="213"/>
    </row>
    <row r="1043" ht="11.25">
      <c r="F1043" s="213"/>
    </row>
    <row r="1044" ht="11.25">
      <c r="F1044" s="213"/>
    </row>
    <row r="1045" ht="11.25">
      <c r="F1045" s="213"/>
    </row>
    <row r="1046" ht="11.25">
      <c r="F1046" s="213"/>
    </row>
    <row r="1047" ht="11.25">
      <c r="F1047" s="213"/>
    </row>
    <row r="1048" ht="11.25">
      <c r="F1048" s="213"/>
    </row>
    <row r="1049" ht="11.25">
      <c r="F1049" s="213"/>
    </row>
    <row r="1050" ht="11.25">
      <c r="F1050" s="213"/>
    </row>
    <row r="1051" ht="11.25">
      <c r="F1051" s="213"/>
    </row>
    <row r="1052" ht="11.25">
      <c r="F1052" s="213"/>
    </row>
    <row r="1053" ht="11.25">
      <c r="F1053" s="213"/>
    </row>
    <row r="1054" ht="11.25">
      <c r="F1054" s="213"/>
    </row>
    <row r="1055" ht="11.25">
      <c r="F1055" s="213"/>
    </row>
    <row r="1056" ht="11.25">
      <c r="F1056" s="213"/>
    </row>
    <row r="1057" ht="11.25">
      <c r="F1057" s="213"/>
    </row>
    <row r="1058" ht="11.25">
      <c r="F1058" s="213"/>
    </row>
    <row r="1059" ht="11.25">
      <c r="F1059" s="213"/>
    </row>
    <row r="1060" ht="11.25">
      <c r="F1060" s="213"/>
    </row>
    <row r="1061" ht="11.25">
      <c r="F1061" s="213"/>
    </row>
    <row r="1062" ht="11.25">
      <c r="F1062" s="213"/>
    </row>
    <row r="1063" ht="11.25">
      <c r="F1063" s="213"/>
    </row>
    <row r="1064" ht="11.25">
      <c r="F1064" s="213"/>
    </row>
    <row r="1065" ht="11.25">
      <c r="F1065" s="213"/>
    </row>
    <row r="1066" ht="11.25">
      <c r="F1066" s="213"/>
    </row>
    <row r="1067" ht="11.25">
      <c r="F1067" s="213"/>
    </row>
    <row r="1068" ht="11.25">
      <c r="F1068" s="213"/>
    </row>
    <row r="1069" ht="11.25">
      <c r="F1069" s="213"/>
    </row>
    <row r="1070" ht="11.25">
      <c r="F1070" s="213"/>
    </row>
    <row r="1071" ht="11.25">
      <c r="F1071" s="213"/>
    </row>
    <row r="1072" ht="11.25">
      <c r="F1072" s="213"/>
    </row>
    <row r="1073" ht="11.25">
      <c r="F1073" s="213"/>
    </row>
    <row r="1074" ht="11.25">
      <c r="F1074" s="213"/>
    </row>
    <row r="1075" ht="11.25">
      <c r="F1075" s="213"/>
    </row>
    <row r="1076" ht="11.25">
      <c r="F1076" s="213"/>
    </row>
    <row r="1077" ht="11.25">
      <c r="F1077" s="213"/>
    </row>
    <row r="1078" ht="11.25">
      <c r="F1078" s="213"/>
    </row>
    <row r="1079" ht="11.25">
      <c r="F1079" s="213"/>
    </row>
    <row r="1080" ht="11.25">
      <c r="F1080" s="213"/>
    </row>
    <row r="1081" ht="11.25">
      <c r="F1081" s="213"/>
    </row>
    <row r="1082" ht="11.25">
      <c r="F1082" s="213"/>
    </row>
    <row r="1083" ht="11.25">
      <c r="F1083" s="213"/>
    </row>
    <row r="1084" ht="11.25">
      <c r="F1084" s="213"/>
    </row>
    <row r="1085" ht="11.25">
      <c r="F1085" s="213"/>
    </row>
    <row r="1086" ht="11.25">
      <c r="F1086" s="213"/>
    </row>
    <row r="1087" ht="11.25">
      <c r="F1087" s="213"/>
    </row>
    <row r="1088" ht="11.25">
      <c r="F1088" s="213"/>
    </row>
    <row r="1089" ht="11.25">
      <c r="F1089" s="213"/>
    </row>
    <row r="1090" ht="11.25">
      <c r="F1090" s="213"/>
    </row>
    <row r="1091" ht="11.25">
      <c r="F1091" s="213"/>
    </row>
    <row r="1092" ht="11.25">
      <c r="F1092" s="213"/>
    </row>
    <row r="1093" ht="11.25">
      <c r="F1093" s="213"/>
    </row>
    <row r="1094" ht="11.25">
      <c r="F1094" s="213"/>
    </row>
    <row r="1095" ht="11.25">
      <c r="F1095" s="213"/>
    </row>
    <row r="1096" ht="11.25">
      <c r="F1096" s="213"/>
    </row>
    <row r="1097" ht="11.25">
      <c r="F1097" s="213"/>
    </row>
    <row r="1098" ht="11.25">
      <c r="F1098" s="213"/>
    </row>
    <row r="1099" ht="11.25">
      <c r="F1099" s="213"/>
    </row>
    <row r="1100" ht="11.25">
      <c r="F1100" s="213"/>
    </row>
    <row r="1101" ht="11.25">
      <c r="F1101" s="213"/>
    </row>
    <row r="1102" ht="11.25">
      <c r="F1102" s="213"/>
    </row>
    <row r="1103" ht="11.25">
      <c r="F1103" s="213"/>
    </row>
    <row r="1104" ht="11.25">
      <c r="F1104" s="213"/>
    </row>
    <row r="1105" ht="11.25">
      <c r="F1105" s="213"/>
    </row>
    <row r="1106" ht="11.25">
      <c r="F1106" s="213"/>
    </row>
    <row r="1107" ht="11.25">
      <c r="F1107" s="213"/>
    </row>
    <row r="1108" ht="11.25">
      <c r="F1108" s="213"/>
    </row>
    <row r="1109" ht="11.25">
      <c r="F1109" s="213"/>
    </row>
    <row r="1110" ht="11.25">
      <c r="F1110" s="213"/>
    </row>
    <row r="1111" ht="11.25">
      <c r="F1111" s="213"/>
    </row>
    <row r="1112" ht="11.25">
      <c r="F1112" s="213"/>
    </row>
    <row r="1113" ht="11.25">
      <c r="F1113" s="213"/>
    </row>
    <row r="1114" ht="11.25">
      <c r="F1114" s="213"/>
    </row>
    <row r="1115" ht="11.25">
      <c r="F1115" s="213"/>
    </row>
    <row r="1116" ht="11.25">
      <c r="F1116" s="213"/>
    </row>
    <row r="1117" ht="11.25">
      <c r="F1117" s="213"/>
    </row>
    <row r="1118" ht="11.25">
      <c r="F1118" s="213"/>
    </row>
    <row r="1119" ht="11.25">
      <c r="F1119" s="213"/>
    </row>
    <row r="1120" ht="11.25">
      <c r="F1120" s="213"/>
    </row>
    <row r="1121" ht="11.25">
      <c r="F1121" s="213"/>
    </row>
    <row r="1122" ht="11.25">
      <c r="F1122" s="213"/>
    </row>
    <row r="1123" ht="11.25">
      <c r="F1123" s="213"/>
    </row>
    <row r="1124" ht="11.25">
      <c r="F1124" s="213"/>
    </row>
    <row r="1125" ht="11.25">
      <c r="F1125" s="213"/>
    </row>
    <row r="1126" ht="11.25">
      <c r="F1126" s="213"/>
    </row>
    <row r="1127" ht="11.25">
      <c r="F1127" s="213"/>
    </row>
    <row r="1128" ht="11.25">
      <c r="F1128" s="213"/>
    </row>
    <row r="1129" ht="11.25">
      <c r="F1129" s="213"/>
    </row>
    <row r="1130" ht="11.25">
      <c r="F1130" s="213"/>
    </row>
    <row r="1131" ht="11.25">
      <c r="F1131" s="213"/>
    </row>
    <row r="1132" ht="11.25">
      <c r="F1132" s="213"/>
    </row>
    <row r="1133" ht="11.25">
      <c r="F1133" s="213"/>
    </row>
    <row r="1134" ht="11.25">
      <c r="F1134" s="213"/>
    </row>
    <row r="1135" ht="11.25">
      <c r="F1135" s="213"/>
    </row>
    <row r="1136" ht="11.25">
      <c r="F1136" s="213"/>
    </row>
    <row r="1137" ht="11.25">
      <c r="F1137" s="213"/>
    </row>
    <row r="1138" ht="11.25">
      <c r="F1138" s="213"/>
    </row>
    <row r="1139" ht="11.25">
      <c r="F1139" s="213"/>
    </row>
    <row r="1140" ht="11.25">
      <c r="F1140" s="213"/>
    </row>
    <row r="1141" ht="11.25">
      <c r="F1141" s="213"/>
    </row>
    <row r="1142" ht="11.25">
      <c r="F1142" s="213"/>
    </row>
    <row r="1143" ht="11.25">
      <c r="F1143" s="213"/>
    </row>
    <row r="1144" ht="11.25">
      <c r="F1144" s="213"/>
    </row>
    <row r="1145" ht="11.25">
      <c r="F1145" s="213"/>
    </row>
    <row r="1146" ht="11.25">
      <c r="F1146" s="213"/>
    </row>
    <row r="1147" ht="11.25">
      <c r="F1147" s="213"/>
    </row>
    <row r="1148" ht="11.25">
      <c r="F1148" s="213"/>
    </row>
    <row r="1149" ht="11.25">
      <c r="F1149" s="213"/>
    </row>
    <row r="1150" ht="11.25">
      <c r="F1150" s="213"/>
    </row>
    <row r="1151" ht="11.25">
      <c r="F1151" s="213"/>
    </row>
    <row r="1152" ht="11.25">
      <c r="F1152" s="213"/>
    </row>
    <row r="1153" ht="11.25">
      <c r="F1153" s="213"/>
    </row>
    <row r="1154" ht="11.25">
      <c r="F1154" s="213"/>
    </row>
    <row r="1155" ht="11.25">
      <c r="F1155" s="213"/>
    </row>
    <row r="1156" ht="11.25">
      <c r="F1156" s="213"/>
    </row>
    <row r="1157" ht="11.25">
      <c r="F1157" s="213"/>
    </row>
    <row r="1158" ht="11.25">
      <c r="F1158" s="213"/>
    </row>
    <row r="1159" ht="11.25">
      <c r="F1159" s="213"/>
    </row>
    <row r="1160" ht="11.25">
      <c r="F1160" s="213"/>
    </row>
    <row r="1161" ht="11.25">
      <c r="F1161" s="213"/>
    </row>
    <row r="1162" ht="11.25">
      <c r="F1162" s="213"/>
    </row>
    <row r="1163" ht="11.25">
      <c r="F1163" s="213"/>
    </row>
    <row r="1164" ht="11.25">
      <c r="F1164" s="213"/>
    </row>
    <row r="1165" ht="11.25">
      <c r="F1165" s="213"/>
    </row>
    <row r="1166" ht="11.25">
      <c r="F1166" s="213"/>
    </row>
    <row r="1167" ht="11.25">
      <c r="F1167" s="213"/>
    </row>
    <row r="1168" ht="11.25">
      <c r="F1168" s="213"/>
    </row>
    <row r="1169" ht="11.25">
      <c r="F1169" s="213"/>
    </row>
    <row r="1170" ht="11.25">
      <c r="F1170" s="213"/>
    </row>
    <row r="1171" ht="11.25">
      <c r="F1171" s="213"/>
    </row>
    <row r="1172" ht="11.25">
      <c r="F1172" s="213"/>
    </row>
    <row r="1173" ht="11.25">
      <c r="F1173" s="213"/>
    </row>
    <row r="1174" ht="11.25">
      <c r="F1174" s="213"/>
    </row>
    <row r="1175" ht="11.25">
      <c r="F1175" s="213"/>
    </row>
    <row r="1176" ht="11.25">
      <c r="F1176" s="213"/>
    </row>
    <row r="1177" ht="11.25">
      <c r="F1177" s="213"/>
    </row>
    <row r="1178" ht="11.25">
      <c r="F1178" s="213"/>
    </row>
    <row r="1179" ht="11.25">
      <c r="F1179" s="213"/>
    </row>
    <row r="1180" ht="11.25">
      <c r="F1180" s="213"/>
    </row>
    <row r="1181" ht="11.25">
      <c r="F1181" s="213"/>
    </row>
    <row r="1182" ht="11.25">
      <c r="F1182" s="213"/>
    </row>
    <row r="1183" ht="11.25">
      <c r="F1183" s="213"/>
    </row>
    <row r="1184" ht="11.25">
      <c r="F1184" s="213"/>
    </row>
    <row r="1185" ht="11.25">
      <c r="F1185" s="213"/>
    </row>
    <row r="1186" ht="11.25">
      <c r="F1186" s="213"/>
    </row>
    <row r="1187" ht="11.25">
      <c r="F1187" s="213"/>
    </row>
    <row r="1188" ht="11.25">
      <c r="F1188" s="213"/>
    </row>
    <row r="1189" ht="11.25">
      <c r="F1189" s="213"/>
    </row>
    <row r="1190" ht="11.25">
      <c r="F1190" s="213"/>
    </row>
    <row r="1191" ht="11.25">
      <c r="F1191" s="213"/>
    </row>
    <row r="1192" ht="11.25">
      <c r="F1192" s="213"/>
    </row>
    <row r="1193" ht="11.25">
      <c r="F1193" s="213"/>
    </row>
    <row r="1194" ht="11.25">
      <c r="F1194" s="213"/>
    </row>
    <row r="1195" ht="11.25">
      <c r="F1195" s="213"/>
    </row>
    <row r="1196" ht="11.25">
      <c r="F1196" s="213"/>
    </row>
    <row r="1197" ht="11.25">
      <c r="F1197" s="213"/>
    </row>
    <row r="1198" ht="11.25">
      <c r="F1198" s="213"/>
    </row>
    <row r="1199" ht="11.25">
      <c r="F1199" s="213"/>
    </row>
    <row r="1200" ht="11.25">
      <c r="F1200" s="213"/>
    </row>
    <row r="1201" ht="11.25">
      <c r="F1201" s="213"/>
    </row>
    <row r="1202" ht="11.25">
      <c r="F1202" s="213"/>
    </row>
    <row r="1203" ht="11.25">
      <c r="F1203" s="213"/>
    </row>
    <row r="1204" ht="11.25">
      <c r="F1204" s="213"/>
    </row>
    <row r="1205" ht="11.25">
      <c r="F1205" s="213"/>
    </row>
    <row r="1206" ht="11.25">
      <c r="F1206" s="213"/>
    </row>
    <row r="1207" ht="11.25">
      <c r="F1207" s="213"/>
    </row>
    <row r="1208" ht="11.25">
      <c r="F1208" s="213"/>
    </row>
    <row r="1209" ht="11.25">
      <c r="F1209" s="213"/>
    </row>
    <row r="1210" ht="11.25">
      <c r="F1210" s="213"/>
    </row>
    <row r="1211" ht="11.25">
      <c r="F1211" s="213"/>
    </row>
    <row r="1212" ht="11.25">
      <c r="F1212" s="213"/>
    </row>
    <row r="1213" ht="11.25">
      <c r="F1213" s="213"/>
    </row>
    <row r="1214" ht="11.25">
      <c r="F1214" s="213"/>
    </row>
    <row r="1215" ht="11.25">
      <c r="F1215" s="213"/>
    </row>
    <row r="1216" ht="11.25">
      <c r="F1216" s="213"/>
    </row>
    <row r="1217" ht="11.25">
      <c r="F1217" s="213"/>
    </row>
    <row r="1218" ht="11.25">
      <c r="F1218" s="213"/>
    </row>
    <row r="1219" ht="11.25">
      <c r="F1219" s="213"/>
    </row>
    <row r="1220" ht="11.25">
      <c r="F1220" s="213"/>
    </row>
    <row r="1221" ht="11.25">
      <c r="F1221" s="213"/>
    </row>
    <row r="1222" ht="11.25">
      <c r="F1222" s="213"/>
    </row>
    <row r="1223" ht="11.25">
      <c r="F1223" s="213"/>
    </row>
    <row r="1224" ht="11.25">
      <c r="F1224" s="213"/>
    </row>
    <row r="1225" ht="11.25">
      <c r="F1225" s="213"/>
    </row>
    <row r="1226" ht="11.25">
      <c r="F1226" s="213"/>
    </row>
    <row r="1227" ht="11.25">
      <c r="F1227" s="213"/>
    </row>
    <row r="1228" ht="11.25">
      <c r="F1228" s="213"/>
    </row>
    <row r="1229" ht="11.25">
      <c r="F1229" s="213"/>
    </row>
    <row r="1230" ht="11.25">
      <c r="F1230" s="213"/>
    </row>
    <row r="1231" ht="11.25">
      <c r="F1231" s="213"/>
    </row>
    <row r="1232" ht="11.25">
      <c r="F1232" s="213"/>
    </row>
    <row r="1233" ht="11.25">
      <c r="F1233" s="213"/>
    </row>
    <row r="1234" ht="11.25">
      <c r="F1234" s="213"/>
    </row>
    <row r="1235" ht="11.25">
      <c r="F1235" s="213"/>
    </row>
    <row r="1236" ht="11.25">
      <c r="F1236" s="213"/>
    </row>
    <row r="1237" ht="11.25">
      <c r="F1237" s="213"/>
    </row>
    <row r="1238" ht="11.25">
      <c r="F1238" s="213"/>
    </row>
    <row r="1239" ht="11.25">
      <c r="F1239" s="213"/>
    </row>
    <row r="1240" ht="11.25">
      <c r="F1240" s="213"/>
    </row>
    <row r="1241" ht="11.25">
      <c r="F1241" s="213"/>
    </row>
    <row r="1242" ht="11.25">
      <c r="F1242" s="213"/>
    </row>
    <row r="1243" ht="11.25">
      <c r="F1243" s="213"/>
    </row>
    <row r="1244" ht="11.25">
      <c r="F1244" s="213"/>
    </row>
    <row r="1245" ht="11.25">
      <c r="F1245" s="213"/>
    </row>
    <row r="1246" ht="11.25">
      <c r="F1246" s="213"/>
    </row>
    <row r="1247" ht="11.25">
      <c r="F1247" s="213"/>
    </row>
    <row r="1248" ht="11.25">
      <c r="F1248" s="213"/>
    </row>
    <row r="1249" ht="11.25">
      <c r="F1249" s="213"/>
    </row>
    <row r="1250" ht="11.25">
      <c r="F1250" s="213"/>
    </row>
    <row r="1251" ht="11.25">
      <c r="F1251" s="213"/>
    </row>
    <row r="1252" ht="11.25">
      <c r="F1252" s="213"/>
    </row>
    <row r="1253" ht="11.25">
      <c r="F1253" s="213"/>
    </row>
    <row r="1254" ht="11.25">
      <c r="F1254" s="213"/>
    </row>
    <row r="1255" ht="11.25">
      <c r="F1255" s="213"/>
    </row>
    <row r="1256" ht="11.25">
      <c r="F1256" s="213"/>
    </row>
    <row r="1257" ht="11.25">
      <c r="F1257" s="213"/>
    </row>
    <row r="1258" ht="11.25">
      <c r="F1258" s="213"/>
    </row>
    <row r="1259" ht="11.25">
      <c r="F1259" s="213"/>
    </row>
    <row r="1260" ht="11.25">
      <c r="F1260" s="213"/>
    </row>
    <row r="1261" ht="11.25">
      <c r="F1261" s="213"/>
    </row>
    <row r="1262" ht="11.25">
      <c r="F1262" s="213"/>
    </row>
    <row r="1263" ht="11.25">
      <c r="F1263" s="213"/>
    </row>
    <row r="1264" ht="11.25">
      <c r="F1264" s="213"/>
    </row>
    <row r="1265" ht="11.25">
      <c r="F1265" s="213"/>
    </row>
    <row r="1266" ht="11.25">
      <c r="F1266" s="213"/>
    </row>
    <row r="1267" ht="11.25">
      <c r="F1267" s="213"/>
    </row>
    <row r="1268" ht="11.25">
      <c r="F1268" s="213"/>
    </row>
    <row r="1269" ht="11.25">
      <c r="F1269" s="213"/>
    </row>
    <row r="1270" ht="11.25">
      <c r="F1270" s="213"/>
    </row>
    <row r="1271" ht="11.25">
      <c r="F1271" s="213"/>
    </row>
    <row r="1272" ht="11.25">
      <c r="F1272" s="213"/>
    </row>
    <row r="1273" ht="11.25">
      <c r="F1273" s="213"/>
    </row>
    <row r="1274" ht="11.25">
      <c r="F1274" s="213"/>
    </row>
    <row r="1275" ht="11.25">
      <c r="F1275" s="213"/>
    </row>
    <row r="1276" ht="11.25">
      <c r="F1276" s="213"/>
    </row>
    <row r="1277" ht="11.25">
      <c r="F1277" s="213"/>
    </row>
    <row r="1278" ht="11.25">
      <c r="F1278" s="213"/>
    </row>
    <row r="1279" ht="11.25">
      <c r="F1279" s="213"/>
    </row>
    <row r="1280" ht="11.25">
      <c r="F1280" s="213"/>
    </row>
    <row r="1281" ht="11.25">
      <c r="F1281" s="213"/>
    </row>
    <row r="1282" ht="11.25">
      <c r="F1282" s="213"/>
    </row>
    <row r="1283" ht="11.25">
      <c r="F1283" s="213"/>
    </row>
    <row r="1284" ht="11.25">
      <c r="F1284" s="213"/>
    </row>
    <row r="1285" ht="11.25">
      <c r="F1285" s="213"/>
    </row>
    <row r="1286" ht="11.25">
      <c r="F1286" s="213"/>
    </row>
    <row r="1287" ht="11.25">
      <c r="F1287" s="213"/>
    </row>
    <row r="1288" ht="11.25">
      <c r="F1288" s="213"/>
    </row>
    <row r="1289" ht="11.25">
      <c r="F1289" s="213"/>
    </row>
    <row r="1290" ht="11.25">
      <c r="F1290" s="213"/>
    </row>
    <row r="1291" ht="11.25">
      <c r="F1291" s="213"/>
    </row>
    <row r="1292" ht="11.25">
      <c r="F1292" s="213"/>
    </row>
    <row r="1293" ht="11.25">
      <c r="F1293" s="213"/>
    </row>
    <row r="1294" ht="11.25">
      <c r="F1294" s="213"/>
    </row>
    <row r="1295" ht="11.25">
      <c r="F1295" s="213"/>
    </row>
    <row r="1296" ht="11.25">
      <c r="F1296" s="213"/>
    </row>
    <row r="1297" ht="11.25">
      <c r="F1297" s="213"/>
    </row>
    <row r="1298" ht="11.25">
      <c r="F1298" s="213"/>
    </row>
    <row r="1299" ht="11.25">
      <c r="F1299" s="213"/>
    </row>
    <row r="1300" ht="11.25">
      <c r="F1300" s="213"/>
    </row>
    <row r="1301" ht="11.25">
      <c r="F1301" s="213"/>
    </row>
    <row r="1302" ht="11.25">
      <c r="F1302" s="213"/>
    </row>
    <row r="1303" ht="11.25">
      <c r="F1303" s="213"/>
    </row>
    <row r="1304" ht="11.25">
      <c r="F1304" s="213"/>
    </row>
    <row r="1305" ht="11.25">
      <c r="F1305" s="213"/>
    </row>
    <row r="1306" ht="11.25">
      <c r="F1306" s="213"/>
    </row>
    <row r="1307" ht="11.25">
      <c r="F1307" s="213"/>
    </row>
    <row r="1308" ht="11.25">
      <c r="F1308" s="213"/>
    </row>
    <row r="1309" ht="11.25">
      <c r="F1309" s="213"/>
    </row>
    <row r="1310" ht="11.25">
      <c r="F1310" s="213"/>
    </row>
    <row r="1311" ht="11.25">
      <c r="F1311" s="213"/>
    </row>
    <row r="1312" ht="11.25">
      <c r="F1312" s="213"/>
    </row>
    <row r="1313" ht="11.25">
      <c r="F1313" s="213"/>
    </row>
    <row r="1314" ht="11.25">
      <c r="F1314" s="213"/>
    </row>
    <row r="1315" ht="11.25">
      <c r="F1315" s="213"/>
    </row>
    <row r="1316" ht="11.25">
      <c r="F1316" s="213"/>
    </row>
    <row r="1317" ht="11.25">
      <c r="F1317" s="213"/>
    </row>
    <row r="1318" ht="11.25">
      <c r="F1318" s="213"/>
    </row>
    <row r="1319" ht="11.25">
      <c r="F1319" s="213"/>
    </row>
    <row r="1320" ht="11.25">
      <c r="F1320" s="213"/>
    </row>
    <row r="1321" ht="11.25">
      <c r="F1321" s="213"/>
    </row>
    <row r="1322" ht="11.25">
      <c r="F1322" s="213"/>
    </row>
    <row r="1323" ht="11.25">
      <c r="F1323" s="213"/>
    </row>
    <row r="1324" ht="11.25">
      <c r="F1324" s="213"/>
    </row>
    <row r="1325" ht="11.25">
      <c r="F1325" s="213"/>
    </row>
    <row r="1326" ht="11.25">
      <c r="F1326" s="213"/>
    </row>
    <row r="1327" ht="11.25">
      <c r="F1327" s="213"/>
    </row>
    <row r="1328" ht="11.25">
      <c r="F1328" s="213"/>
    </row>
    <row r="1329" ht="11.25">
      <c r="F1329" s="213"/>
    </row>
    <row r="1330" ht="11.25">
      <c r="F1330" s="213"/>
    </row>
    <row r="1331" ht="11.25">
      <c r="F1331" s="213"/>
    </row>
    <row r="1332" ht="11.25">
      <c r="F1332" s="213"/>
    </row>
    <row r="1333" ht="11.25">
      <c r="F1333" s="213"/>
    </row>
    <row r="1334" ht="11.25">
      <c r="F1334" s="213"/>
    </row>
    <row r="1335" ht="11.25">
      <c r="F1335" s="213"/>
    </row>
    <row r="1336" ht="11.25">
      <c r="F1336" s="213"/>
    </row>
    <row r="1337" ht="11.25">
      <c r="F1337" s="213"/>
    </row>
    <row r="1338" ht="11.25">
      <c r="F1338" s="213"/>
    </row>
    <row r="1339" ht="11.25">
      <c r="F1339" s="213"/>
    </row>
    <row r="1340" ht="11.25">
      <c r="F1340" s="213"/>
    </row>
    <row r="1341" ht="11.25">
      <c r="F1341" s="213"/>
    </row>
    <row r="1342" ht="11.25">
      <c r="F1342" s="213"/>
    </row>
    <row r="1343" ht="11.25">
      <c r="F1343" s="213"/>
    </row>
    <row r="1344" ht="11.25">
      <c r="F1344" s="213"/>
    </row>
    <row r="1345" ht="11.25">
      <c r="F1345" s="213"/>
    </row>
    <row r="1346" ht="11.25">
      <c r="F1346" s="213"/>
    </row>
    <row r="1347" ht="11.25">
      <c r="F1347" s="213"/>
    </row>
    <row r="1348" ht="11.25">
      <c r="F1348" s="213"/>
    </row>
    <row r="1349" ht="11.25">
      <c r="F1349" s="213"/>
    </row>
    <row r="1350" ht="11.25">
      <c r="F1350" s="213"/>
    </row>
    <row r="1351" ht="11.25">
      <c r="F1351" s="213"/>
    </row>
    <row r="1352" ht="11.25">
      <c r="F1352" s="213"/>
    </row>
    <row r="1353" ht="11.25">
      <c r="F1353" s="213"/>
    </row>
    <row r="1354" ht="11.25">
      <c r="F1354" s="213"/>
    </row>
    <row r="1355" ht="11.25">
      <c r="F1355" s="213"/>
    </row>
    <row r="1356" ht="11.25">
      <c r="F1356" s="213"/>
    </row>
    <row r="1357" ht="11.25">
      <c r="F1357" s="213"/>
    </row>
    <row r="1358" ht="11.25">
      <c r="F1358" s="213"/>
    </row>
    <row r="1359" ht="11.25">
      <c r="F1359" s="213"/>
    </row>
    <row r="1360" ht="11.25">
      <c r="F1360" s="213"/>
    </row>
    <row r="1361" ht="11.25">
      <c r="F1361" s="213"/>
    </row>
    <row r="1362" ht="11.25">
      <c r="F1362" s="213"/>
    </row>
    <row r="1363" ht="11.25">
      <c r="F1363" s="213"/>
    </row>
    <row r="1364" ht="11.25">
      <c r="F1364" s="213"/>
    </row>
    <row r="1365" ht="11.25">
      <c r="F1365" s="213"/>
    </row>
    <row r="1366" ht="11.25">
      <c r="F1366" s="213"/>
    </row>
    <row r="1367" ht="11.25">
      <c r="F1367" s="213"/>
    </row>
    <row r="1368" ht="11.25">
      <c r="F1368" s="213"/>
    </row>
    <row r="1369" ht="11.25">
      <c r="F1369" s="213"/>
    </row>
    <row r="1370" ht="11.25">
      <c r="F1370" s="213"/>
    </row>
    <row r="1371" ht="11.25">
      <c r="F1371" s="213"/>
    </row>
    <row r="1372" ht="11.25">
      <c r="F1372" s="213"/>
    </row>
    <row r="1373" ht="11.25">
      <c r="F1373" s="213"/>
    </row>
    <row r="1374" ht="11.25">
      <c r="F1374" s="213"/>
    </row>
    <row r="1375" ht="11.25">
      <c r="F1375" s="213"/>
    </row>
    <row r="1376" ht="11.25">
      <c r="F1376" s="213"/>
    </row>
    <row r="1377" ht="11.25">
      <c r="F1377" s="213"/>
    </row>
    <row r="1378" ht="11.25">
      <c r="F1378" s="213"/>
    </row>
    <row r="1379" ht="11.25">
      <c r="F1379" s="213"/>
    </row>
    <row r="1380" ht="11.25">
      <c r="F1380" s="213"/>
    </row>
    <row r="1381" ht="11.25">
      <c r="F1381" s="213"/>
    </row>
    <row r="1382" ht="11.25">
      <c r="F1382" s="213"/>
    </row>
    <row r="1383" ht="11.25">
      <c r="F1383" s="213"/>
    </row>
    <row r="1384" ht="11.25">
      <c r="F1384" s="213"/>
    </row>
    <row r="1385" ht="11.25">
      <c r="F1385" s="213"/>
    </row>
    <row r="1386" ht="11.25">
      <c r="F1386" s="213"/>
    </row>
    <row r="1387" ht="11.25">
      <c r="F1387" s="213"/>
    </row>
    <row r="1388" ht="11.25">
      <c r="F1388" s="213"/>
    </row>
    <row r="1389" ht="11.25">
      <c r="F1389" s="213"/>
    </row>
    <row r="1390" ht="11.25">
      <c r="F1390" s="213"/>
    </row>
    <row r="1391" ht="11.25">
      <c r="F1391" s="213"/>
    </row>
    <row r="1392" ht="11.25">
      <c r="F1392" s="213"/>
    </row>
    <row r="1393" ht="11.25">
      <c r="F1393" s="213"/>
    </row>
    <row r="1394" ht="11.25">
      <c r="F1394" s="213"/>
    </row>
    <row r="1395" ht="11.25">
      <c r="F1395" s="213"/>
    </row>
    <row r="1396" ht="11.25">
      <c r="F1396" s="213"/>
    </row>
    <row r="1397" ht="11.25">
      <c r="F1397" s="213"/>
    </row>
    <row r="1398" ht="11.25">
      <c r="F1398" s="213"/>
    </row>
    <row r="1399" ht="11.25">
      <c r="F1399" s="213"/>
    </row>
    <row r="1400" ht="11.25">
      <c r="F1400" s="213"/>
    </row>
    <row r="1401" ht="11.25">
      <c r="F1401" s="213"/>
    </row>
    <row r="1402" ht="11.25">
      <c r="F1402" s="213"/>
    </row>
    <row r="1403" ht="11.25">
      <c r="F1403" s="213"/>
    </row>
    <row r="1404" ht="11.25">
      <c r="F1404" s="213"/>
    </row>
    <row r="1405" ht="11.25">
      <c r="F1405" s="213"/>
    </row>
    <row r="1406" ht="11.25">
      <c r="F1406" s="213"/>
    </row>
    <row r="1407" ht="11.25">
      <c r="F1407" s="213"/>
    </row>
    <row r="1408" ht="11.25">
      <c r="F1408" s="213"/>
    </row>
    <row r="1409" ht="11.25">
      <c r="F1409" s="213"/>
    </row>
    <row r="1410" ht="11.25">
      <c r="F1410" s="213"/>
    </row>
    <row r="1411" ht="11.25">
      <c r="F1411" s="213"/>
    </row>
    <row r="1412" ht="11.25">
      <c r="F1412" s="213"/>
    </row>
    <row r="1413" ht="11.25">
      <c r="F1413" s="213"/>
    </row>
    <row r="1414" ht="11.25">
      <c r="F1414" s="213"/>
    </row>
    <row r="1415" ht="11.25">
      <c r="F1415" s="213"/>
    </row>
    <row r="1416" ht="11.25">
      <c r="F1416" s="213"/>
    </row>
    <row r="1417" ht="11.25">
      <c r="F1417" s="213"/>
    </row>
    <row r="1418" ht="11.25">
      <c r="F1418" s="213"/>
    </row>
    <row r="1419" ht="11.25">
      <c r="F1419" s="213"/>
    </row>
    <row r="1420" ht="11.25">
      <c r="F1420" s="213"/>
    </row>
    <row r="1421" ht="11.25">
      <c r="F1421" s="213"/>
    </row>
    <row r="1422" ht="11.25">
      <c r="F1422" s="213"/>
    </row>
    <row r="1423" ht="11.25">
      <c r="F1423" s="213"/>
    </row>
    <row r="1424" ht="11.25">
      <c r="F1424" s="213"/>
    </row>
    <row r="1425" ht="11.25">
      <c r="F1425" s="213"/>
    </row>
    <row r="1426" ht="11.25">
      <c r="F1426" s="213"/>
    </row>
    <row r="1427" ht="11.25">
      <c r="F1427" s="213"/>
    </row>
    <row r="1428" ht="11.25">
      <c r="F1428" s="213"/>
    </row>
    <row r="1429" ht="11.25">
      <c r="F1429" s="213"/>
    </row>
    <row r="1430" ht="11.25">
      <c r="F1430" s="213"/>
    </row>
    <row r="1431" ht="11.25">
      <c r="F1431" s="213"/>
    </row>
    <row r="1432" ht="11.25">
      <c r="F1432" s="213"/>
    </row>
    <row r="1433" ht="11.25">
      <c r="F1433" s="213"/>
    </row>
    <row r="1434" ht="11.25">
      <c r="F1434" s="213"/>
    </row>
    <row r="1435" ht="11.25">
      <c r="F1435" s="213"/>
    </row>
    <row r="1436" ht="11.25">
      <c r="F1436" s="213"/>
    </row>
    <row r="1437" ht="11.25">
      <c r="F1437" s="213"/>
    </row>
    <row r="1438" ht="11.25">
      <c r="F1438" s="213"/>
    </row>
    <row r="1439" ht="11.25">
      <c r="F1439" s="213"/>
    </row>
    <row r="1440" ht="11.25">
      <c r="F1440" s="213"/>
    </row>
    <row r="1441" ht="11.25">
      <c r="F1441" s="213"/>
    </row>
    <row r="1442" ht="11.25">
      <c r="F1442" s="213"/>
    </row>
    <row r="1443" ht="11.25">
      <c r="F1443" s="213"/>
    </row>
    <row r="1444" ht="11.25">
      <c r="F1444" s="213"/>
    </row>
    <row r="1445" ht="11.25">
      <c r="F1445" s="213"/>
    </row>
    <row r="1446" ht="11.25">
      <c r="F1446" s="213"/>
    </row>
    <row r="1447" ht="11.25">
      <c r="F1447" s="213"/>
    </row>
    <row r="1448" ht="11.25">
      <c r="F1448" s="213"/>
    </row>
    <row r="1449" ht="11.25">
      <c r="F1449" s="213"/>
    </row>
    <row r="1450" ht="11.25">
      <c r="F1450" s="213"/>
    </row>
    <row r="1451" ht="11.25">
      <c r="F1451" s="213"/>
    </row>
    <row r="1452" ht="11.25">
      <c r="F1452" s="213"/>
    </row>
    <row r="1453" ht="11.25">
      <c r="F1453" s="213"/>
    </row>
    <row r="1454" ht="11.25">
      <c r="F1454" s="213"/>
    </row>
    <row r="1455" ht="11.25">
      <c r="F1455" s="213"/>
    </row>
    <row r="1456" ht="11.25">
      <c r="F1456" s="213"/>
    </row>
    <row r="1457" ht="11.25">
      <c r="F1457" s="213"/>
    </row>
    <row r="1458" ht="11.25">
      <c r="F1458" s="213"/>
    </row>
    <row r="1459" ht="11.25">
      <c r="F1459" s="213"/>
    </row>
    <row r="1460" ht="11.25">
      <c r="F1460" s="213"/>
    </row>
    <row r="1461" ht="11.25">
      <c r="F1461" s="213"/>
    </row>
    <row r="1462" ht="11.25">
      <c r="F1462" s="213"/>
    </row>
    <row r="1463" ht="11.25">
      <c r="F1463" s="213"/>
    </row>
    <row r="1464" ht="11.25">
      <c r="F1464" s="213"/>
    </row>
    <row r="1465" ht="11.25">
      <c r="F1465" s="213"/>
    </row>
    <row r="1466" ht="11.25">
      <c r="F1466" s="213"/>
    </row>
    <row r="1467" ht="11.25">
      <c r="F1467" s="213"/>
    </row>
    <row r="1468" ht="11.25">
      <c r="F1468" s="213"/>
    </row>
    <row r="1469" ht="11.25">
      <c r="F1469" s="213"/>
    </row>
    <row r="1470" ht="11.25">
      <c r="F1470" s="213"/>
    </row>
    <row r="1471" ht="11.25">
      <c r="F1471" s="213"/>
    </row>
    <row r="1472" ht="11.25">
      <c r="F1472" s="213"/>
    </row>
    <row r="1473" ht="11.25">
      <c r="F1473" s="213"/>
    </row>
    <row r="1474" ht="11.25">
      <c r="F1474" s="213"/>
    </row>
    <row r="1475" ht="11.25">
      <c r="F1475" s="213"/>
    </row>
    <row r="1476" ht="11.25">
      <c r="F1476" s="213"/>
    </row>
    <row r="1477" ht="11.25">
      <c r="F1477" s="213"/>
    </row>
    <row r="1478" ht="11.25">
      <c r="F1478" s="213"/>
    </row>
    <row r="1479" ht="11.25">
      <c r="F1479" s="213"/>
    </row>
    <row r="1480" ht="11.25">
      <c r="F1480" s="213"/>
    </row>
    <row r="1481" ht="11.25">
      <c r="F1481" s="213"/>
    </row>
    <row r="1482" ht="11.25">
      <c r="F1482" s="213"/>
    </row>
    <row r="1483" ht="11.25">
      <c r="F1483" s="213"/>
    </row>
    <row r="1484" ht="11.25">
      <c r="F1484" s="213"/>
    </row>
    <row r="1485" ht="11.25">
      <c r="F1485" s="213"/>
    </row>
    <row r="1486" ht="11.25">
      <c r="F1486" s="213"/>
    </row>
    <row r="1487" ht="11.25">
      <c r="F1487" s="213"/>
    </row>
    <row r="1488" ht="11.25">
      <c r="F1488" s="213"/>
    </row>
    <row r="1489" ht="11.25">
      <c r="F1489" s="213"/>
    </row>
    <row r="1490" ht="11.25">
      <c r="F1490" s="213"/>
    </row>
    <row r="1491" ht="11.25">
      <c r="F1491" s="213"/>
    </row>
    <row r="1492" ht="11.25">
      <c r="F1492" s="213"/>
    </row>
    <row r="1493" ht="11.25">
      <c r="F1493" s="213"/>
    </row>
    <row r="1494" ht="11.25">
      <c r="F1494" s="213"/>
    </row>
    <row r="1495" ht="11.25">
      <c r="F1495" s="213"/>
    </row>
    <row r="1496" ht="11.25">
      <c r="F1496" s="213"/>
    </row>
    <row r="1497" ht="11.25">
      <c r="F1497" s="213"/>
    </row>
    <row r="1498" ht="11.25">
      <c r="F1498" s="213"/>
    </row>
    <row r="1499" ht="11.25">
      <c r="F1499" s="213"/>
    </row>
    <row r="1500" ht="11.25">
      <c r="F1500" s="213"/>
    </row>
    <row r="1501" ht="11.25">
      <c r="F1501" s="213"/>
    </row>
    <row r="1502" ht="11.25">
      <c r="F1502" s="213"/>
    </row>
    <row r="1503" ht="11.25">
      <c r="F1503" s="213"/>
    </row>
    <row r="1504" ht="11.25">
      <c r="F1504" s="213"/>
    </row>
    <row r="1505" ht="11.25">
      <c r="F1505" s="213"/>
    </row>
    <row r="1506" ht="11.25">
      <c r="F1506" s="213"/>
    </row>
    <row r="1507" ht="11.25">
      <c r="F1507" s="213"/>
    </row>
    <row r="1508" ht="11.25">
      <c r="F1508" s="213"/>
    </row>
    <row r="1509" ht="11.25">
      <c r="F1509" s="213"/>
    </row>
    <row r="1510" ht="11.25">
      <c r="F1510" s="213"/>
    </row>
    <row r="1511" ht="11.25">
      <c r="F1511" s="213"/>
    </row>
    <row r="1512" ht="11.25">
      <c r="F1512" s="213"/>
    </row>
    <row r="1513" ht="11.25">
      <c r="F1513" s="213"/>
    </row>
    <row r="1514" ht="11.25">
      <c r="F1514" s="213"/>
    </row>
    <row r="1515" ht="11.25">
      <c r="F1515" s="213"/>
    </row>
    <row r="1516" ht="11.25">
      <c r="F1516" s="213"/>
    </row>
    <row r="1517" ht="11.25">
      <c r="F1517" s="213"/>
    </row>
    <row r="1518" ht="11.25">
      <c r="F1518" s="213"/>
    </row>
    <row r="1519" ht="11.25">
      <c r="F1519" s="213"/>
    </row>
    <row r="1520" ht="11.25">
      <c r="F1520" s="213"/>
    </row>
    <row r="1521" ht="11.25">
      <c r="F1521" s="213"/>
    </row>
    <row r="1522" ht="11.25">
      <c r="F1522" s="213"/>
    </row>
    <row r="1523" ht="11.25">
      <c r="F1523" s="213"/>
    </row>
    <row r="1524" ht="11.25">
      <c r="F1524" s="213"/>
    </row>
    <row r="1525" ht="11.25">
      <c r="F1525" s="213"/>
    </row>
    <row r="1526" ht="11.25">
      <c r="F1526" s="213"/>
    </row>
    <row r="1527" ht="11.25">
      <c r="F1527" s="213"/>
    </row>
    <row r="1528" ht="11.25">
      <c r="F1528" s="213"/>
    </row>
    <row r="1529" ht="11.25">
      <c r="F1529" s="213"/>
    </row>
    <row r="1530" ht="11.25">
      <c r="F1530" s="213"/>
    </row>
    <row r="1531" ht="11.25">
      <c r="F1531" s="213"/>
    </row>
    <row r="1532" ht="11.25">
      <c r="F1532" s="213"/>
    </row>
    <row r="1533" ht="11.25">
      <c r="F1533" s="213"/>
    </row>
    <row r="1534" ht="11.25">
      <c r="F1534" s="213"/>
    </row>
    <row r="1535" ht="11.25">
      <c r="F1535" s="213"/>
    </row>
    <row r="1536" ht="11.25">
      <c r="F1536" s="213"/>
    </row>
    <row r="1537" ht="11.25">
      <c r="F1537" s="213"/>
    </row>
    <row r="1538" ht="11.25">
      <c r="F1538" s="213"/>
    </row>
    <row r="1539" ht="11.25">
      <c r="F1539" s="213"/>
    </row>
    <row r="1540" ht="11.25">
      <c r="F1540" s="213"/>
    </row>
    <row r="1541" ht="11.25">
      <c r="F1541" s="213"/>
    </row>
    <row r="1542" ht="11.25">
      <c r="F1542" s="213"/>
    </row>
    <row r="1543" ht="11.25">
      <c r="F1543" s="213"/>
    </row>
    <row r="1544" ht="11.25">
      <c r="F1544" s="213"/>
    </row>
    <row r="1545" ht="11.25">
      <c r="F1545" s="213"/>
    </row>
    <row r="1546" ht="11.25">
      <c r="F1546" s="213"/>
    </row>
    <row r="1547" ht="11.25">
      <c r="F1547" s="213"/>
    </row>
    <row r="1548" ht="11.25">
      <c r="F1548" s="213"/>
    </row>
    <row r="1549" ht="11.25">
      <c r="F1549" s="213"/>
    </row>
    <row r="1550" ht="11.25">
      <c r="F1550" s="213"/>
    </row>
    <row r="1551" ht="11.25">
      <c r="F1551" s="213"/>
    </row>
    <row r="1552" ht="11.25">
      <c r="F1552" s="213"/>
    </row>
    <row r="1553" ht="11.25">
      <c r="F1553" s="213"/>
    </row>
    <row r="1554" ht="11.25">
      <c r="F1554" s="213"/>
    </row>
    <row r="1555" ht="11.25">
      <c r="F1555" s="213"/>
    </row>
    <row r="1556" ht="11.25">
      <c r="F1556" s="213"/>
    </row>
    <row r="1557" ht="11.25">
      <c r="F1557" s="213"/>
    </row>
    <row r="1558" ht="11.25">
      <c r="F1558" s="213"/>
    </row>
    <row r="1559" ht="11.25">
      <c r="F1559" s="213"/>
    </row>
    <row r="1560" ht="11.25">
      <c r="F1560" s="213"/>
    </row>
    <row r="1561" ht="11.25">
      <c r="F1561" s="213"/>
    </row>
    <row r="1562" ht="11.25">
      <c r="F1562" s="213"/>
    </row>
    <row r="1563" ht="11.25">
      <c r="F1563" s="213"/>
    </row>
    <row r="1564" ht="11.25">
      <c r="F1564" s="213"/>
    </row>
    <row r="1565" ht="11.25">
      <c r="F1565" s="213"/>
    </row>
    <row r="1566" ht="11.25">
      <c r="F1566" s="213"/>
    </row>
    <row r="1567" ht="11.25">
      <c r="F1567" s="213"/>
    </row>
    <row r="1568" ht="11.25">
      <c r="F1568" s="213"/>
    </row>
    <row r="1569" ht="11.25">
      <c r="F1569" s="213"/>
    </row>
    <row r="1570" ht="11.25">
      <c r="F1570" s="213"/>
    </row>
    <row r="1571" ht="11.25">
      <c r="F1571" s="213"/>
    </row>
    <row r="1572" ht="11.25">
      <c r="F1572" s="213"/>
    </row>
    <row r="1573" ht="11.25">
      <c r="F1573" s="213"/>
    </row>
    <row r="1574" ht="11.25">
      <c r="F1574" s="213"/>
    </row>
    <row r="1575" ht="11.25">
      <c r="F1575" s="213"/>
    </row>
    <row r="1576" ht="11.25">
      <c r="F1576" s="213"/>
    </row>
    <row r="1577" ht="11.25">
      <c r="F1577" s="213"/>
    </row>
    <row r="1578" ht="11.25">
      <c r="F1578" s="213"/>
    </row>
    <row r="1579" ht="11.25">
      <c r="F1579" s="213"/>
    </row>
    <row r="1580" ht="11.25">
      <c r="F1580" s="213"/>
    </row>
    <row r="1581" ht="11.25">
      <c r="F1581" s="213"/>
    </row>
    <row r="1582" ht="11.25">
      <c r="F1582" s="213"/>
    </row>
    <row r="1583" ht="11.25">
      <c r="F1583" s="213"/>
    </row>
    <row r="1584" ht="11.25">
      <c r="F1584" s="213"/>
    </row>
    <row r="1585" ht="11.25">
      <c r="F1585" s="213"/>
    </row>
    <row r="1586" ht="11.25">
      <c r="F1586" s="213"/>
    </row>
    <row r="1587" ht="11.25">
      <c r="F1587" s="213"/>
    </row>
    <row r="1588" ht="11.25">
      <c r="F1588" s="213"/>
    </row>
    <row r="1589" ht="11.25">
      <c r="F1589" s="213"/>
    </row>
    <row r="1590" ht="11.25">
      <c r="F1590" s="213"/>
    </row>
    <row r="1591" ht="11.25">
      <c r="F1591" s="213"/>
    </row>
    <row r="1592" ht="11.25">
      <c r="F1592" s="213"/>
    </row>
    <row r="1593" ht="11.25">
      <c r="F1593" s="213"/>
    </row>
    <row r="1594" ht="11.25">
      <c r="F1594" s="213"/>
    </row>
    <row r="1595" ht="11.25">
      <c r="F1595" s="213"/>
    </row>
    <row r="1596" ht="11.25">
      <c r="F1596" s="213"/>
    </row>
    <row r="1597" ht="11.25">
      <c r="F1597" s="213"/>
    </row>
    <row r="1598" ht="11.25">
      <c r="F1598" s="213"/>
    </row>
    <row r="1599" ht="11.25">
      <c r="F1599" s="213"/>
    </row>
    <row r="1600" ht="11.25">
      <c r="F1600" s="213"/>
    </row>
    <row r="1601" ht="11.25">
      <c r="F1601" s="213"/>
    </row>
    <row r="1602" ht="11.25">
      <c r="F1602" s="213"/>
    </row>
    <row r="1603" ht="11.25">
      <c r="F1603" s="213"/>
    </row>
    <row r="1604" ht="11.25">
      <c r="F1604" s="213"/>
    </row>
    <row r="1605" ht="11.25">
      <c r="F1605" s="213"/>
    </row>
    <row r="1606" ht="11.25">
      <c r="F1606" s="213"/>
    </row>
    <row r="1607" ht="11.25">
      <c r="F1607" s="213"/>
    </row>
    <row r="1608" ht="11.25">
      <c r="F1608" s="213"/>
    </row>
    <row r="1609" ht="11.25">
      <c r="F1609" s="213"/>
    </row>
    <row r="1610" ht="11.25">
      <c r="F1610" s="213"/>
    </row>
    <row r="1611" ht="11.25">
      <c r="F1611" s="213"/>
    </row>
    <row r="1612" ht="11.25">
      <c r="F1612" s="213"/>
    </row>
    <row r="1613" ht="11.25">
      <c r="F1613" s="213"/>
    </row>
    <row r="1614" ht="11.25">
      <c r="F1614" s="213"/>
    </row>
    <row r="1615" ht="11.25">
      <c r="F1615" s="213"/>
    </row>
    <row r="1616" ht="11.25">
      <c r="F1616" s="213"/>
    </row>
    <row r="1617" ht="11.25">
      <c r="F1617" s="213"/>
    </row>
    <row r="1618" ht="11.25">
      <c r="F1618" s="213"/>
    </row>
    <row r="1619" ht="11.25">
      <c r="F1619" s="213"/>
    </row>
    <row r="1620" ht="11.25">
      <c r="F1620" s="213"/>
    </row>
    <row r="1621" ht="11.25">
      <c r="F1621" s="213"/>
    </row>
    <row r="1622" ht="11.25">
      <c r="F1622" s="213"/>
    </row>
    <row r="1623" ht="11.25">
      <c r="F1623" s="213"/>
    </row>
    <row r="1624" ht="11.25">
      <c r="F1624" s="213"/>
    </row>
    <row r="1625" ht="11.25">
      <c r="F1625" s="213"/>
    </row>
    <row r="1626" ht="11.25">
      <c r="F1626" s="213"/>
    </row>
    <row r="1627" ht="11.25">
      <c r="F1627" s="213"/>
    </row>
    <row r="1628" ht="11.25">
      <c r="F1628" s="213"/>
    </row>
    <row r="1629" ht="11.25">
      <c r="F1629" s="213"/>
    </row>
    <row r="1630" ht="11.25">
      <c r="F1630" s="213"/>
    </row>
    <row r="1631" ht="11.25">
      <c r="F1631" s="213"/>
    </row>
    <row r="1632" ht="11.25">
      <c r="F1632" s="213"/>
    </row>
    <row r="1633" ht="11.25">
      <c r="F1633" s="213"/>
    </row>
    <row r="1634" ht="11.25">
      <c r="F1634" s="213"/>
    </row>
    <row r="1635" ht="11.25">
      <c r="F1635" s="213"/>
    </row>
    <row r="1636" ht="11.25">
      <c r="F1636" s="213"/>
    </row>
    <row r="1637" ht="11.25">
      <c r="F1637" s="213"/>
    </row>
    <row r="1638" ht="11.25">
      <c r="F1638" s="213"/>
    </row>
    <row r="1639" ht="11.25">
      <c r="F1639" s="213"/>
    </row>
    <row r="1640" ht="11.25">
      <c r="F1640" s="213"/>
    </row>
    <row r="1641" ht="11.25">
      <c r="F1641" s="213"/>
    </row>
    <row r="1642" ht="11.25">
      <c r="F1642" s="213"/>
    </row>
    <row r="1643" ht="11.25">
      <c r="F1643" s="213"/>
    </row>
    <row r="1644" ht="11.25">
      <c r="F1644" s="213"/>
    </row>
    <row r="1645" ht="11.25">
      <c r="F1645" s="213"/>
    </row>
    <row r="1646" ht="11.25">
      <c r="F1646" s="213"/>
    </row>
    <row r="1647" ht="11.25">
      <c r="F1647" s="213"/>
    </row>
    <row r="1648" ht="11.25">
      <c r="F1648" s="213"/>
    </row>
    <row r="1649" ht="11.25">
      <c r="F1649" s="213"/>
    </row>
    <row r="1650" ht="11.25">
      <c r="F1650" s="213"/>
    </row>
    <row r="1651" ht="11.25">
      <c r="F1651" s="213"/>
    </row>
    <row r="1652" ht="11.25">
      <c r="F1652" s="213"/>
    </row>
    <row r="1653" ht="11.25">
      <c r="F1653" s="213"/>
    </row>
    <row r="1654" ht="11.25">
      <c r="F1654" s="213"/>
    </row>
    <row r="1655" ht="11.25">
      <c r="F1655" s="213"/>
    </row>
    <row r="1656" ht="11.25">
      <c r="F1656" s="213"/>
    </row>
    <row r="1657" ht="11.25">
      <c r="F1657" s="213"/>
    </row>
    <row r="1658" ht="11.25">
      <c r="F1658" s="213"/>
    </row>
    <row r="1659" ht="11.25">
      <c r="F1659" s="213"/>
    </row>
    <row r="1660" ht="11.25">
      <c r="F1660" s="213"/>
    </row>
    <row r="1661" ht="11.25">
      <c r="F1661" s="213"/>
    </row>
    <row r="1662" ht="11.25">
      <c r="F1662" s="213"/>
    </row>
    <row r="1663" ht="11.25">
      <c r="F1663" s="213"/>
    </row>
    <row r="1664" ht="11.25">
      <c r="F1664" s="213"/>
    </row>
    <row r="1665" ht="11.25">
      <c r="F1665" s="213"/>
    </row>
    <row r="1666" ht="11.25">
      <c r="F1666" s="213"/>
    </row>
    <row r="1667" ht="11.25">
      <c r="F1667" s="213"/>
    </row>
    <row r="1668" ht="11.25">
      <c r="F1668" s="213"/>
    </row>
    <row r="1669" ht="11.25">
      <c r="F1669" s="213"/>
    </row>
    <row r="1670" ht="11.25">
      <c r="F1670" s="213"/>
    </row>
    <row r="1671" ht="11.25">
      <c r="F1671" s="213"/>
    </row>
    <row r="1672" ht="11.25">
      <c r="F1672" s="213"/>
    </row>
    <row r="1673" ht="11.25">
      <c r="F1673" s="213"/>
    </row>
    <row r="1674" ht="11.25">
      <c r="F1674" s="213"/>
    </row>
    <row r="1675" ht="11.25">
      <c r="F1675" s="213"/>
    </row>
    <row r="1676" ht="11.25">
      <c r="F1676" s="213"/>
    </row>
  </sheetData>
  <printOptions horizontalCentered="1"/>
  <pageMargins left="0.25" right="0.25" top="2" bottom="1" header="1.5" footer="0.5"/>
  <pageSetup firstPageNumber="1" useFirstPageNumber="1" fitToHeight="2" fitToWidth="2" orientation="landscape" scale="85" r:id="rId1"/>
  <headerFooter alignWithMargins="0">
    <oddHeader>&amp;CPuget Sound Energy
Electric Cost of Service
Company Proposed
Allocation of Operating Revenues&amp;RDocket No. UE-04_______
Exhibit No. ______ (CEP-8)
Page &amp;P+5 of &amp;N</oddHeader>
    <oddFooter>&amp;LOperating Revenue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N376"/>
  <sheetViews>
    <sheetView workbookViewId="0" topLeftCell="A1">
      <pane xSplit="3" ySplit="7" topLeftCell="D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4.16015625" style="207" bestFit="1" customWidth="1"/>
    <col min="2" max="2" width="39.5" style="37" customWidth="1"/>
    <col min="3" max="3" width="14.83203125" style="28" bestFit="1" customWidth="1"/>
    <col min="4" max="4" width="15.33203125" style="207" customWidth="1"/>
    <col min="5" max="5" width="12.66015625" style="207" bestFit="1" customWidth="1"/>
    <col min="6" max="7" width="11.16015625" style="207" bestFit="1" customWidth="1"/>
    <col min="8" max="10" width="11.16015625" style="208" bestFit="1" customWidth="1"/>
    <col min="11" max="11" width="13.83203125" style="208" bestFit="1" customWidth="1"/>
    <col min="12" max="12" width="11.33203125" style="208" bestFit="1" customWidth="1"/>
    <col min="13" max="13" width="11" style="208" bestFit="1" customWidth="1"/>
    <col min="14" max="14" width="11.33203125" style="208" customWidth="1"/>
    <col min="15" max="17" width="19.16015625" style="208" hidden="1" customWidth="1"/>
    <col min="18" max="27" width="18.5" style="208" hidden="1" customWidth="1"/>
    <col min="28" max="28" width="19.16015625" style="208" customWidth="1"/>
    <col min="29" max="16384" width="12.5" style="208" customWidth="1"/>
  </cols>
  <sheetData>
    <row r="1" spans="1:20" ht="11.25">
      <c r="A1" s="91"/>
      <c r="B1" s="4"/>
      <c r="C1" s="5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s="28" customFormat="1" ht="11.25">
      <c r="B2" s="5" t="s">
        <v>676</v>
      </c>
      <c r="C2" s="5"/>
      <c r="D2" s="155"/>
      <c r="E2" s="60"/>
      <c r="F2" s="5"/>
      <c r="G2" s="5"/>
      <c r="H2" s="93"/>
      <c r="I2" s="5"/>
      <c r="J2" s="5"/>
      <c r="K2" s="5"/>
      <c r="L2" s="5"/>
      <c r="M2" s="8"/>
      <c r="N2" s="5"/>
      <c r="O2" s="5"/>
      <c r="P2" s="5"/>
      <c r="Q2" s="5"/>
      <c r="R2" s="5"/>
      <c r="S2" s="5"/>
      <c r="T2" s="5"/>
    </row>
    <row r="3" spans="1:20" s="28" customFormat="1" ht="21">
      <c r="A3" s="5"/>
      <c r="B3" s="5" t="s">
        <v>846</v>
      </c>
      <c r="C3" s="5"/>
      <c r="D3" s="157"/>
      <c r="E3" s="64"/>
      <c r="F3" s="65"/>
      <c r="G3" s="6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8" customFormat="1" ht="12" thickBot="1">
      <c r="A4" s="5"/>
      <c r="B4" s="8"/>
      <c r="C4" s="5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15" t="s">
        <v>599</v>
      </c>
      <c r="D6" s="15" t="s">
        <v>618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8" s="37" customFormat="1" ht="11.25">
      <c r="A8" s="94"/>
      <c r="B8" s="94" t="s">
        <v>847</v>
      </c>
      <c r="C8" s="94"/>
      <c r="D8" s="95"/>
      <c r="E8" s="96"/>
      <c r="F8" s="95"/>
      <c r="G8" s="95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209"/>
      <c r="V8" s="209"/>
      <c r="W8" s="209"/>
      <c r="X8" s="209"/>
      <c r="Y8" s="209"/>
      <c r="Z8" s="209"/>
      <c r="AA8" s="209"/>
      <c r="AB8" s="40"/>
    </row>
    <row r="9" spans="1:40" s="37" customFormat="1" ht="11.25">
      <c r="A9" s="94"/>
      <c r="B9" s="94" t="s">
        <v>848</v>
      </c>
      <c r="C9" s="94"/>
      <c r="D9" s="95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27"/>
      <c r="AI9" s="27"/>
      <c r="AJ9" s="27"/>
      <c r="AK9" s="27"/>
      <c r="AL9" s="27"/>
      <c r="AM9" s="27"/>
      <c r="AN9" s="27"/>
    </row>
    <row r="10" spans="1:40" s="37" customFormat="1" ht="11.25">
      <c r="A10" s="94">
        <v>1</v>
      </c>
      <c r="B10" s="48" t="s">
        <v>849</v>
      </c>
      <c r="C10" s="94" t="s">
        <v>850</v>
      </c>
      <c r="D10" s="95" t="s">
        <v>785</v>
      </c>
      <c r="E10" s="153">
        <v>105015715</v>
      </c>
      <c r="F10" s="153">
        <v>54570902.62734667</v>
      </c>
      <c r="G10" s="153">
        <v>12811225.741303883</v>
      </c>
      <c r="H10" s="153">
        <v>15342054.173316002</v>
      </c>
      <c r="I10" s="153">
        <v>10056789.675947677</v>
      </c>
      <c r="J10" s="153">
        <v>9430815.362024872</v>
      </c>
      <c r="K10" s="153">
        <v>8.914201960295509E-17</v>
      </c>
      <c r="L10" s="153">
        <v>2346155.9906685306</v>
      </c>
      <c r="M10" s="153">
        <v>417516.3445922828</v>
      </c>
      <c r="N10" s="153">
        <v>40255.08480008209</v>
      </c>
      <c r="O10" s="153">
        <v>54570902.62734667</v>
      </c>
      <c r="P10" s="153">
        <v>12811225.741303883</v>
      </c>
      <c r="Q10" s="153">
        <v>15342054.173316002</v>
      </c>
      <c r="R10" s="153">
        <v>10056789.675947677</v>
      </c>
      <c r="S10" s="153">
        <v>8532400.619201882</v>
      </c>
      <c r="T10" s="153">
        <v>22828.314147019064</v>
      </c>
      <c r="U10" s="153">
        <v>875586.4286759704</v>
      </c>
      <c r="V10" s="153">
        <v>2.4234122935792663E-18</v>
      </c>
      <c r="W10" s="153">
        <v>2346155.9906685306</v>
      </c>
      <c r="X10" s="153">
        <v>8.671860730937582E-17</v>
      </c>
      <c r="Y10" s="153">
        <v>417516.3445922828</v>
      </c>
      <c r="Z10" s="153">
        <v>0</v>
      </c>
      <c r="AA10" s="153">
        <v>40255.08480008209</v>
      </c>
      <c r="AB10" s="153"/>
      <c r="AC10" s="153"/>
      <c r="AD10" s="153"/>
      <c r="AE10" s="153"/>
      <c r="AF10" s="153"/>
      <c r="AG10" s="153"/>
      <c r="AH10" s="27"/>
      <c r="AI10" s="27"/>
      <c r="AJ10" s="27"/>
      <c r="AK10" s="27"/>
      <c r="AL10" s="27"/>
      <c r="AM10" s="27"/>
      <c r="AN10" s="27"/>
    </row>
    <row r="11" spans="1:40" s="37" customFormat="1" ht="11.25">
      <c r="A11" s="94">
        <v>2</v>
      </c>
      <c r="B11" s="98" t="s">
        <v>851</v>
      </c>
      <c r="C11" s="94" t="s">
        <v>852</v>
      </c>
      <c r="D11" s="95" t="s">
        <v>785</v>
      </c>
      <c r="E11" s="153">
        <v>38721615.00000001</v>
      </c>
      <c r="F11" s="153">
        <v>20121497.832382575</v>
      </c>
      <c r="G11" s="153">
        <v>4723782.06283563</v>
      </c>
      <c r="H11" s="153">
        <v>5656954.437802815</v>
      </c>
      <c r="I11" s="153">
        <v>3708160.6116572237</v>
      </c>
      <c r="J11" s="153">
        <v>3477350.0478896205</v>
      </c>
      <c r="K11" s="153">
        <v>3.286863269357429E-17</v>
      </c>
      <c r="L11" s="153">
        <v>865079.5645262278</v>
      </c>
      <c r="M11" s="153">
        <v>153947.50349040338</v>
      </c>
      <c r="N11" s="153">
        <v>14842.939415506822</v>
      </c>
      <c r="O11" s="153">
        <v>20121497.832382575</v>
      </c>
      <c r="P11" s="153">
        <v>4723782.06283563</v>
      </c>
      <c r="Q11" s="153">
        <v>5656954.437802815</v>
      </c>
      <c r="R11" s="153">
        <v>3708160.6116572237</v>
      </c>
      <c r="S11" s="153">
        <v>3146084.676969508</v>
      </c>
      <c r="T11" s="153">
        <v>8417.30393874789</v>
      </c>
      <c r="U11" s="153">
        <v>322848.06698136457</v>
      </c>
      <c r="V11" s="153">
        <v>8.935656707973977E-19</v>
      </c>
      <c r="W11" s="153">
        <v>865079.5645262278</v>
      </c>
      <c r="X11" s="153">
        <v>3.197506702277689E-17</v>
      </c>
      <c r="Y11" s="153">
        <v>153947.50349040338</v>
      </c>
      <c r="Z11" s="153">
        <v>0</v>
      </c>
      <c r="AA11" s="153">
        <v>14842.939415506822</v>
      </c>
      <c r="AB11" s="153"/>
      <c r="AC11" s="153"/>
      <c r="AD11" s="153"/>
      <c r="AE11" s="153"/>
      <c r="AF11" s="153"/>
      <c r="AG11" s="153"/>
      <c r="AH11" s="27"/>
      <c r="AI11" s="27"/>
      <c r="AJ11" s="27"/>
      <c r="AK11" s="27"/>
      <c r="AL11" s="27"/>
      <c r="AM11" s="27"/>
      <c r="AN11" s="27"/>
    </row>
    <row r="12" spans="1:40" s="197" customFormat="1" ht="11.25">
      <c r="A12" s="99">
        <v>3</v>
      </c>
      <c r="B12" s="100" t="s">
        <v>853</v>
      </c>
      <c r="C12" s="101" t="s">
        <v>854</v>
      </c>
      <c r="D12" s="102" t="s">
        <v>705</v>
      </c>
      <c r="E12" s="153">
        <f aca="true" t="shared" si="0" ref="E12:AA12">(E10+E11)</f>
        <v>143737330</v>
      </c>
      <c r="F12" s="153">
        <f t="shared" si="0"/>
        <v>74692400.45972925</v>
      </c>
      <c r="G12" s="153">
        <f t="shared" si="0"/>
        <v>17535007.804139514</v>
      </c>
      <c r="H12" s="153">
        <f t="shared" si="0"/>
        <v>20999008.611118816</v>
      </c>
      <c r="I12" s="153">
        <f t="shared" si="0"/>
        <v>13764950.287604902</v>
      </c>
      <c r="J12" s="153">
        <f t="shared" si="0"/>
        <v>12908165.409914492</v>
      </c>
      <c r="K12" s="153">
        <f t="shared" si="0"/>
        <v>1.2201065229652937E-16</v>
      </c>
      <c r="L12" s="153">
        <f t="shared" si="0"/>
        <v>3211235.5551947583</v>
      </c>
      <c r="M12" s="153">
        <f t="shared" si="0"/>
        <v>571463.8480826862</v>
      </c>
      <c r="N12" s="153">
        <f t="shared" si="0"/>
        <v>55098.024215588914</v>
      </c>
      <c r="O12" s="153">
        <f t="shared" si="0"/>
        <v>74692400.45972925</v>
      </c>
      <c r="P12" s="153">
        <f t="shared" si="0"/>
        <v>17535007.804139514</v>
      </c>
      <c r="Q12" s="153">
        <f t="shared" si="0"/>
        <v>20999008.611118816</v>
      </c>
      <c r="R12" s="153">
        <f t="shared" si="0"/>
        <v>13764950.287604902</v>
      </c>
      <c r="S12" s="153">
        <f t="shared" si="0"/>
        <v>11678485.29617139</v>
      </c>
      <c r="T12" s="153">
        <f t="shared" si="0"/>
        <v>31245.618085766953</v>
      </c>
      <c r="U12" s="153">
        <f t="shared" si="0"/>
        <v>1198434.495657335</v>
      </c>
      <c r="V12" s="153">
        <f t="shared" si="0"/>
        <v>3.316977964376664E-18</v>
      </c>
      <c r="W12" s="153">
        <f t="shared" si="0"/>
        <v>3211235.5551947583</v>
      </c>
      <c r="X12" s="153">
        <f t="shared" si="0"/>
        <v>1.1869367433215272E-16</v>
      </c>
      <c r="Y12" s="153">
        <f t="shared" si="0"/>
        <v>571463.8480826862</v>
      </c>
      <c r="Z12" s="153">
        <f t="shared" si="0"/>
        <v>0</v>
      </c>
      <c r="AA12" s="153">
        <f t="shared" si="0"/>
        <v>55098.024215588914</v>
      </c>
      <c r="AB12" s="153"/>
      <c r="AC12" s="153"/>
      <c r="AD12" s="153"/>
      <c r="AE12" s="153"/>
      <c r="AF12" s="153"/>
      <c r="AG12" s="153"/>
      <c r="AH12" s="27"/>
      <c r="AI12" s="27"/>
      <c r="AJ12" s="27"/>
      <c r="AK12" s="27"/>
      <c r="AL12" s="27"/>
      <c r="AM12" s="27"/>
      <c r="AN12" s="27"/>
    </row>
    <row r="13" spans="1:40" s="197" customFormat="1" ht="11.25">
      <c r="A13" s="99"/>
      <c r="B13" s="103"/>
      <c r="C13" s="99"/>
      <c r="D13" s="10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27"/>
      <c r="AI13" s="27"/>
      <c r="AJ13" s="27"/>
      <c r="AK13" s="27"/>
      <c r="AL13" s="27"/>
      <c r="AM13" s="27"/>
      <c r="AN13" s="27"/>
    </row>
    <row r="14" spans="1:40" s="197" customFormat="1" ht="11.25">
      <c r="A14" s="99">
        <v>4</v>
      </c>
      <c r="B14" s="100" t="s">
        <v>855</v>
      </c>
      <c r="C14" s="101" t="s">
        <v>856</v>
      </c>
      <c r="D14" s="104" t="s">
        <v>745</v>
      </c>
      <c r="E14" s="153">
        <v>550662415.17</v>
      </c>
      <c r="F14" s="153">
        <v>286149030.5406349</v>
      </c>
      <c r="G14" s="153">
        <v>67177188.7473648</v>
      </c>
      <c r="H14" s="153">
        <v>80447889.20160347</v>
      </c>
      <c r="I14" s="153">
        <v>52733975.022824615</v>
      </c>
      <c r="J14" s="153">
        <v>49451604.11729762</v>
      </c>
      <c r="K14" s="153">
        <v>0</v>
      </c>
      <c r="L14" s="153">
        <v>12302348.502670262</v>
      </c>
      <c r="M14" s="153">
        <v>2189296.703699407</v>
      </c>
      <c r="N14" s="153">
        <v>211082.33390484806</v>
      </c>
      <c r="O14" s="153">
        <v>286149030.5406349</v>
      </c>
      <c r="P14" s="153">
        <v>67177188.7473648</v>
      </c>
      <c r="Q14" s="153">
        <v>80447889.20160347</v>
      </c>
      <c r="R14" s="153">
        <v>52733975.022824615</v>
      </c>
      <c r="S14" s="153">
        <v>44740659.35910365</v>
      </c>
      <c r="T14" s="153">
        <v>119702.9854289617</v>
      </c>
      <c r="U14" s="153">
        <v>4591241.772765007</v>
      </c>
      <c r="V14" s="153">
        <v>0</v>
      </c>
      <c r="W14" s="153">
        <v>12302348.502670262</v>
      </c>
      <c r="X14" s="153">
        <v>0</v>
      </c>
      <c r="Y14" s="153">
        <v>2189296.703699407</v>
      </c>
      <c r="Z14" s="153">
        <v>0</v>
      </c>
      <c r="AA14" s="153">
        <v>211082.33390484806</v>
      </c>
      <c r="AB14" s="153"/>
      <c r="AC14" s="153"/>
      <c r="AD14" s="153"/>
      <c r="AE14" s="153"/>
      <c r="AF14" s="153"/>
      <c r="AG14" s="153"/>
      <c r="AH14" s="27"/>
      <c r="AI14" s="27"/>
      <c r="AJ14" s="27"/>
      <c r="AK14" s="27"/>
      <c r="AL14" s="27"/>
      <c r="AM14" s="27"/>
      <c r="AN14" s="27"/>
    </row>
    <row r="15" spans="1:40" s="197" customFormat="1" ht="11.25">
      <c r="A15" s="99">
        <v>5</v>
      </c>
      <c r="B15" s="100" t="s">
        <v>857</v>
      </c>
      <c r="C15" s="101" t="s">
        <v>858</v>
      </c>
      <c r="D15" s="102" t="s">
        <v>859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/>
      <c r="AC15" s="153"/>
      <c r="AD15" s="153"/>
      <c r="AE15" s="153"/>
      <c r="AF15" s="153"/>
      <c r="AG15" s="153"/>
      <c r="AH15" s="27"/>
      <c r="AI15" s="27"/>
      <c r="AJ15" s="27"/>
      <c r="AK15" s="27"/>
      <c r="AL15" s="27"/>
      <c r="AM15" s="27"/>
      <c r="AN15" s="27"/>
    </row>
    <row r="16" spans="1:40" s="197" customFormat="1" ht="11.25">
      <c r="A16" s="99">
        <v>500</v>
      </c>
      <c r="B16" s="100" t="s">
        <v>860</v>
      </c>
      <c r="C16" s="101" t="s">
        <v>861</v>
      </c>
      <c r="D16" s="102" t="s">
        <v>862</v>
      </c>
      <c r="E16" s="153">
        <v>952072.58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929778.18</v>
      </c>
      <c r="L16" s="153">
        <v>0</v>
      </c>
      <c r="M16" s="153">
        <v>0</v>
      </c>
      <c r="N16" s="153">
        <v>22294.4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43529.09</v>
      </c>
      <c r="W16" s="153">
        <v>0</v>
      </c>
      <c r="X16" s="153">
        <v>886249.09</v>
      </c>
      <c r="Y16" s="153">
        <v>0</v>
      </c>
      <c r="Z16" s="153">
        <v>22294.4</v>
      </c>
      <c r="AA16" s="153">
        <v>0</v>
      </c>
      <c r="AB16" s="153"/>
      <c r="AC16" s="153"/>
      <c r="AD16" s="153"/>
      <c r="AE16" s="153"/>
      <c r="AF16" s="153"/>
      <c r="AG16" s="153"/>
      <c r="AH16" s="27"/>
      <c r="AI16" s="27"/>
      <c r="AJ16" s="27"/>
      <c r="AK16" s="27"/>
      <c r="AL16" s="27"/>
      <c r="AM16" s="27"/>
      <c r="AN16" s="27"/>
    </row>
    <row r="17" spans="1:40" s="197" customFormat="1" ht="11.25">
      <c r="A17" s="99">
        <v>501</v>
      </c>
      <c r="B17" s="100" t="s">
        <v>863</v>
      </c>
      <c r="C17" s="101" t="s">
        <v>864</v>
      </c>
      <c r="D17" s="102" t="s">
        <v>745</v>
      </c>
      <c r="E17" s="153">
        <v>450785.28</v>
      </c>
      <c r="F17" s="153">
        <v>234248.36578717007</v>
      </c>
      <c r="G17" s="153">
        <v>54992.83590971959</v>
      </c>
      <c r="H17" s="153">
        <v>65856.54524461813</v>
      </c>
      <c r="I17" s="153">
        <v>43169.27947377383</v>
      </c>
      <c r="J17" s="153">
        <v>40482.25299993133</v>
      </c>
      <c r="K17" s="153">
        <v>0</v>
      </c>
      <c r="L17" s="153">
        <v>10070.993519181306</v>
      </c>
      <c r="M17" s="153">
        <v>1792.2100735266972</v>
      </c>
      <c r="N17" s="153">
        <v>172.79699207903076</v>
      </c>
      <c r="O17" s="153">
        <v>234248.36578717007</v>
      </c>
      <c r="P17" s="153">
        <v>54992.83590971959</v>
      </c>
      <c r="Q17" s="153">
        <v>65856.54524461813</v>
      </c>
      <c r="R17" s="153">
        <v>43169.27947377383</v>
      </c>
      <c r="S17" s="153">
        <v>36625.76217472874</v>
      </c>
      <c r="T17" s="153">
        <v>97.99169566851923</v>
      </c>
      <c r="U17" s="153">
        <v>3758.499129534064</v>
      </c>
      <c r="V17" s="153">
        <v>0</v>
      </c>
      <c r="W17" s="153">
        <v>10070.993519181306</v>
      </c>
      <c r="X17" s="153">
        <v>0</v>
      </c>
      <c r="Y17" s="153">
        <v>1792.2100735266972</v>
      </c>
      <c r="Z17" s="153">
        <v>0</v>
      </c>
      <c r="AA17" s="153">
        <v>172.79699207903076</v>
      </c>
      <c r="AB17" s="153"/>
      <c r="AC17" s="153"/>
      <c r="AD17" s="153"/>
      <c r="AE17" s="153"/>
      <c r="AF17" s="153"/>
      <c r="AG17" s="153"/>
      <c r="AH17" s="27"/>
      <c r="AI17" s="27"/>
      <c r="AJ17" s="27"/>
      <c r="AK17" s="27"/>
      <c r="AL17" s="27"/>
      <c r="AM17" s="27"/>
      <c r="AN17" s="27"/>
    </row>
    <row r="18" spans="1:40" s="197" customFormat="1" ht="11.25">
      <c r="A18" s="99">
        <v>6</v>
      </c>
      <c r="B18" s="82" t="s">
        <v>865</v>
      </c>
      <c r="C18" s="99" t="s">
        <v>866</v>
      </c>
      <c r="D18" s="102" t="s">
        <v>700</v>
      </c>
      <c r="E18" s="153">
        <v>6100463</v>
      </c>
      <c r="F18" s="153">
        <v>2803682.6439741347</v>
      </c>
      <c r="G18" s="153">
        <v>683566.9107628682</v>
      </c>
      <c r="H18" s="153">
        <v>821728.8185563857</v>
      </c>
      <c r="I18" s="153">
        <v>541372.7837771153</v>
      </c>
      <c r="J18" s="153">
        <v>515484.17354760657</v>
      </c>
      <c r="K18" s="153">
        <v>544698.9728231588</v>
      </c>
      <c r="L18" s="153">
        <v>129916.8236859661</v>
      </c>
      <c r="M18" s="153">
        <v>23693.683558385783</v>
      </c>
      <c r="N18" s="153">
        <v>36318.18931437849</v>
      </c>
      <c r="O18" s="153">
        <v>2803682.6439741347</v>
      </c>
      <c r="P18" s="153">
        <v>683566.9107628682</v>
      </c>
      <c r="Q18" s="153">
        <v>821728.8185563857</v>
      </c>
      <c r="R18" s="153">
        <v>541372.7837771153</v>
      </c>
      <c r="S18" s="153">
        <v>461188.92052965565</v>
      </c>
      <c r="T18" s="153">
        <v>1378.9848848901677</v>
      </c>
      <c r="U18" s="153">
        <v>52916.26813306077</v>
      </c>
      <c r="V18" s="153">
        <v>14808.170074215845</v>
      </c>
      <c r="W18" s="153">
        <v>129916.8236859661</v>
      </c>
      <c r="X18" s="153">
        <v>529890.802748943</v>
      </c>
      <c r="Y18" s="153">
        <v>23693.683558385783</v>
      </c>
      <c r="Z18" s="153">
        <v>34179.39602903832</v>
      </c>
      <c r="AA18" s="153">
        <v>2138.7932853401758</v>
      </c>
      <c r="AB18" s="153"/>
      <c r="AC18" s="153"/>
      <c r="AD18" s="153"/>
      <c r="AE18" s="153"/>
      <c r="AF18" s="153"/>
      <c r="AG18" s="153"/>
      <c r="AH18" s="27"/>
      <c r="AI18" s="27"/>
      <c r="AJ18" s="27"/>
      <c r="AK18" s="27"/>
      <c r="AL18" s="27"/>
      <c r="AM18" s="27"/>
      <c r="AN18" s="27"/>
    </row>
    <row r="19" spans="1:40" s="197" customFormat="1" ht="21">
      <c r="A19" s="99">
        <v>7</v>
      </c>
      <c r="B19" s="103" t="s">
        <v>867</v>
      </c>
      <c r="C19" s="101" t="s">
        <v>868</v>
      </c>
      <c r="D19" s="102" t="s">
        <v>705</v>
      </c>
      <c r="E19" s="153">
        <f aca="true" t="shared" si="1" ref="E19:AA19">(E14+E15+E18+E16+E17)</f>
        <v>558165736.03</v>
      </c>
      <c r="F19" s="153">
        <f t="shared" si="1"/>
        <v>289186961.55039614</v>
      </c>
      <c r="G19" s="153">
        <f t="shared" si="1"/>
        <v>67915748.49403739</v>
      </c>
      <c r="H19" s="153">
        <f t="shared" si="1"/>
        <v>81335474.56540447</v>
      </c>
      <c r="I19" s="153">
        <f t="shared" si="1"/>
        <v>53318517.08607551</v>
      </c>
      <c r="J19" s="153">
        <f t="shared" si="1"/>
        <v>50007570.543845154</v>
      </c>
      <c r="K19" s="153">
        <f t="shared" si="1"/>
        <v>1474477.152823159</v>
      </c>
      <c r="L19" s="153">
        <f t="shared" si="1"/>
        <v>12442336.31987541</v>
      </c>
      <c r="M19" s="153">
        <f t="shared" si="1"/>
        <v>2214782.5973313195</v>
      </c>
      <c r="N19" s="153">
        <f t="shared" si="1"/>
        <v>269867.72021130554</v>
      </c>
      <c r="O19" s="153">
        <f t="shared" si="1"/>
        <v>289186961.55039614</v>
      </c>
      <c r="P19" s="153">
        <f t="shared" si="1"/>
        <v>67915748.49403739</v>
      </c>
      <c r="Q19" s="153">
        <f t="shared" si="1"/>
        <v>81335474.56540447</v>
      </c>
      <c r="R19" s="153">
        <f t="shared" si="1"/>
        <v>53318517.08607551</v>
      </c>
      <c r="S19" s="153">
        <f t="shared" si="1"/>
        <v>45238474.04180803</v>
      </c>
      <c r="T19" s="153">
        <f t="shared" si="1"/>
        <v>121179.9620095204</v>
      </c>
      <c r="U19" s="153">
        <f t="shared" si="1"/>
        <v>4647916.540027602</v>
      </c>
      <c r="V19" s="153">
        <f t="shared" si="1"/>
        <v>58337.26007421584</v>
      </c>
      <c r="W19" s="153">
        <f t="shared" si="1"/>
        <v>12442336.31987541</v>
      </c>
      <c r="X19" s="153">
        <f t="shared" si="1"/>
        <v>1416139.892748943</v>
      </c>
      <c r="Y19" s="153">
        <f t="shared" si="1"/>
        <v>2214782.5973313195</v>
      </c>
      <c r="Z19" s="153">
        <f t="shared" si="1"/>
        <v>56473.79602903832</v>
      </c>
      <c r="AA19" s="153">
        <f t="shared" si="1"/>
        <v>213393.92418226728</v>
      </c>
      <c r="AB19" s="153"/>
      <c r="AC19" s="153"/>
      <c r="AD19" s="153"/>
      <c r="AE19" s="153"/>
      <c r="AF19" s="153"/>
      <c r="AG19" s="153"/>
      <c r="AH19" s="27"/>
      <c r="AI19" s="27"/>
      <c r="AJ19" s="27"/>
      <c r="AK19" s="27"/>
      <c r="AL19" s="27"/>
      <c r="AM19" s="27"/>
      <c r="AN19" s="27"/>
    </row>
    <row r="20" spans="1:40" s="197" customFormat="1" ht="11.25">
      <c r="A20" s="99"/>
      <c r="B20" s="103"/>
      <c r="C20" s="99"/>
      <c r="D20" s="10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27"/>
      <c r="AI20" s="27"/>
      <c r="AJ20" s="27"/>
      <c r="AK20" s="27"/>
      <c r="AL20" s="27"/>
      <c r="AM20" s="27"/>
      <c r="AN20" s="27"/>
    </row>
    <row r="21" spans="1:40" s="197" customFormat="1" ht="11.25">
      <c r="A21" s="99">
        <v>8</v>
      </c>
      <c r="B21" s="103" t="s">
        <v>869</v>
      </c>
      <c r="C21" s="101" t="s">
        <v>870</v>
      </c>
      <c r="D21" s="102" t="s">
        <v>785</v>
      </c>
      <c r="E21" s="153">
        <v>43898001.99999999</v>
      </c>
      <c r="F21" s="153">
        <v>22811382.017225415</v>
      </c>
      <c r="G21" s="153">
        <v>5355267.192288404</v>
      </c>
      <c r="H21" s="153">
        <v>6413188.014616042</v>
      </c>
      <c r="I21" s="153">
        <v>4203875.3276910065</v>
      </c>
      <c r="J21" s="153">
        <v>3942209.5219158246</v>
      </c>
      <c r="K21" s="153">
        <v>3.7262580698656015E-17</v>
      </c>
      <c r="L21" s="153">
        <v>980725.2216554364</v>
      </c>
      <c r="M21" s="153">
        <v>174527.52980775037</v>
      </c>
      <c r="N21" s="153">
        <v>16827.17480011609</v>
      </c>
      <c r="O21" s="153">
        <v>22811382.017225415</v>
      </c>
      <c r="P21" s="153">
        <v>5355267.192288404</v>
      </c>
      <c r="Q21" s="153">
        <v>6413188.014616042</v>
      </c>
      <c r="R21" s="153">
        <v>4203875.3276910065</v>
      </c>
      <c r="S21" s="153">
        <v>3566659.898916323</v>
      </c>
      <c r="T21" s="153">
        <v>9542.546847226351</v>
      </c>
      <c r="U21" s="153">
        <v>366007.07615227497</v>
      </c>
      <c r="V21" s="153">
        <v>1.0130194105745718E-18</v>
      </c>
      <c r="W21" s="153">
        <v>980725.2216554364</v>
      </c>
      <c r="X21" s="153">
        <v>3.624956128808144E-17</v>
      </c>
      <c r="Y21" s="153">
        <v>174527.52980775037</v>
      </c>
      <c r="Z21" s="153">
        <v>0</v>
      </c>
      <c r="AA21" s="153">
        <v>16827.17480011609</v>
      </c>
      <c r="AB21" s="153"/>
      <c r="AC21" s="153"/>
      <c r="AD21" s="153"/>
      <c r="AE21" s="153"/>
      <c r="AF21" s="153"/>
      <c r="AG21" s="153"/>
      <c r="AH21" s="27"/>
      <c r="AI21" s="27"/>
      <c r="AJ21" s="27"/>
      <c r="AK21" s="27"/>
      <c r="AL21" s="27"/>
      <c r="AM21" s="27"/>
      <c r="AN21" s="27"/>
    </row>
    <row r="22" spans="1:40" s="197" customFormat="1" ht="11.25">
      <c r="A22" s="99"/>
      <c r="B22" s="103"/>
      <c r="C22" s="99"/>
      <c r="D22" s="10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27"/>
      <c r="AI22" s="27"/>
      <c r="AJ22" s="27"/>
      <c r="AK22" s="27"/>
      <c r="AL22" s="27"/>
      <c r="AM22" s="27"/>
      <c r="AN22" s="27"/>
    </row>
    <row r="23" spans="1:40" s="197" customFormat="1" ht="11.25">
      <c r="A23" s="99">
        <v>9</v>
      </c>
      <c r="B23" s="100" t="s">
        <v>871</v>
      </c>
      <c r="C23" s="99" t="s">
        <v>872</v>
      </c>
      <c r="D23" s="102" t="s">
        <v>785</v>
      </c>
      <c r="E23" s="153">
        <v>27755794</v>
      </c>
      <c r="F23" s="153">
        <v>14423162.587796437</v>
      </c>
      <c r="G23" s="153">
        <v>3386024.1066123093</v>
      </c>
      <c r="H23" s="153">
        <v>4054925.447790355</v>
      </c>
      <c r="I23" s="153">
        <v>2658022.9687235905</v>
      </c>
      <c r="J23" s="153">
        <v>2492577.119913889</v>
      </c>
      <c r="K23" s="153">
        <v>2.3560355065368868E-17</v>
      </c>
      <c r="L23" s="153">
        <v>620092.1678137569</v>
      </c>
      <c r="M23" s="153">
        <v>110350.12857015176</v>
      </c>
      <c r="N23" s="153">
        <v>10639.47277951314</v>
      </c>
      <c r="O23" s="153">
        <v>14423162.587796437</v>
      </c>
      <c r="P23" s="153">
        <v>3386024.1066123093</v>
      </c>
      <c r="Q23" s="153">
        <v>4054925.447790355</v>
      </c>
      <c r="R23" s="153">
        <v>2658022.9687235905</v>
      </c>
      <c r="S23" s="153">
        <v>2255124.901183027</v>
      </c>
      <c r="T23" s="153">
        <v>6033.55397648768</v>
      </c>
      <c r="U23" s="153">
        <v>231418.66475437442</v>
      </c>
      <c r="V23" s="153">
        <v>6.405111120526452E-19</v>
      </c>
      <c r="W23" s="153">
        <v>620092.1678137569</v>
      </c>
      <c r="X23" s="153">
        <v>2.2919843953316223E-17</v>
      </c>
      <c r="Y23" s="153">
        <v>110350.12857015176</v>
      </c>
      <c r="Z23" s="153">
        <v>0</v>
      </c>
      <c r="AA23" s="153">
        <v>10639.47277951314</v>
      </c>
      <c r="AB23" s="153"/>
      <c r="AC23" s="153"/>
      <c r="AD23" s="153"/>
      <c r="AE23" s="153"/>
      <c r="AF23" s="153"/>
      <c r="AG23" s="153"/>
      <c r="AH23" s="27"/>
      <c r="AI23" s="27"/>
      <c r="AJ23" s="27"/>
      <c r="AK23" s="27"/>
      <c r="AL23" s="27"/>
      <c r="AM23" s="27"/>
      <c r="AN23" s="27"/>
    </row>
    <row r="24" spans="1:40" s="197" customFormat="1" ht="11.25">
      <c r="A24" s="99">
        <v>10</v>
      </c>
      <c r="B24" s="100" t="s">
        <v>873</v>
      </c>
      <c r="C24" s="99" t="s">
        <v>874</v>
      </c>
      <c r="D24" s="102" t="s">
        <v>785</v>
      </c>
      <c r="E24" s="153">
        <v>6514036</v>
      </c>
      <c r="F24" s="153">
        <v>3384986.944735184</v>
      </c>
      <c r="G24" s="153">
        <v>794669.4995409038</v>
      </c>
      <c r="H24" s="153">
        <v>951654.647106204</v>
      </c>
      <c r="I24" s="153">
        <v>623814.1595622284</v>
      </c>
      <c r="J24" s="153">
        <v>584985.5021944386</v>
      </c>
      <c r="K24" s="153">
        <v>5.529404097342528E-18</v>
      </c>
      <c r="L24" s="153">
        <v>145530.07218805753</v>
      </c>
      <c r="M24" s="153">
        <v>25898.185802596643</v>
      </c>
      <c r="N24" s="153">
        <v>2496.988870387518</v>
      </c>
      <c r="O24" s="153">
        <v>3384986.944735184</v>
      </c>
      <c r="P24" s="153">
        <v>794669.4995409038</v>
      </c>
      <c r="Q24" s="153">
        <v>951654.647106204</v>
      </c>
      <c r="R24" s="153">
        <v>623814.1595622284</v>
      </c>
      <c r="S24" s="153">
        <v>529257.5953980159</v>
      </c>
      <c r="T24" s="153">
        <v>1416.0210228820656</v>
      </c>
      <c r="U24" s="153">
        <v>54311.88577354069</v>
      </c>
      <c r="V24" s="153">
        <v>1.5032221532956197E-19</v>
      </c>
      <c r="W24" s="153">
        <v>145530.07218805753</v>
      </c>
      <c r="X24" s="153">
        <v>5.379081882012966E-18</v>
      </c>
      <c r="Y24" s="153">
        <v>25898.185802596643</v>
      </c>
      <c r="Z24" s="153">
        <v>0</v>
      </c>
      <c r="AA24" s="153">
        <v>2496.988870387518</v>
      </c>
      <c r="AB24" s="153"/>
      <c r="AC24" s="153"/>
      <c r="AD24" s="153"/>
      <c r="AE24" s="153"/>
      <c r="AF24" s="153"/>
      <c r="AG24" s="153"/>
      <c r="AH24" s="27"/>
      <c r="AI24" s="27"/>
      <c r="AJ24" s="27"/>
      <c r="AK24" s="27"/>
      <c r="AL24" s="27"/>
      <c r="AM24" s="27"/>
      <c r="AN24" s="27"/>
    </row>
    <row r="25" spans="1:40" s="197" customFormat="1" ht="11.25">
      <c r="A25" s="99">
        <v>11</v>
      </c>
      <c r="B25" s="103" t="s">
        <v>875</v>
      </c>
      <c r="C25" s="99" t="s">
        <v>876</v>
      </c>
      <c r="D25" s="102" t="s">
        <v>785</v>
      </c>
      <c r="E25" s="153">
        <v>16965961</v>
      </c>
      <c r="F25" s="153">
        <v>8816278.64658505</v>
      </c>
      <c r="G25" s="153">
        <v>2069735.5275746854</v>
      </c>
      <c r="H25" s="153">
        <v>2478607.0614704336</v>
      </c>
      <c r="I25" s="153">
        <v>1624738.749122747</v>
      </c>
      <c r="J25" s="153">
        <v>1523608.5916314034</v>
      </c>
      <c r="K25" s="153">
        <v>1.4401463895617636E-17</v>
      </c>
      <c r="L25" s="153">
        <v>379036.5188448096</v>
      </c>
      <c r="M25" s="153">
        <v>67452.43813476135</v>
      </c>
      <c r="N25" s="153">
        <v>6503.4666361114205</v>
      </c>
      <c r="O25" s="153">
        <v>8816278.64658505</v>
      </c>
      <c r="P25" s="153">
        <v>2069735.5275746854</v>
      </c>
      <c r="Q25" s="153">
        <v>2478607.0614704336</v>
      </c>
      <c r="R25" s="153">
        <v>1624738.749122747</v>
      </c>
      <c r="S25" s="153">
        <v>1378463.9388662446</v>
      </c>
      <c r="T25" s="153">
        <v>3688.060282349872</v>
      </c>
      <c r="U25" s="153">
        <v>141456.59248280886</v>
      </c>
      <c r="V25" s="153">
        <v>3.9151776912423426E-19</v>
      </c>
      <c r="W25" s="153">
        <v>379036.5188448096</v>
      </c>
      <c r="X25" s="153">
        <v>1.4009946126493403E-17</v>
      </c>
      <c r="Y25" s="153">
        <v>67452.43813476135</v>
      </c>
      <c r="Z25" s="153">
        <v>0</v>
      </c>
      <c r="AA25" s="153">
        <v>6503.4666361114205</v>
      </c>
      <c r="AB25" s="153"/>
      <c r="AC25" s="153"/>
      <c r="AD25" s="153"/>
      <c r="AE25" s="153"/>
      <c r="AF25" s="153"/>
      <c r="AG25" s="153"/>
      <c r="AH25" s="27"/>
      <c r="AI25" s="27"/>
      <c r="AJ25" s="27"/>
      <c r="AK25" s="27"/>
      <c r="AL25" s="27"/>
      <c r="AM25" s="27"/>
      <c r="AN25" s="27"/>
    </row>
    <row r="26" spans="1:40" s="197" customFormat="1" ht="11.25">
      <c r="A26" s="99">
        <v>12</v>
      </c>
      <c r="B26" s="103" t="s">
        <v>877</v>
      </c>
      <c r="C26" s="101" t="s">
        <v>878</v>
      </c>
      <c r="D26" s="102" t="s">
        <v>700</v>
      </c>
      <c r="E26" s="153">
        <v>736344.75</v>
      </c>
      <c r="F26" s="153">
        <v>338413.1656165234</v>
      </c>
      <c r="G26" s="153">
        <v>82508.64008419632</v>
      </c>
      <c r="H26" s="153">
        <v>99185.20962551485</v>
      </c>
      <c r="I26" s="153">
        <v>65345.36921659291</v>
      </c>
      <c r="J26" s="153">
        <v>62220.53390043821</v>
      </c>
      <c r="K26" s="153">
        <v>65746.85052080893</v>
      </c>
      <c r="L26" s="153">
        <v>15681.362391319608</v>
      </c>
      <c r="M26" s="153">
        <v>2859.900879060932</v>
      </c>
      <c r="N26" s="153">
        <v>4383.717765544796</v>
      </c>
      <c r="O26" s="153">
        <v>338413.1656165234</v>
      </c>
      <c r="P26" s="153">
        <v>82508.64008419632</v>
      </c>
      <c r="Q26" s="153">
        <v>99185.20962551485</v>
      </c>
      <c r="R26" s="153">
        <v>65345.36921659291</v>
      </c>
      <c r="S26" s="153">
        <v>55666.928951159796</v>
      </c>
      <c r="T26" s="153">
        <v>166.44774016631678</v>
      </c>
      <c r="U26" s="153">
        <v>6387.157209112095</v>
      </c>
      <c r="V26" s="153">
        <v>1787.3919227533954</v>
      </c>
      <c r="W26" s="153">
        <v>15681.362391319608</v>
      </c>
      <c r="X26" s="153">
        <v>63959.45859805554</v>
      </c>
      <c r="Y26" s="153">
        <v>2859.900879060932</v>
      </c>
      <c r="Z26" s="153">
        <v>4125.5588017095115</v>
      </c>
      <c r="AA26" s="153">
        <v>258.1589638352844</v>
      </c>
      <c r="AB26" s="153"/>
      <c r="AC26" s="153"/>
      <c r="AD26" s="153"/>
      <c r="AE26" s="153"/>
      <c r="AF26" s="153"/>
      <c r="AG26" s="153"/>
      <c r="AH26" s="27"/>
      <c r="AI26" s="27"/>
      <c r="AJ26" s="27"/>
      <c r="AK26" s="27"/>
      <c r="AL26" s="27"/>
      <c r="AM26" s="27"/>
      <c r="AN26" s="27"/>
    </row>
    <row r="27" spans="1:40" s="197" customFormat="1" ht="11.25">
      <c r="A27" s="99">
        <v>600</v>
      </c>
      <c r="B27" s="100" t="s">
        <v>879</v>
      </c>
      <c r="C27" s="101" t="s">
        <v>880</v>
      </c>
      <c r="D27" s="102" t="s">
        <v>881</v>
      </c>
      <c r="E27" s="153">
        <v>11397.25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4036.53</v>
      </c>
      <c r="L27" s="153">
        <v>6885.83</v>
      </c>
      <c r="M27" s="153">
        <v>0</v>
      </c>
      <c r="N27" s="153">
        <v>474.89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474.89</v>
      </c>
      <c r="W27" s="153">
        <v>6885.83</v>
      </c>
      <c r="X27" s="153">
        <v>3561.64</v>
      </c>
      <c r="Y27" s="153">
        <v>0</v>
      </c>
      <c r="Z27" s="153">
        <v>474.89</v>
      </c>
      <c r="AA27" s="153">
        <v>0</v>
      </c>
      <c r="AB27" s="153"/>
      <c r="AC27" s="153"/>
      <c r="AD27" s="153"/>
      <c r="AE27" s="153"/>
      <c r="AF27" s="153"/>
      <c r="AG27" s="153"/>
      <c r="AH27" s="27"/>
      <c r="AI27" s="27"/>
      <c r="AJ27" s="27"/>
      <c r="AK27" s="27"/>
      <c r="AL27" s="27"/>
      <c r="AM27" s="27"/>
      <c r="AN27" s="27"/>
    </row>
    <row r="28" spans="1:40" s="197" customFormat="1" ht="21">
      <c r="A28" s="99">
        <v>13</v>
      </c>
      <c r="B28" s="100" t="s">
        <v>882</v>
      </c>
      <c r="C28" s="101" t="s">
        <v>883</v>
      </c>
      <c r="D28" s="102" t="s">
        <v>705</v>
      </c>
      <c r="E28" s="153">
        <f aca="true" t="shared" si="2" ref="E28:AA28">(E23+E24+E25+E26+E27)</f>
        <v>51983533</v>
      </c>
      <c r="F28" s="153">
        <f t="shared" si="2"/>
        <v>26962841.34473319</v>
      </c>
      <c r="G28" s="153">
        <f t="shared" si="2"/>
        <v>6332937.773812095</v>
      </c>
      <c r="H28" s="153">
        <f t="shared" si="2"/>
        <v>7584372.365992508</v>
      </c>
      <c r="I28" s="153">
        <f t="shared" si="2"/>
        <v>4971921.246625159</v>
      </c>
      <c r="J28" s="153">
        <f t="shared" si="2"/>
        <v>4663391.747640169</v>
      </c>
      <c r="K28" s="153">
        <f t="shared" si="2"/>
        <v>69783.38052080893</v>
      </c>
      <c r="L28" s="153">
        <f t="shared" si="2"/>
        <v>1167225.9512379437</v>
      </c>
      <c r="M28" s="153">
        <f t="shared" si="2"/>
        <v>206560.6533865707</v>
      </c>
      <c r="N28" s="153">
        <f t="shared" si="2"/>
        <v>24498.536051556875</v>
      </c>
      <c r="O28" s="153">
        <f t="shared" si="2"/>
        <v>26962841.34473319</v>
      </c>
      <c r="P28" s="153">
        <f t="shared" si="2"/>
        <v>6332937.773812095</v>
      </c>
      <c r="Q28" s="153">
        <f t="shared" si="2"/>
        <v>7584372.365992508</v>
      </c>
      <c r="R28" s="153">
        <f t="shared" si="2"/>
        <v>4971921.246625159</v>
      </c>
      <c r="S28" s="153">
        <f t="shared" si="2"/>
        <v>4218513.364398447</v>
      </c>
      <c r="T28" s="153">
        <f t="shared" si="2"/>
        <v>11304.083021885936</v>
      </c>
      <c r="U28" s="153">
        <f t="shared" si="2"/>
        <v>433574.30021983606</v>
      </c>
      <c r="V28" s="153">
        <f t="shared" si="2"/>
        <v>2262.2819227533955</v>
      </c>
      <c r="W28" s="153">
        <f t="shared" si="2"/>
        <v>1167225.9512379437</v>
      </c>
      <c r="X28" s="153">
        <f t="shared" si="2"/>
        <v>67521.09859805554</v>
      </c>
      <c r="Y28" s="153">
        <f t="shared" si="2"/>
        <v>206560.6533865707</v>
      </c>
      <c r="Z28" s="153">
        <f t="shared" si="2"/>
        <v>4600.448801709512</v>
      </c>
      <c r="AA28" s="153">
        <f t="shared" si="2"/>
        <v>19898.087249847365</v>
      </c>
      <c r="AB28" s="153"/>
      <c r="AC28" s="153"/>
      <c r="AD28" s="153"/>
      <c r="AE28" s="153"/>
      <c r="AF28" s="153"/>
      <c r="AG28" s="153"/>
      <c r="AH28" s="27"/>
      <c r="AI28" s="27"/>
      <c r="AJ28" s="27"/>
      <c r="AK28" s="27"/>
      <c r="AL28" s="27"/>
      <c r="AM28" s="27"/>
      <c r="AN28" s="27"/>
    </row>
    <row r="29" spans="1:40" s="197" customFormat="1" ht="11.25">
      <c r="A29" s="99"/>
      <c r="B29" s="103"/>
      <c r="C29" s="99"/>
      <c r="D29" s="10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27"/>
      <c r="AI29" s="27"/>
      <c r="AJ29" s="27"/>
      <c r="AK29" s="27"/>
      <c r="AL29" s="27"/>
      <c r="AM29" s="27"/>
      <c r="AN29" s="27"/>
    </row>
    <row r="30" spans="1:40" s="197" customFormat="1" ht="11.25">
      <c r="A30" s="99">
        <v>14</v>
      </c>
      <c r="B30" s="103" t="s">
        <v>884</v>
      </c>
      <c r="C30" s="101" t="s">
        <v>885</v>
      </c>
      <c r="D30" s="102" t="s">
        <v>705</v>
      </c>
      <c r="E30" s="153">
        <f aca="true" t="shared" si="3" ref="E30:AA30">(E12+E19+E21+E28)</f>
        <v>797784601.03</v>
      </c>
      <c r="F30" s="153">
        <f t="shared" si="3"/>
        <v>413653585.37208396</v>
      </c>
      <c r="G30" s="153">
        <f t="shared" si="3"/>
        <v>97138961.2642774</v>
      </c>
      <c r="H30" s="153">
        <f t="shared" si="3"/>
        <v>116332043.55713184</v>
      </c>
      <c r="I30" s="153">
        <f t="shared" si="3"/>
        <v>76259263.94799657</v>
      </c>
      <c r="J30" s="153">
        <f t="shared" si="3"/>
        <v>71521337.22331564</v>
      </c>
      <c r="K30" s="153">
        <f t="shared" si="3"/>
        <v>1544260.533343968</v>
      </c>
      <c r="L30" s="153">
        <f t="shared" si="3"/>
        <v>17801523.04796355</v>
      </c>
      <c r="M30" s="153">
        <f t="shared" si="3"/>
        <v>3167334.6286083264</v>
      </c>
      <c r="N30" s="153">
        <f t="shared" si="3"/>
        <v>366291.45527856745</v>
      </c>
      <c r="O30" s="153">
        <f t="shared" si="3"/>
        <v>413653585.37208396</v>
      </c>
      <c r="P30" s="153">
        <f t="shared" si="3"/>
        <v>97138961.2642774</v>
      </c>
      <c r="Q30" s="153">
        <f t="shared" si="3"/>
        <v>116332043.55713184</v>
      </c>
      <c r="R30" s="153">
        <f t="shared" si="3"/>
        <v>76259263.94799657</v>
      </c>
      <c r="S30" s="153">
        <f t="shared" si="3"/>
        <v>64702132.6012942</v>
      </c>
      <c r="T30" s="153">
        <f t="shared" si="3"/>
        <v>173272.20996439966</v>
      </c>
      <c r="U30" s="153">
        <f t="shared" si="3"/>
        <v>6645932.412057048</v>
      </c>
      <c r="V30" s="153">
        <f t="shared" si="3"/>
        <v>60599.54199696924</v>
      </c>
      <c r="W30" s="153">
        <f t="shared" si="3"/>
        <v>17801523.04796355</v>
      </c>
      <c r="X30" s="153">
        <f t="shared" si="3"/>
        <v>1483660.9913469986</v>
      </c>
      <c r="Y30" s="153">
        <f t="shared" si="3"/>
        <v>3167334.6286083264</v>
      </c>
      <c r="Z30" s="153">
        <f t="shared" si="3"/>
        <v>61074.24483074783</v>
      </c>
      <c r="AA30" s="153">
        <f t="shared" si="3"/>
        <v>305217.21044781967</v>
      </c>
      <c r="AB30" s="153"/>
      <c r="AC30" s="153"/>
      <c r="AD30" s="153"/>
      <c r="AE30" s="153"/>
      <c r="AF30" s="153"/>
      <c r="AG30" s="153"/>
      <c r="AH30" s="27"/>
      <c r="AI30" s="27"/>
      <c r="AJ30" s="27"/>
      <c r="AK30" s="27"/>
      <c r="AL30" s="27"/>
      <c r="AM30" s="27"/>
      <c r="AN30" s="27"/>
    </row>
    <row r="31" spans="1:40" s="197" customFormat="1" ht="11.25">
      <c r="A31" s="99"/>
      <c r="B31" s="103"/>
      <c r="C31" s="99"/>
      <c r="D31" s="10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7"/>
      <c r="AI31" s="27"/>
      <c r="AJ31" s="27"/>
      <c r="AK31" s="27"/>
      <c r="AL31" s="27"/>
      <c r="AM31" s="27"/>
      <c r="AN31" s="27"/>
    </row>
    <row r="32" spans="1:40" s="37" customFormat="1" ht="11.25">
      <c r="A32" s="94"/>
      <c r="B32" s="94" t="s">
        <v>886</v>
      </c>
      <c r="C32" s="94"/>
      <c r="D32" s="9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7"/>
      <c r="AI32" s="27"/>
      <c r="AJ32" s="27"/>
      <c r="AK32" s="27"/>
      <c r="AL32" s="27"/>
      <c r="AM32" s="27"/>
      <c r="AN32" s="27"/>
    </row>
    <row r="33" spans="1:40" s="37" customFormat="1" ht="11.25">
      <c r="A33" s="94">
        <v>140</v>
      </c>
      <c r="B33" s="98" t="s">
        <v>887</v>
      </c>
      <c r="C33" s="94" t="s">
        <v>888</v>
      </c>
      <c r="D33" s="95" t="s">
        <v>788</v>
      </c>
      <c r="E33" s="153">
        <v>7630322.25</v>
      </c>
      <c r="F33" s="153">
        <v>3730268.3383620013</v>
      </c>
      <c r="G33" s="153">
        <v>875124.8239757097</v>
      </c>
      <c r="H33" s="153">
        <v>1047929.3372743649</v>
      </c>
      <c r="I33" s="153">
        <v>686857.7826304116</v>
      </c>
      <c r="J33" s="153">
        <v>643919.1238158889</v>
      </c>
      <c r="K33" s="153">
        <v>427954.147930401</v>
      </c>
      <c r="L33" s="153">
        <v>160151.38662874157</v>
      </c>
      <c r="M33" s="153">
        <v>28486.493716154957</v>
      </c>
      <c r="N33" s="153">
        <v>29630.81566632692</v>
      </c>
      <c r="O33" s="153">
        <v>3730268.3383620013</v>
      </c>
      <c r="P33" s="153">
        <v>875124.8239757097</v>
      </c>
      <c r="Q33" s="153">
        <v>1047929.3372743649</v>
      </c>
      <c r="R33" s="153">
        <v>686857.7826304116</v>
      </c>
      <c r="S33" s="153">
        <v>582700.510153044</v>
      </c>
      <c r="T33" s="153">
        <v>1555.5524849783803</v>
      </c>
      <c r="U33" s="153">
        <v>59663.06117786653</v>
      </c>
      <c r="V33" s="153">
        <v>12772.36986090758</v>
      </c>
      <c r="W33" s="153">
        <v>160151.38662874157</v>
      </c>
      <c r="X33" s="153">
        <v>415181.7780694935</v>
      </c>
      <c r="Y33" s="153">
        <v>28486.493716154957</v>
      </c>
      <c r="Z33" s="153">
        <v>26880.80578919834</v>
      </c>
      <c r="AA33" s="153">
        <v>2750.0098771285757</v>
      </c>
      <c r="AB33" s="153"/>
      <c r="AC33" s="153"/>
      <c r="AD33" s="153"/>
      <c r="AE33" s="153"/>
      <c r="AF33" s="153"/>
      <c r="AG33" s="153"/>
      <c r="AH33" s="27"/>
      <c r="AI33" s="27"/>
      <c r="AJ33" s="27"/>
      <c r="AK33" s="27"/>
      <c r="AL33" s="27"/>
      <c r="AM33" s="27"/>
      <c r="AN33" s="27"/>
    </row>
    <row r="34" spans="1:40" s="37" customFormat="1" ht="11.25">
      <c r="A34" s="94">
        <v>141</v>
      </c>
      <c r="B34" s="98" t="s">
        <v>887</v>
      </c>
      <c r="C34" s="105" t="s">
        <v>889</v>
      </c>
      <c r="D34" s="95" t="s">
        <v>890</v>
      </c>
      <c r="E34" s="153">
        <v>40602.75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14380.14</v>
      </c>
      <c r="L34" s="153">
        <v>24530.83</v>
      </c>
      <c r="M34" s="153">
        <v>0</v>
      </c>
      <c r="N34" s="153">
        <v>1691.78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1691.78</v>
      </c>
      <c r="W34" s="153">
        <v>24530.83</v>
      </c>
      <c r="X34" s="153">
        <v>12688.36</v>
      </c>
      <c r="Y34" s="153">
        <v>0</v>
      </c>
      <c r="Z34" s="153">
        <v>1691.78</v>
      </c>
      <c r="AA34" s="153">
        <v>0</v>
      </c>
      <c r="AB34" s="153"/>
      <c r="AC34" s="153"/>
      <c r="AD34" s="153"/>
      <c r="AE34" s="153"/>
      <c r="AF34" s="153"/>
      <c r="AG34" s="153"/>
      <c r="AH34" s="27"/>
      <c r="AI34" s="27"/>
      <c r="AJ34" s="27"/>
      <c r="AK34" s="27"/>
      <c r="AL34" s="27"/>
      <c r="AM34" s="27"/>
      <c r="AN34" s="27"/>
    </row>
    <row r="35" spans="1:40" s="37" customFormat="1" ht="11.25">
      <c r="A35" s="94">
        <v>15</v>
      </c>
      <c r="B35" s="98" t="s">
        <v>887</v>
      </c>
      <c r="C35" s="105" t="s">
        <v>891</v>
      </c>
      <c r="D35" s="95" t="s">
        <v>705</v>
      </c>
      <c r="E35" s="153">
        <f aca="true" t="shared" si="4" ref="E35:AA35">(E33+E34)</f>
        <v>7670925</v>
      </c>
      <c r="F35" s="153">
        <f t="shared" si="4"/>
        <v>3730268.3383620013</v>
      </c>
      <c r="G35" s="153">
        <f t="shared" si="4"/>
        <v>875124.8239757097</v>
      </c>
      <c r="H35" s="153">
        <f t="shared" si="4"/>
        <v>1047929.3372743649</v>
      </c>
      <c r="I35" s="153">
        <f t="shared" si="4"/>
        <v>686857.7826304116</v>
      </c>
      <c r="J35" s="153">
        <f t="shared" si="4"/>
        <v>643919.1238158889</v>
      </c>
      <c r="K35" s="153">
        <f t="shared" si="4"/>
        <v>442334.28793040104</v>
      </c>
      <c r="L35" s="153">
        <f t="shared" si="4"/>
        <v>184682.2166287416</v>
      </c>
      <c r="M35" s="153">
        <f t="shared" si="4"/>
        <v>28486.493716154957</v>
      </c>
      <c r="N35" s="153">
        <f t="shared" si="4"/>
        <v>31322.595666326917</v>
      </c>
      <c r="O35" s="153">
        <f t="shared" si="4"/>
        <v>3730268.3383620013</v>
      </c>
      <c r="P35" s="153">
        <f t="shared" si="4"/>
        <v>875124.8239757097</v>
      </c>
      <c r="Q35" s="153">
        <f t="shared" si="4"/>
        <v>1047929.3372743649</v>
      </c>
      <c r="R35" s="153">
        <f t="shared" si="4"/>
        <v>686857.7826304116</v>
      </c>
      <c r="S35" s="153">
        <f t="shared" si="4"/>
        <v>582700.510153044</v>
      </c>
      <c r="T35" s="153">
        <f t="shared" si="4"/>
        <v>1555.5524849783803</v>
      </c>
      <c r="U35" s="153">
        <f t="shared" si="4"/>
        <v>59663.06117786653</v>
      </c>
      <c r="V35" s="153">
        <f t="shared" si="4"/>
        <v>14464.14986090758</v>
      </c>
      <c r="W35" s="153">
        <f t="shared" si="4"/>
        <v>184682.2166287416</v>
      </c>
      <c r="X35" s="153">
        <f t="shared" si="4"/>
        <v>427870.13806949346</v>
      </c>
      <c r="Y35" s="153">
        <f t="shared" si="4"/>
        <v>28486.493716154957</v>
      </c>
      <c r="Z35" s="153">
        <f t="shared" si="4"/>
        <v>28572.58578919834</v>
      </c>
      <c r="AA35" s="153">
        <f t="shared" si="4"/>
        <v>2750.0098771285757</v>
      </c>
      <c r="AB35" s="153"/>
      <c r="AC35" s="153"/>
      <c r="AD35" s="153"/>
      <c r="AE35" s="153"/>
      <c r="AF35" s="153"/>
      <c r="AG35" s="153"/>
      <c r="AH35" s="27"/>
      <c r="AI35" s="27"/>
      <c r="AJ35" s="27"/>
      <c r="AK35" s="27"/>
      <c r="AL35" s="27"/>
      <c r="AM35" s="27"/>
      <c r="AN35" s="27"/>
    </row>
    <row r="36" spans="1:40" s="197" customFormat="1" ht="11.25">
      <c r="A36" s="99"/>
      <c r="B36" s="103"/>
      <c r="C36" s="99"/>
      <c r="D36" s="10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27"/>
      <c r="AI36" s="27"/>
      <c r="AJ36" s="27"/>
      <c r="AK36" s="27"/>
      <c r="AL36" s="27"/>
      <c r="AM36" s="27"/>
      <c r="AN36" s="27"/>
    </row>
    <row r="37" spans="1:40" s="37" customFormat="1" ht="21">
      <c r="A37" s="94">
        <v>16</v>
      </c>
      <c r="B37" s="98" t="s">
        <v>892</v>
      </c>
      <c r="C37" s="105" t="s">
        <v>893</v>
      </c>
      <c r="D37" s="95" t="s">
        <v>705</v>
      </c>
      <c r="E37" s="153">
        <f aca="true" t="shared" si="5" ref="E37:AA37">(E30+E35)</f>
        <v>805455526.03</v>
      </c>
      <c r="F37" s="153">
        <f t="shared" si="5"/>
        <v>417383853.71044594</v>
      </c>
      <c r="G37" s="153">
        <f t="shared" si="5"/>
        <v>98014086.08825311</v>
      </c>
      <c r="H37" s="153">
        <f t="shared" si="5"/>
        <v>117379972.8944062</v>
      </c>
      <c r="I37" s="153">
        <f t="shared" si="5"/>
        <v>76946121.73062699</v>
      </c>
      <c r="J37" s="153">
        <f t="shared" si="5"/>
        <v>72165256.34713154</v>
      </c>
      <c r="K37" s="153">
        <f t="shared" si="5"/>
        <v>1986594.821274369</v>
      </c>
      <c r="L37" s="153">
        <f t="shared" si="5"/>
        <v>17986205.26459229</v>
      </c>
      <c r="M37" s="153">
        <f t="shared" si="5"/>
        <v>3195821.1223244816</v>
      </c>
      <c r="N37" s="153">
        <f t="shared" si="5"/>
        <v>397614.0509448944</v>
      </c>
      <c r="O37" s="153">
        <f t="shared" si="5"/>
        <v>417383853.71044594</v>
      </c>
      <c r="P37" s="153">
        <f t="shared" si="5"/>
        <v>98014086.08825311</v>
      </c>
      <c r="Q37" s="153">
        <f t="shared" si="5"/>
        <v>117379972.8944062</v>
      </c>
      <c r="R37" s="153">
        <f t="shared" si="5"/>
        <v>76946121.73062699</v>
      </c>
      <c r="S37" s="153">
        <f t="shared" si="5"/>
        <v>65284833.111447245</v>
      </c>
      <c r="T37" s="153">
        <f t="shared" si="5"/>
        <v>174827.76244937803</v>
      </c>
      <c r="U37" s="153">
        <f t="shared" si="5"/>
        <v>6705595.473234914</v>
      </c>
      <c r="V37" s="153">
        <f t="shared" si="5"/>
        <v>75063.69185787682</v>
      </c>
      <c r="W37" s="153">
        <f t="shared" si="5"/>
        <v>17986205.26459229</v>
      </c>
      <c r="X37" s="153">
        <f t="shared" si="5"/>
        <v>1911531.129416492</v>
      </c>
      <c r="Y37" s="153">
        <f t="shared" si="5"/>
        <v>3195821.1223244816</v>
      </c>
      <c r="Z37" s="153">
        <f t="shared" si="5"/>
        <v>89646.83061994618</v>
      </c>
      <c r="AA37" s="153">
        <f t="shared" si="5"/>
        <v>307967.22032494826</v>
      </c>
      <c r="AB37" s="153"/>
      <c r="AC37" s="153"/>
      <c r="AD37" s="153"/>
      <c r="AE37" s="153"/>
      <c r="AF37" s="153"/>
      <c r="AG37" s="153"/>
      <c r="AH37" s="27"/>
      <c r="AI37" s="27"/>
      <c r="AJ37" s="27"/>
      <c r="AK37" s="27"/>
      <c r="AL37" s="27"/>
      <c r="AM37" s="27"/>
      <c r="AN37" s="27"/>
    </row>
    <row r="38" spans="1:40" s="37" customFormat="1" ht="11.25">
      <c r="A38" s="94"/>
      <c r="B38" s="48"/>
      <c r="C38" s="94"/>
      <c r="D38" s="95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27"/>
      <c r="AI38" s="27"/>
      <c r="AJ38" s="27"/>
      <c r="AK38" s="27"/>
      <c r="AL38" s="27"/>
      <c r="AM38" s="27"/>
      <c r="AN38" s="27"/>
    </row>
    <row r="39" spans="1:40" s="37" customFormat="1" ht="11.25">
      <c r="A39" s="94"/>
      <c r="B39" s="94" t="s">
        <v>894</v>
      </c>
      <c r="C39" s="94"/>
      <c r="D39" s="95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27"/>
      <c r="AI39" s="27"/>
      <c r="AJ39" s="27"/>
      <c r="AK39" s="27"/>
      <c r="AL39" s="27"/>
      <c r="AM39" s="27"/>
      <c r="AN39" s="27"/>
    </row>
    <row r="40" spans="1:40" s="37" customFormat="1" ht="11.25">
      <c r="A40" s="94">
        <v>17</v>
      </c>
      <c r="B40" s="48" t="s">
        <v>895</v>
      </c>
      <c r="C40" s="94" t="s">
        <v>896</v>
      </c>
      <c r="D40" s="106" t="s">
        <v>897</v>
      </c>
      <c r="E40" s="153">
        <v>817092</v>
      </c>
      <c r="F40" s="153">
        <v>470525.50123355276</v>
      </c>
      <c r="G40" s="153">
        <v>110341.14537759587</v>
      </c>
      <c r="H40" s="153">
        <v>81625.70508937103</v>
      </c>
      <c r="I40" s="153">
        <v>34272.01256180336</v>
      </c>
      <c r="J40" s="153">
        <v>59694.41850774933</v>
      </c>
      <c r="K40" s="153">
        <v>5504.507224737192</v>
      </c>
      <c r="L40" s="153">
        <v>2099.684727904455</v>
      </c>
      <c r="M40" s="153">
        <v>50585.23211680709</v>
      </c>
      <c r="N40" s="153">
        <v>2443.7931604788064</v>
      </c>
      <c r="O40" s="153">
        <v>470525.50123355276</v>
      </c>
      <c r="P40" s="153">
        <v>110341.14537759587</v>
      </c>
      <c r="Q40" s="153">
        <v>81625.70508937103</v>
      </c>
      <c r="R40" s="153">
        <v>34272.01256180336</v>
      </c>
      <c r="S40" s="153">
        <v>44719.09159359167</v>
      </c>
      <c r="T40" s="153">
        <v>163.93610745629704</v>
      </c>
      <c r="U40" s="153">
        <v>14811.39080670136</v>
      </c>
      <c r="V40" s="153">
        <v>1388.915568744636</v>
      </c>
      <c r="W40" s="153">
        <v>2099.684727904455</v>
      </c>
      <c r="X40" s="153">
        <v>4115.591655992556</v>
      </c>
      <c r="Y40" s="153">
        <v>50585.23211680709</v>
      </c>
      <c r="Z40" s="153">
        <v>2114.2381657705214</v>
      </c>
      <c r="AA40" s="153">
        <v>329.55499470828494</v>
      </c>
      <c r="AB40" s="153"/>
      <c r="AC40" s="153"/>
      <c r="AD40" s="153"/>
      <c r="AE40" s="153"/>
      <c r="AF40" s="153"/>
      <c r="AG40" s="153"/>
      <c r="AH40" s="27"/>
      <c r="AI40" s="27"/>
      <c r="AJ40" s="27"/>
      <c r="AK40" s="27"/>
      <c r="AL40" s="27"/>
      <c r="AM40" s="27"/>
      <c r="AN40" s="27"/>
    </row>
    <row r="41" spans="1:40" s="37" customFormat="1" ht="11.25">
      <c r="A41" s="94">
        <v>18</v>
      </c>
      <c r="B41" s="48" t="s">
        <v>898</v>
      </c>
      <c r="C41" s="94" t="s">
        <v>899</v>
      </c>
      <c r="D41" s="106" t="s">
        <v>900</v>
      </c>
      <c r="E41" s="153">
        <v>3479154</v>
      </c>
      <c r="F41" s="153">
        <v>1980066.9587229216</v>
      </c>
      <c r="G41" s="153">
        <v>400696.4133382719</v>
      </c>
      <c r="H41" s="153">
        <v>475938.5360034123</v>
      </c>
      <c r="I41" s="153">
        <v>286326.2639023727</v>
      </c>
      <c r="J41" s="153">
        <v>293700.8057344293</v>
      </c>
      <c r="K41" s="153">
        <v>11193.083980197742</v>
      </c>
      <c r="L41" s="153">
        <v>0</v>
      </c>
      <c r="M41" s="153">
        <v>17410.59904942815</v>
      </c>
      <c r="N41" s="153">
        <v>13821.339268966434</v>
      </c>
      <c r="O41" s="153">
        <v>1980066.9587229216</v>
      </c>
      <c r="P41" s="153">
        <v>400696.4133382719</v>
      </c>
      <c r="Q41" s="153">
        <v>475938.5360034123</v>
      </c>
      <c r="R41" s="153">
        <v>286326.2639023727</v>
      </c>
      <c r="S41" s="153">
        <v>228850.6940858663</v>
      </c>
      <c r="T41" s="153">
        <v>1130.843282566605</v>
      </c>
      <c r="U41" s="153">
        <v>63719.268365996395</v>
      </c>
      <c r="V41" s="153">
        <v>11193.083980197742</v>
      </c>
      <c r="W41" s="153">
        <v>0</v>
      </c>
      <c r="X41" s="153">
        <v>0</v>
      </c>
      <c r="Y41" s="153">
        <v>17410.59904942815</v>
      </c>
      <c r="Z41" s="153">
        <v>12708.187527115828</v>
      </c>
      <c r="AA41" s="153">
        <v>1113.1517418506069</v>
      </c>
      <c r="AB41" s="153"/>
      <c r="AC41" s="153"/>
      <c r="AD41" s="153"/>
      <c r="AE41" s="153"/>
      <c r="AF41" s="153"/>
      <c r="AG41" s="153"/>
      <c r="AH41" s="27"/>
      <c r="AI41" s="27"/>
      <c r="AJ41" s="27"/>
      <c r="AK41" s="27"/>
      <c r="AL41" s="27"/>
      <c r="AM41" s="27"/>
      <c r="AN41" s="27"/>
    </row>
    <row r="42" spans="1:40" s="37" customFormat="1" ht="11.25">
      <c r="A42" s="94">
        <v>19</v>
      </c>
      <c r="B42" s="48" t="s">
        <v>901</v>
      </c>
      <c r="C42" s="94" t="s">
        <v>902</v>
      </c>
      <c r="D42" s="95" t="s">
        <v>903</v>
      </c>
      <c r="E42" s="153">
        <v>1208878</v>
      </c>
      <c r="F42" s="153">
        <v>576483.5417734161</v>
      </c>
      <c r="G42" s="153">
        <v>149475.29522426284</v>
      </c>
      <c r="H42" s="153">
        <v>169914.22256322938</v>
      </c>
      <c r="I42" s="153">
        <v>101001.38242736351</v>
      </c>
      <c r="J42" s="153">
        <v>94232.72690062039</v>
      </c>
      <c r="K42" s="153">
        <v>75422.55753729543</v>
      </c>
      <c r="L42" s="153">
        <v>26716.662748942264</v>
      </c>
      <c r="M42" s="153">
        <v>4239.959385929553</v>
      </c>
      <c r="N42" s="153">
        <v>11391.651438940613</v>
      </c>
      <c r="O42" s="153">
        <v>576483.5417734161</v>
      </c>
      <c r="P42" s="153">
        <v>149475.29522426284</v>
      </c>
      <c r="Q42" s="153">
        <v>169914.22256322938</v>
      </c>
      <c r="R42" s="153">
        <v>101001.38242736351</v>
      </c>
      <c r="S42" s="153">
        <v>81535.79741821256</v>
      </c>
      <c r="T42" s="153">
        <v>330.91169981399014</v>
      </c>
      <c r="U42" s="153">
        <v>12366.017782593837</v>
      </c>
      <c r="V42" s="153">
        <v>3503.39801389547</v>
      </c>
      <c r="W42" s="153">
        <v>26716.662748942264</v>
      </c>
      <c r="X42" s="153">
        <v>71919.15952339997</v>
      </c>
      <c r="Y42" s="153">
        <v>4239.959385929553</v>
      </c>
      <c r="Z42" s="153">
        <v>11029.863936307516</v>
      </c>
      <c r="AA42" s="153">
        <v>361.78750263309564</v>
      </c>
      <c r="AB42" s="153"/>
      <c r="AC42" s="153"/>
      <c r="AD42" s="153"/>
      <c r="AE42" s="153"/>
      <c r="AF42" s="153"/>
      <c r="AG42" s="153"/>
      <c r="AH42" s="27"/>
      <c r="AI42" s="27"/>
      <c r="AJ42" s="27"/>
      <c r="AK42" s="27"/>
      <c r="AL42" s="27"/>
      <c r="AM42" s="27"/>
      <c r="AN42" s="27"/>
    </row>
    <row r="43" spans="1:40" s="37" customFormat="1" ht="11.25">
      <c r="A43" s="94">
        <v>20</v>
      </c>
      <c r="B43" s="48" t="s">
        <v>904</v>
      </c>
      <c r="C43" s="94" t="s">
        <v>905</v>
      </c>
      <c r="D43" s="95" t="s">
        <v>906</v>
      </c>
      <c r="E43" s="153">
        <v>3198538</v>
      </c>
      <c r="F43" s="153">
        <v>2152074.050466297</v>
      </c>
      <c r="G43" s="153">
        <v>403203.09482615266</v>
      </c>
      <c r="H43" s="153">
        <v>325627.43839766</v>
      </c>
      <c r="I43" s="153">
        <v>110951.90015125863</v>
      </c>
      <c r="J43" s="153">
        <v>188649.3092207675</v>
      </c>
      <c r="K43" s="153">
        <v>6648.335002854881</v>
      </c>
      <c r="L43" s="153">
        <v>0</v>
      </c>
      <c r="M43" s="153">
        <v>8820.658439932284</v>
      </c>
      <c r="N43" s="153">
        <v>2563.213495076581</v>
      </c>
      <c r="O43" s="153">
        <v>2152074.050466297</v>
      </c>
      <c r="P43" s="153">
        <v>403203.09482615266</v>
      </c>
      <c r="Q43" s="153">
        <v>325627.43839766</v>
      </c>
      <c r="R43" s="153">
        <v>110951.90015125863</v>
      </c>
      <c r="S43" s="153">
        <v>135920.80361017337</v>
      </c>
      <c r="T43" s="153">
        <v>672.8435424576024</v>
      </c>
      <c r="U43" s="153">
        <v>52055.6620681365</v>
      </c>
      <c r="V43" s="153">
        <v>6648.335002854881</v>
      </c>
      <c r="W43" s="153">
        <v>0</v>
      </c>
      <c r="X43" s="153">
        <v>0</v>
      </c>
      <c r="Y43" s="153">
        <v>8820.658439932284</v>
      </c>
      <c r="Z43" s="153">
        <v>2242.8118081920084</v>
      </c>
      <c r="AA43" s="153">
        <v>320.40168688457254</v>
      </c>
      <c r="AB43" s="153"/>
      <c r="AC43" s="153"/>
      <c r="AD43" s="153"/>
      <c r="AE43" s="153"/>
      <c r="AF43" s="153"/>
      <c r="AG43" s="153"/>
      <c r="AH43" s="27"/>
      <c r="AI43" s="27"/>
      <c r="AJ43" s="27"/>
      <c r="AK43" s="27"/>
      <c r="AL43" s="27"/>
      <c r="AM43" s="27"/>
      <c r="AN43" s="27"/>
    </row>
    <row r="44" spans="1:40" s="37" customFormat="1" ht="11.25">
      <c r="A44" s="94">
        <v>21</v>
      </c>
      <c r="B44" s="48" t="s">
        <v>907</v>
      </c>
      <c r="C44" s="94" t="s">
        <v>908</v>
      </c>
      <c r="D44" s="95" t="s">
        <v>909</v>
      </c>
      <c r="E44" s="153">
        <v>2560251</v>
      </c>
      <c r="F44" s="153">
        <v>1706253.2565624942</v>
      </c>
      <c r="G44" s="153">
        <v>293388.4735021278</v>
      </c>
      <c r="H44" s="153">
        <v>280057.30048582266</v>
      </c>
      <c r="I44" s="153">
        <v>127814.37130195131</v>
      </c>
      <c r="J44" s="153">
        <v>127204.59069257072</v>
      </c>
      <c r="K44" s="153">
        <v>4100.463485528609</v>
      </c>
      <c r="L44" s="153">
        <v>0</v>
      </c>
      <c r="M44" s="153">
        <v>7432.478958215361</v>
      </c>
      <c r="N44" s="153">
        <v>14000.065011288874</v>
      </c>
      <c r="O44" s="153">
        <v>1706253.2565624942</v>
      </c>
      <c r="P44" s="153">
        <v>293388.4735021278</v>
      </c>
      <c r="Q44" s="153">
        <v>280057.30048582266</v>
      </c>
      <c r="R44" s="153">
        <v>127814.37130195131</v>
      </c>
      <c r="S44" s="153">
        <v>83860.38941762038</v>
      </c>
      <c r="T44" s="153">
        <v>413.7796992225379</v>
      </c>
      <c r="U44" s="153">
        <v>42930.42157572782</v>
      </c>
      <c r="V44" s="153">
        <v>4100.463485528609</v>
      </c>
      <c r="W44" s="153">
        <v>0</v>
      </c>
      <c r="X44" s="153">
        <v>0</v>
      </c>
      <c r="Y44" s="153">
        <v>7432.478958215361</v>
      </c>
      <c r="Z44" s="153">
        <v>14000.065011288874</v>
      </c>
      <c r="AA44" s="153">
        <v>0</v>
      </c>
      <c r="AB44" s="153"/>
      <c r="AC44" s="153"/>
      <c r="AD44" s="153"/>
      <c r="AE44" s="153"/>
      <c r="AF44" s="153"/>
      <c r="AG44" s="153"/>
      <c r="AH44" s="27"/>
      <c r="AI44" s="27"/>
      <c r="AJ44" s="27"/>
      <c r="AK44" s="27"/>
      <c r="AL44" s="27"/>
      <c r="AM44" s="27"/>
      <c r="AN44" s="27"/>
    </row>
    <row r="45" spans="1:40" s="37" customFormat="1" ht="11.25">
      <c r="A45" s="94">
        <v>22</v>
      </c>
      <c r="B45" s="48" t="s">
        <v>910</v>
      </c>
      <c r="C45" s="94" t="s">
        <v>911</v>
      </c>
      <c r="D45" s="95" t="s">
        <v>800</v>
      </c>
      <c r="E45" s="153">
        <v>932212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932212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932212</v>
      </c>
      <c r="Z45" s="153">
        <v>0</v>
      </c>
      <c r="AA45" s="153">
        <v>0</v>
      </c>
      <c r="AB45" s="153"/>
      <c r="AC45" s="153"/>
      <c r="AD45" s="153"/>
      <c r="AE45" s="153"/>
      <c r="AF45" s="153"/>
      <c r="AG45" s="153"/>
      <c r="AH45" s="27"/>
      <c r="AI45" s="27"/>
      <c r="AJ45" s="27"/>
      <c r="AK45" s="27"/>
      <c r="AL45" s="27"/>
      <c r="AM45" s="27"/>
      <c r="AN45" s="27"/>
    </row>
    <row r="46" spans="1:40" s="37" customFormat="1" ht="11.25">
      <c r="A46" s="94">
        <v>23</v>
      </c>
      <c r="B46" s="48" t="s">
        <v>912</v>
      </c>
      <c r="C46" s="94" t="s">
        <v>913</v>
      </c>
      <c r="D46" s="95" t="s">
        <v>914</v>
      </c>
      <c r="E46" s="153">
        <v>1927753</v>
      </c>
      <c r="F46" s="153">
        <v>1149890.6163094083</v>
      </c>
      <c r="G46" s="153">
        <v>401526.77956200624</v>
      </c>
      <c r="H46" s="153">
        <v>145248.21329865165</v>
      </c>
      <c r="I46" s="153">
        <v>14430.063297704908</v>
      </c>
      <c r="J46" s="153">
        <v>204226.34673814502</v>
      </c>
      <c r="K46" s="153">
        <v>3797.719350348552</v>
      </c>
      <c r="L46" s="153">
        <v>6275.745068740427</v>
      </c>
      <c r="M46" s="153">
        <v>0</v>
      </c>
      <c r="N46" s="153">
        <v>2357.516374994921</v>
      </c>
      <c r="O46" s="153">
        <v>1149890.6163094083</v>
      </c>
      <c r="P46" s="153">
        <v>401526.77956200624</v>
      </c>
      <c r="Q46" s="153">
        <v>145248.21329865165</v>
      </c>
      <c r="R46" s="153">
        <v>14430.063297704908</v>
      </c>
      <c r="S46" s="153">
        <v>151626.64721715156</v>
      </c>
      <c r="T46" s="153">
        <v>275.82215739657954</v>
      </c>
      <c r="U46" s="153">
        <v>52323.87736359686</v>
      </c>
      <c r="V46" s="153">
        <v>551.6443147931591</v>
      </c>
      <c r="W46" s="153">
        <v>6275.745068740427</v>
      </c>
      <c r="X46" s="153">
        <v>3246.075035555393</v>
      </c>
      <c r="Y46" s="153">
        <v>0</v>
      </c>
      <c r="Z46" s="153">
        <v>261.94626388832455</v>
      </c>
      <c r="AA46" s="153">
        <v>2095.5701111065964</v>
      </c>
      <c r="AB46" s="153"/>
      <c r="AC46" s="153"/>
      <c r="AD46" s="153"/>
      <c r="AE46" s="153"/>
      <c r="AF46" s="153"/>
      <c r="AG46" s="153"/>
      <c r="AH46" s="27"/>
      <c r="AI46" s="27"/>
      <c r="AJ46" s="27"/>
      <c r="AK46" s="27"/>
      <c r="AL46" s="27"/>
      <c r="AM46" s="27"/>
      <c r="AN46" s="27"/>
    </row>
    <row r="47" spans="1:40" s="37" customFormat="1" ht="11.25">
      <c r="A47" s="94">
        <v>24</v>
      </c>
      <c r="B47" s="107" t="s">
        <v>915</v>
      </c>
      <c r="C47" s="94" t="s">
        <v>916</v>
      </c>
      <c r="D47" s="95" t="s">
        <v>914</v>
      </c>
      <c r="E47" s="153">
        <v>2234705</v>
      </c>
      <c r="F47" s="153">
        <v>1332985.2474459726</v>
      </c>
      <c r="G47" s="153">
        <v>465461.0325706214</v>
      </c>
      <c r="H47" s="153">
        <v>168375.7766163836</v>
      </c>
      <c r="I47" s="153">
        <v>16727.731510052192</v>
      </c>
      <c r="J47" s="153">
        <v>236744.87249531777</v>
      </c>
      <c r="K47" s="153">
        <v>4402.422105332302</v>
      </c>
      <c r="L47" s="153">
        <v>7275.018575429308</v>
      </c>
      <c r="M47" s="153">
        <v>0</v>
      </c>
      <c r="N47" s="153">
        <v>2732.898680890666</v>
      </c>
      <c r="O47" s="153">
        <v>1332985.2474459726</v>
      </c>
      <c r="P47" s="153">
        <v>465461.0325706214</v>
      </c>
      <c r="Q47" s="153">
        <v>168375.7766163836</v>
      </c>
      <c r="R47" s="153">
        <v>16727.731510052192</v>
      </c>
      <c r="S47" s="153">
        <v>175769.83496817522</v>
      </c>
      <c r="T47" s="153">
        <v>319.74073143443337</v>
      </c>
      <c r="U47" s="153">
        <v>60655.29679570812</v>
      </c>
      <c r="V47" s="153">
        <v>639.4814628688667</v>
      </c>
      <c r="W47" s="153">
        <v>7275.018575429308</v>
      </c>
      <c r="X47" s="153">
        <v>3762.940642463435</v>
      </c>
      <c r="Y47" s="153">
        <v>0</v>
      </c>
      <c r="Z47" s="153">
        <v>303.6554089878518</v>
      </c>
      <c r="AA47" s="153">
        <v>2429.2432719028143</v>
      </c>
      <c r="AB47" s="153"/>
      <c r="AC47" s="153"/>
      <c r="AD47" s="153"/>
      <c r="AE47" s="153"/>
      <c r="AF47" s="153"/>
      <c r="AG47" s="153"/>
      <c r="AH47" s="27"/>
      <c r="AI47" s="27"/>
      <c r="AJ47" s="27"/>
      <c r="AK47" s="27"/>
      <c r="AL47" s="27"/>
      <c r="AM47" s="27"/>
      <c r="AN47" s="27"/>
    </row>
    <row r="48" spans="1:40" s="37" customFormat="1" ht="21">
      <c r="A48" s="94">
        <v>25</v>
      </c>
      <c r="B48" s="98" t="s">
        <v>917</v>
      </c>
      <c r="C48" s="94" t="s">
        <v>918</v>
      </c>
      <c r="D48" s="95" t="s">
        <v>919</v>
      </c>
      <c r="E48" s="153">
        <v>128572</v>
      </c>
      <c r="F48" s="153">
        <v>125911.0414279125</v>
      </c>
      <c r="G48" s="153">
        <v>2354.1960106612396</v>
      </c>
      <c r="H48" s="153">
        <v>243.56025477136328</v>
      </c>
      <c r="I48" s="153">
        <v>11.60167531587561</v>
      </c>
      <c r="J48" s="153">
        <v>51.60063133904168</v>
      </c>
      <c r="K48" s="153">
        <v>0</v>
      </c>
      <c r="L48" s="153">
        <v>0</v>
      </c>
      <c r="M48" s="153">
        <v>0</v>
      </c>
      <c r="N48" s="153">
        <v>0</v>
      </c>
      <c r="O48" s="153">
        <v>125911.0414279125</v>
      </c>
      <c r="P48" s="153">
        <v>2354.1960106612396</v>
      </c>
      <c r="Q48" s="153">
        <v>243.56025477136328</v>
      </c>
      <c r="R48" s="153">
        <v>11.60167531587561</v>
      </c>
      <c r="S48" s="153">
        <v>51.60063133904168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/>
      <c r="AC48" s="153"/>
      <c r="AD48" s="153"/>
      <c r="AE48" s="153"/>
      <c r="AF48" s="153"/>
      <c r="AG48" s="153"/>
      <c r="AH48" s="27"/>
      <c r="AI48" s="27"/>
      <c r="AJ48" s="27"/>
      <c r="AK48" s="27"/>
      <c r="AL48" s="27"/>
      <c r="AM48" s="27"/>
      <c r="AN48" s="27"/>
    </row>
    <row r="49" spans="1:40" s="37" customFormat="1" ht="11.25">
      <c r="A49" s="94">
        <v>26</v>
      </c>
      <c r="B49" s="48" t="s">
        <v>920</v>
      </c>
      <c r="C49" s="94" t="s">
        <v>921</v>
      </c>
      <c r="D49" s="95" t="s">
        <v>897</v>
      </c>
      <c r="E49" s="153">
        <v>3485359</v>
      </c>
      <c r="F49" s="153">
        <v>2007057.0883742275</v>
      </c>
      <c r="G49" s="153">
        <v>470667.32278875844</v>
      </c>
      <c r="H49" s="153">
        <v>348179.7470353217</v>
      </c>
      <c r="I49" s="153">
        <v>146189.4957121039</v>
      </c>
      <c r="J49" s="153">
        <v>254630.41958035412</v>
      </c>
      <c r="K49" s="153">
        <v>23479.83311096278</v>
      </c>
      <c r="L49" s="153">
        <v>8956.341591356108</v>
      </c>
      <c r="M49" s="153">
        <v>215774.59334493868</v>
      </c>
      <c r="N49" s="153">
        <v>10424.15846197644</v>
      </c>
      <c r="O49" s="153">
        <v>2007057.0883742275</v>
      </c>
      <c r="P49" s="153">
        <v>470667.32278875844</v>
      </c>
      <c r="Q49" s="153">
        <v>348179.7470353217</v>
      </c>
      <c r="R49" s="153">
        <v>146189.4957121039</v>
      </c>
      <c r="S49" s="153">
        <v>190752.18990951948</v>
      </c>
      <c r="T49" s="153">
        <v>699.2801147823893</v>
      </c>
      <c r="U49" s="153">
        <v>63178.94955605225</v>
      </c>
      <c r="V49" s="153">
        <v>5924.509575132588</v>
      </c>
      <c r="W49" s="153">
        <v>8956.341591356108</v>
      </c>
      <c r="X49" s="153">
        <v>17555.32353583019</v>
      </c>
      <c r="Y49" s="153">
        <v>215774.59334493868</v>
      </c>
      <c r="Z49" s="153">
        <v>9018.420225888614</v>
      </c>
      <c r="AA49" s="153">
        <v>1405.7382360878253</v>
      </c>
      <c r="AB49" s="153"/>
      <c r="AC49" s="153"/>
      <c r="AD49" s="153"/>
      <c r="AE49" s="153"/>
      <c r="AF49" s="153"/>
      <c r="AG49" s="153"/>
      <c r="AH49" s="27"/>
      <c r="AI49" s="27"/>
      <c r="AJ49" s="27"/>
      <c r="AK49" s="27"/>
      <c r="AL49" s="27"/>
      <c r="AM49" s="27"/>
      <c r="AN49" s="27"/>
    </row>
    <row r="50" spans="1:40" s="37" customFormat="1" ht="11.25">
      <c r="A50" s="94">
        <v>27</v>
      </c>
      <c r="B50" s="48" t="s">
        <v>922</v>
      </c>
      <c r="C50" s="94" t="s">
        <v>923</v>
      </c>
      <c r="D50" s="106" t="s">
        <v>900</v>
      </c>
      <c r="E50" s="153">
        <v>124313</v>
      </c>
      <c r="F50" s="153">
        <v>70749.4016763048</v>
      </c>
      <c r="G50" s="153">
        <v>14317.208502791367</v>
      </c>
      <c r="H50" s="153">
        <v>17005.670696437177</v>
      </c>
      <c r="I50" s="153">
        <v>10230.67011247437</v>
      </c>
      <c r="J50" s="153">
        <v>10494.168485575548</v>
      </c>
      <c r="K50" s="153">
        <v>399.937987461987</v>
      </c>
      <c r="L50" s="153">
        <v>0</v>
      </c>
      <c r="M50" s="153">
        <v>622.0948539879412</v>
      </c>
      <c r="N50" s="153">
        <v>493.84768496681215</v>
      </c>
      <c r="O50" s="153">
        <v>70749.4016763048</v>
      </c>
      <c r="P50" s="153">
        <v>14317.208502791367</v>
      </c>
      <c r="Q50" s="153">
        <v>17005.670696437177</v>
      </c>
      <c r="R50" s="153">
        <v>10230.67011247437</v>
      </c>
      <c r="S50" s="153">
        <v>8177.021291353099</v>
      </c>
      <c r="T50" s="153">
        <v>40.40594954569483</v>
      </c>
      <c r="U50" s="153">
        <v>2276.741244676755</v>
      </c>
      <c r="V50" s="153">
        <v>399.937987461987</v>
      </c>
      <c r="W50" s="153">
        <v>0</v>
      </c>
      <c r="X50" s="153">
        <v>0</v>
      </c>
      <c r="Y50" s="153">
        <v>622.0948539879412</v>
      </c>
      <c r="Z50" s="153">
        <v>454.0738685491789</v>
      </c>
      <c r="AA50" s="153">
        <v>39.77381641763328</v>
      </c>
      <c r="AB50" s="153"/>
      <c r="AC50" s="153"/>
      <c r="AD50" s="153"/>
      <c r="AE50" s="153"/>
      <c r="AF50" s="153"/>
      <c r="AG50" s="153"/>
      <c r="AH50" s="27"/>
      <c r="AI50" s="27"/>
      <c r="AJ50" s="27"/>
      <c r="AK50" s="27"/>
      <c r="AL50" s="27"/>
      <c r="AM50" s="27"/>
      <c r="AN50" s="27"/>
    </row>
    <row r="51" spans="1:40" s="37" customFormat="1" ht="31.5">
      <c r="A51" s="94">
        <v>28</v>
      </c>
      <c r="B51" s="48" t="s">
        <v>924</v>
      </c>
      <c r="C51" s="105" t="s">
        <v>925</v>
      </c>
      <c r="D51" s="95" t="s">
        <v>705</v>
      </c>
      <c r="E51" s="153">
        <f aca="true" t="shared" si="6" ref="E51:AA51">(E40+E41+E42+E43+E44+E45+E46+E47+E48+E49+E50)</f>
        <v>20096827</v>
      </c>
      <c r="F51" s="153">
        <f t="shared" si="6"/>
        <v>11571996.703992506</v>
      </c>
      <c r="G51" s="153">
        <f t="shared" si="6"/>
        <v>2711430.9617032497</v>
      </c>
      <c r="H51" s="153">
        <f t="shared" si="6"/>
        <v>2012216.1704410606</v>
      </c>
      <c r="I51" s="153">
        <f t="shared" si="6"/>
        <v>847955.4926524007</v>
      </c>
      <c r="J51" s="153">
        <f t="shared" si="6"/>
        <v>1469629.2589868687</v>
      </c>
      <c r="K51" s="153">
        <f t="shared" si="6"/>
        <v>134948.85978471948</v>
      </c>
      <c r="L51" s="153">
        <f t="shared" si="6"/>
        <v>51323.45271237256</v>
      </c>
      <c r="M51" s="153">
        <f t="shared" si="6"/>
        <v>1237097.616149239</v>
      </c>
      <c r="N51" s="153">
        <f t="shared" si="6"/>
        <v>60228.48357758015</v>
      </c>
      <c r="O51" s="153">
        <f t="shared" si="6"/>
        <v>11571996.703992506</v>
      </c>
      <c r="P51" s="153">
        <f t="shared" si="6"/>
        <v>2711430.9617032497</v>
      </c>
      <c r="Q51" s="153">
        <f t="shared" si="6"/>
        <v>2012216.1704410606</v>
      </c>
      <c r="R51" s="153">
        <f t="shared" si="6"/>
        <v>847955.4926524007</v>
      </c>
      <c r="S51" s="153">
        <f t="shared" si="6"/>
        <v>1101264.0701430026</v>
      </c>
      <c r="T51" s="153">
        <f t="shared" si="6"/>
        <v>4047.5632846761296</v>
      </c>
      <c r="U51" s="153">
        <f t="shared" si="6"/>
        <v>364317.62555918994</v>
      </c>
      <c r="V51" s="153">
        <f t="shared" si="6"/>
        <v>34349.76939147794</v>
      </c>
      <c r="W51" s="153">
        <f t="shared" si="6"/>
        <v>51323.45271237256</v>
      </c>
      <c r="X51" s="153">
        <f t="shared" si="6"/>
        <v>100599.09039324154</v>
      </c>
      <c r="Y51" s="153">
        <f t="shared" si="6"/>
        <v>1237097.616149239</v>
      </c>
      <c r="Z51" s="153">
        <f t="shared" si="6"/>
        <v>52133.26221598872</v>
      </c>
      <c r="AA51" s="153">
        <f t="shared" si="6"/>
        <v>8095.22136159143</v>
      </c>
      <c r="AB51" s="153"/>
      <c r="AC51" s="153"/>
      <c r="AD51" s="153"/>
      <c r="AE51" s="153"/>
      <c r="AF51" s="153"/>
      <c r="AG51" s="153"/>
      <c r="AH51" s="27"/>
      <c r="AI51" s="27"/>
      <c r="AJ51" s="27"/>
      <c r="AK51" s="27"/>
      <c r="AL51" s="27"/>
      <c r="AM51" s="27"/>
      <c r="AN51" s="27"/>
    </row>
    <row r="52" spans="1:40" s="37" customFormat="1" ht="11.25">
      <c r="A52" s="94"/>
      <c r="B52" s="48"/>
      <c r="C52" s="94"/>
      <c r="D52" s="9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27"/>
      <c r="AI52" s="27"/>
      <c r="AJ52" s="27"/>
      <c r="AK52" s="27"/>
      <c r="AL52" s="27"/>
      <c r="AM52" s="27"/>
      <c r="AN52" s="27"/>
    </row>
    <row r="53" spans="1:40" s="37" customFormat="1" ht="11.25">
      <c r="A53" s="94">
        <v>29</v>
      </c>
      <c r="B53" s="48" t="s">
        <v>926</v>
      </c>
      <c r="C53" s="105" t="s">
        <v>927</v>
      </c>
      <c r="D53" s="95" t="s">
        <v>928</v>
      </c>
      <c r="E53" s="153">
        <v>9364</v>
      </c>
      <c r="F53" s="153">
        <v>5781.518662179465</v>
      </c>
      <c r="G53" s="153">
        <v>1107.1125365290363</v>
      </c>
      <c r="H53" s="153">
        <v>970.4289605161508</v>
      </c>
      <c r="I53" s="153">
        <v>400.4720906636556</v>
      </c>
      <c r="J53" s="153">
        <v>525.0041524409808</v>
      </c>
      <c r="K53" s="153">
        <v>86.96291857896888</v>
      </c>
      <c r="L53" s="153">
        <v>26.055706468331987</v>
      </c>
      <c r="M53" s="153">
        <v>438.1060845467888</v>
      </c>
      <c r="N53" s="153">
        <v>28.338888076621675</v>
      </c>
      <c r="O53" s="153">
        <v>5781.518662179465</v>
      </c>
      <c r="P53" s="153">
        <v>1107.1125365290363</v>
      </c>
      <c r="Q53" s="153">
        <v>970.4289605161508</v>
      </c>
      <c r="R53" s="153">
        <v>400.4720906636556</v>
      </c>
      <c r="S53" s="153">
        <v>384.25793458633615</v>
      </c>
      <c r="T53" s="153">
        <v>1.808062186592721</v>
      </c>
      <c r="U53" s="153">
        <v>138.93815566805188</v>
      </c>
      <c r="V53" s="153">
        <v>18.002103974345147</v>
      </c>
      <c r="W53" s="153">
        <v>26.055706468331987</v>
      </c>
      <c r="X53" s="153">
        <v>68.96081460462374</v>
      </c>
      <c r="Y53" s="153">
        <v>438.1060845467888</v>
      </c>
      <c r="Z53" s="153">
        <v>27.370987837993056</v>
      </c>
      <c r="AA53" s="153">
        <v>0.9679002386286175</v>
      </c>
      <c r="AB53" s="153"/>
      <c r="AC53" s="153"/>
      <c r="AD53" s="153"/>
      <c r="AE53" s="153"/>
      <c r="AF53" s="153"/>
      <c r="AG53" s="153"/>
      <c r="AH53" s="27"/>
      <c r="AI53" s="27"/>
      <c r="AJ53" s="27"/>
      <c r="AK53" s="27"/>
      <c r="AL53" s="27"/>
      <c r="AM53" s="27"/>
      <c r="AN53" s="27"/>
    </row>
    <row r="54" spans="1:40" s="37" customFormat="1" ht="11.25">
      <c r="A54" s="94">
        <v>30</v>
      </c>
      <c r="B54" s="48" t="s">
        <v>926</v>
      </c>
      <c r="C54" s="94" t="s">
        <v>929</v>
      </c>
      <c r="D54" s="95" t="s">
        <v>930</v>
      </c>
      <c r="E54" s="153">
        <v>76736</v>
      </c>
      <c r="F54" s="153">
        <v>34838.86617856626</v>
      </c>
      <c r="G54" s="153">
        <v>9048.626848604663</v>
      </c>
      <c r="H54" s="153">
        <v>11094.51929230338</v>
      </c>
      <c r="I54" s="153">
        <v>8003.920222700992</v>
      </c>
      <c r="J54" s="153">
        <v>6140.3641234085335</v>
      </c>
      <c r="K54" s="153">
        <v>4406.147923534773</v>
      </c>
      <c r="L54" s="153">
        <v>2322.179876406117</v>
      </c>
      <c r="M54" s="153">
        <v>480.85359760290265</v>
      </c>
      <c r="N54" s="153">
        <v>400.5219368723777</v>
      </c>
      <c r="O54" s="153">
        <v>34838.86617856626</v>
      </c>
      <c r="P54" s="153">
        <v>9048.626848604663</v>
      </c>
      <c r="Q54" s="153">
        <v>11094.51929230338</v>
      </c>
      <c r="R54" s="153">
        <v>8003.920222700992</v>
      </c>
      <c r="S54" s="153">
        <v>5244.526937092827</v>
      </c>
      <c r="T54" s="153">
        <v>22.872739529142528</v>
      </c>
      <c r="U54" s="153">
        <v>872.9644467865642</v>
      </c>
      <c r="V54" s="153">
        <v>237.34573843697703</v>
      </c>
      <c r="W54" s="153">
        <v>2322.179876406117</v>
      </c>
      <c r="X54" s="153">
        <v>4168.802185097796</v>
      </c>
      <c r="Y54" s="153">
        <v>480.85359760290265</v>
      </c>
      <c r="Z54" s="153">
        <v>392.9211638811454</v>
      </c>
      <c r="AA54" s="153">
        <v>7.600772991232274</v>
      </c>
      <c r="AB54" s="153"/>
      <c r="AC54" s="153"/>
      <c r="AD54" s="153"/>
      <c r="AE54" s="153"/>
      <c r="AF54" s="153"/>
      <c r="AG54" s="153"/>
      <c r="AH54" s="27"/>
      <c r="AI54" s="27"/>
      <c r="AJ54" s="27"/>
      <c r="AK54" s="27"/>
      <c r="AL54" s="27"/>
      <c r="AM54" s="27"/>
      <c r="AN54" s="27"/>
    </row>
    <row r="55" spans="1:40" s="37" customFormat="1" ht="11.25">
      <c r="A55" s="94">
        <v>31</v>
      </c>
      <c r="B55" s="48" t="s">
        <v>931</v>
      </c>
      <c r="C55" s="94" t="s">
        <v>932</v>
      </c>
      <c r="D55" s="95" t="s">
        <v>903</v>
      </c>
      <c r="E55" s="153">
        <v>4225346</v>
      </c>
      <c r="F55" s="153">
        <v>2014961.3338137816</v>
      </c>
      <c r="G55" s="153">
        <v>522455.40143393964</v>
      </c>
      <c r="H55" s="153">
        <v>593894.8187084644</v>
      </c>
      <c r="I55" s="153">
        <v>353026.3494198179</v>
      </c>
      <c r="J55" s="153">
        <v>329368.1212484872</v>
      </c>
      <c r="K55" s="153">
        <v>263621.6407279983</v>
      </c>
      <c r="L55" s="153">
        <v>93381.75074704993</v>
      </c>
      <c r="M55" s="153">
        <v>14819.771251937658</v>
      </c>
      <c r="N55" s="153">
        <v>39816.81264852364</v>
      </c>
      <c r="O55" s="153">
        <v>2014961.3338137816</v>
      </c>
      <c r="P55" s="153">
        <v>522455.40143393964</v>
      </c>
      <c r="Q55" s="153">
        <v>593894.8187084644</v>
      </c>
      <c r="R55" s="153">
        <v>353026.3494198179</v>
      </c>
      <c r="S55" s="153">
        <v>284989.0191382875</v>
      </c>
      <c r="T55" s="153">
        <v>1156.6232714651471</v>
      </c>
      <c r="U55" s="153">
        <v>43222.47883873455</v>
      </c>
      <c r="V55" s="153">
        <v>12245.29587305019</v>
      </c>
      <c r="W55" s="153">
        <v>93381.75074704993</v>
      </c>
      <c r="X55" s="153">
        <v>251376.3448549481</v>
      </c>
      <c r="Y55" s="153">
        <v>14819.771251937658</v>
      </c>
      <c r="Z55" s="153">
        <v>38552.27033978716</v>
      </c>
      <c r="AA55" s="153">
        <v>1264.5423087364813</v>
      </c>
      <c r="AB55" s="153"/>
      <c r="AC55" s="153"/>
      <c r="AD55" s="153"/>
      <c r="AE55" s="153"/>
      <c r="AF55" s="153"/>
      <c r="AG55" s="153"/>
      <c r="AH55" s="27"/>
      <c r="AI55" s="27"/>
      <c r="AJ55" s="27"/>
      <c r="AK55" s="27"/>
      <c r="AL55" s="27"/>
      <c r="AM55" s="27"/>
      <c r="AN55" s="27"/>
    </row>
    <row r="56" spans="1:40" s="37" customFormat="1" ht="11.25">
      <c r="A56" s="94">
        <v>32</v>
      </c>
      <c r="B56" s="48" t="s">
        <v>904</v>
      </c>
      <c r="C56" s="94" t="s">
        <v>933</v>
      </c>
      <c r="D56" s="95" t="s">
        <v>906</v>
      </c>
      <c r="E56" s="153">
        <v>19179506</v>
      </c>
      <c r="F56" s="153">
        <v>12904557.38320528</v>
      </c>
      <c r="G56" s="153">
        <v>2417740.91051498</v>
      </c>
      <c r="H56" s="153">
        <v>1952571.2711596827</v>
      </c>
      <c r="I56" s="153">
        <v>665304.7844554186</v>
      </c>
      <c r="J56" s="153">
        <v>1131204.4934578128</v>
      </c>
      <c r="K56" s="153">
        <v>39865.64520329763</v>
      </c>
      <c r="L56" s="153">
        <v>0</v>
      </c>
      <c r="M56" s="153">
        <v>52891.62469623055</v>
      </c>
      <c r="N56" s="153">
        <v>15369.887307295474</v>
      </c>
      <c r="O56" s="153">
        <v>12904557.38320528</v>
      </c>
      <c r="P56" s="153">
        <v>2417740.91051498</v>
      </c>
      <c r="Q56" s="153">
        <v>1952571.2711596827</v>
      </c>
      <c r="R56" s="153">
        <v>665304.7844554186</v>
      </c>
      <c r="S56" s="153">
        <v>815026.6991876108</v>
      </c>
      <c r="T56" s="153">
        <v>4034.595418165062</v>
      </c>
      <c r="U56" s="153">
        <v>312143.1988520369</v>
      </c>
      <c r="V56" s="153">
        <v>39865.64520329763</v>
      </c>
      <c r="W56" s="153">
        <v>0</v>
      </c>
      <c r="X56" s="153">
        <v>0</v>
      </c>
      <c r="Y56" s="153">
        <v>52891.62469623055</v>
      </c>
      <c r="Z56" s="153">
        <v>13448.65139388354</v>
      </c>
      <c r="AA56" s="153">
        <v>1921.2359134119338</v>
      </c>
      <c r="AB56" s="153"/>
      <c r="AC56" s="153"/>
      <c r="AD56" s="153"/>
      <c r="AE56" s="153"/>
      <c r="AF56" s="153"/>
      <c r="AG56" s="153"/>
      <c r="AH56" s="27"/>
      <c r="AI56" s="27"/>
      <c r="AJ56" s="27"/>
      <c r="AK56" s="27"/>
      <c r="AL56" s="27"/>
      <c r="AM56" s="27"/>
      <c r="AN56" s="27"/>
    </row>
    <row r="57" spans="1:40" s="37" customFormat="1" ht="11.25">
      <c r="A57" s="94">
        <v>33</v>
      </c>
      <c r="B57" s="48" t="s">
        <v>907</v>
      </c>
      <c r="C57" s="94" t="s">
        <v>934</v>
      </c>
      <c r="D57" s="95" t="s">
        <v>909</v>
      </c>
      <c r="E57" s="153">
        <v>8997721</v>
      </c>
      <c r="F57" s="153">
        <v>5996439.707626613</v>
      </c>
      <c r="G57" s="153">
        <v>1031081.573325443</v>
      </c>
      <c r="H57" s="153">
        <v>984230.629647092</v>
      </c>
      <c r="I57" s="153">
        <v>449189.572727582</v>
      </c>
      <c r="J57" s="153">
        <v>447046.56573552673</v>
      </c>
      <c r="K57" s="153">
        <v>14410.628650657283</v>
      </c>
      <c r="L57" s="153">
        <v>0</v>
      </c>
      <c r="M57" s="153">
        <v>26120.631142959217</v>
      </c>
      <c r="N57" s="153">
        <v>49201.69114412577</v>
      </c>
      <c r="O57" s="153">
        <v>5996439.707626613</v>
      </c>
      <c r="P57" s="153">
        <v>1031081.573325443</v>
      </c>
      <c r="Q57" s="153">
        <v>984230.629647092</v>
      </c>
      <c r="R57" s="153">
        <v>449189.572727582</v>
      </c>
      <c r="S57" s="153">
        <v>294718.1299533134</v>
      </c>
      <c r="T57" s="153">
        <v>1454.183316037495</v>
      </c>
      <c r="U57" s="153">
        <v>150874.2524661759</v>
      </c>
      <c r="V57" s="153">
        <v>14410.628650657283</v>
      </c>
      <c r="W57" s="153">
        <v>0</v>
      </c>
      <c r="X57" s="153">
        <v>0</v>
      </c>
      <c r="Y57" s="153">
        <v>26120.631142959217</v>
      </c>
      <c r="Z57" s="153">
        <v>49201.69114412577</v>
      </c>
      <c r="AA57" s="153">
        <v>0</v>
      </c>
      <c r="AB57" s="153"/>
      <c r="AC57" s="153"/>
      <c r="AD57" s="153"/>
      <c r="AE57" s="153"/>
      <c r="AF57" s="153"/>
      <c r="AG57" s="153"/>
      <c r="AH57" s="27"/>
      <c r="AI57" s="27"/>
      <c r="AJ57" s="27"/>
      <c r="AK57" s="27"/>
      <c r="AL57" s="27"/>
      <c r="AM57" s="27"/>
      <c r="AN57" s="27"/>
    </row>
    <row r="58" spans="1:40" s="37" customFormat="1" ht="11.25">
      <c r="A58" s="94">
        <v>34</v>
      </c>
      <c r="B58" s="48" t="s">
        <v>935</v>
      </c>
      <c r="C58" s="94" t="s">
        <v>936</v>
      </c>
      <c r="D58" s="95" t="s">
        <v>937</v>
      </c>
      <c r="E58" s="153">
        <v>440054</v>
      </c>
      <c r="F58" s="153">
        <v>327245.8168217502</v>
      </c>
      <c r="G58" s="153">
        <v>64020.49427913408</v>
      </c>
      <c r="H58" s="153">
        <v>37691.96129125305</v>
      </c>
      <c r="I58" s="153">
        <v>9224.447662890187</v>
      </c>
      <c r="J58" s="153">
        <v>1808.485090828177</v>
      </c>
      <c r="K58" s="153">
        <v>0</v>
      </c>
      <c r="L58" s="153">
        <v>8.086116165728273</v>
      </c>
      <c r="M58" s="153">
        <v>0</v>
      </c>
      <c r="N58" s="153">
        <v>54.70873797859836</v>
      </c>
      <c r="O58" s="153">
        <v>327245.8168217502</v>
      </c>
      <c r="P58" s="153">
        <v>64020.49427913408</v>
      </c>
      <c r="Q58" s="153">
        <v>37691.96129125305</v>
      </c>
      <c r="R58" s="153">
        <v>9224.447662890187</v>
      </c>
      <c r="S58" s="153">
        <v>1694.4492965114541</v>
      </c>
      <c r="T58" s="153">
        <v>0</v>
      </c>
      <c r="U58" s="153">
        <v>114.03579431672276</v>
      </c>
      <c r="V58" s="153">
        <v>0</v>
      </c>
      <c r="W58" s="153">
        <v>8.086116165728273</v>
      </c>
      <c r="X58" s="153">
        <v>0</v>
      </c>
      <c r="Y58" s="153">
        <v>0</v>
      </c>
      <c r="Z58" s="153">
        <v>3.032240848757763</v>
      </c>
      <c r="AA58" s="153">
        <v>51.67649712984059</v>
      </c>
      <c r="AB58" s="153"/>
      <c r="AC58" s="153"/>
      <c r="AD58" s="153"/>
      <c r="AE58" s="153"/>
      <c r="AF58" s="153"/>
      <c r="AG58" s="153"/>
      <c r="AH58" s="27"/>
      <c r="AI58" s="27"/>
      <c r="AJ58" s="27"/>
      <c r="AK58" s="27"/>
      <c r="AL58" s="27"/>
      <c r="AM58" s="27"/>
      <c r="AN58" s="27"/>
    </row>
    <row r="59" spans="1:40" s="37" customFormat="1" ht="11.25">
      <c r="A59" s="94">
        <v>35</v>
      </c>
      <c r="B59" s="48" t="s">
        <v>910</v>
      </c>
      <c r="C59" s="94" t="s">
        <v>938</v>
      </c>
      <c r="D59" s="95" t="s">
        <v>800</v>
      </c>
      <c r="E59" s="153">
        <v>1532595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1532595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1532595</v>
      </c>
      <c r="Z59" s="153">
        <v>0</v>
      </c>
      <c r="AA59" s="153">
        <v>0</v>
      </c>
      <c r="AB59" s="153"/>
      <c r="AC59" s="153"/>
      <c r="AD59" s="153"/>
      <c r="AE59" s="153"/>
      <c r="AF59" s="153"/>
      <c r="AG59" s="153"/>
      <c r="AH59" s="27"/>
      <c r="AI59" s="27"/>
      <c r="AJ59" s="27"/>
      <c r="AK59" s="27"/>
      <c r="AL59" s="27"/>
      <c r="AM59" s="27"/>
      <c r="AN59" s="27"/>
    </row>
    <row r="60" spans="1:40" s="37" customFormat="1" ht="11.25">
      <c r="A60" s="94">
        <v>36</v>
      </c>
      <c r="B60" s="48" t="s">
        <v>939</v>
      </c>
      <c r="C60" s="94" t="s">
        <v>940</v>
      </c>
      <c r="D60" s="95" t="s">
        <v>914</v>
      </c>
      <c r="E60" s="153">
        <v>321276</v>
      </c>
      <c r="F60" s="153">
        <v>191638.79275271337</v>
      </c>
      <c r="G60" s="153">
        <v>66917.76261303347</v>
      </c>
      <c r="H60" s="153">
        <v>24206.817458324593</v>
      </c>
      <c r="I60" s="153">
        <v>2404.8895351393267</v>
      </c>
      <c r="J60" s="153">
        <v>34036.01175806458</v>
      </c>
      <c r="K60" s="153">
        <v>632.9213763394903</v>
      </c>
      <c r="L60" s="153">
        <v>1045.904881333163</v>
      </c>
      <c r="M60" s="153">
        <v>0</v>
      </c>
      <c r="N60" s="153">
        <v>392.89962505200003</v>
      </c>
      <c r="O60" s="153">
        <v>191638.79275271337</v>
      </c>
      <c r="P60" s="153">
        <v>66917.76261303347</v>
      </c>
      <c r="Q60" s="153">
        <v>24206.817458324593</v>
      </c>
      <c r="R60" s="153">
        <v>2404.8895351393267</v>
      </c>
      <c r="S60" s="153">
        <v>25269.836286774076</v>
      </c>
      <c r="T60" s="153">
        <v>45.968046445651225</v>
      </c>
      <c r="U60" s="153">
        <v>8720.207424844855</v>
      </c>
      <c r="V60" s="153">
        <v>91.93609289130245</v>
      </c>
      <c r="W60" s="153">
        <v>1045.904881333163</v>
      </c>
      <c r="X60" s="153">
        <v>540.9852834481878</v>
      </c>
      <c r="Y60" s="153">
        <v>0</v>
      </c>
      <c r="Z60" s="153">
        <v>43.65551389466667</v>
      </c>
      <c r="AA60" s="153">
        <v>349.24411115733335</v>
      </c>
      <c r="AB60" s="153"/>
      <c r="AC60" s="153"/>
      <c r="AD60" s="153"/>
      <c r="AE60" s="153"/>
      <c r="AF60" s="153"/>
      <c r="AG60" s="153"/>
      <c r="AH60" s="27"/>
      <c r="AI60" s="27"/>
      <c r="AJ60" s="27"/>
      <c r="AK60" s="27"/>
      <c r="AL60" s="27"/>
      <c r="AM60" s="27"/>
      <c r="AN60" s="27"/>
    </row>
    <row r="61" spans="1:40" s="37" customFormat="1" ht="11.25">
      <c r="A61" s="94">
        <v>37</v>
      </c>
      <c r="B61" s="107" t="s">
        <v>941</v>
      </c>
      <c r="C61" s="105" t="s">
        <v>942</v>
      </c>
      <c r="D61" s="95" t="s">
        <v>919</v>
      </c>
      <c r="E61" s="153">
        <v>55364</v>
      </c>
      <c r="F61" s="153">
        <v>54218.17267845991</v>
      </c>
      <c r="G61" s="153">
        <v>1013.7332228965006</v>
      </c>
      <c r="H61" s="153">
        <v>104.87874455683784</v>
      </c>
      <c r="I61" s="153">
        <v>4.9957623136307845</v>
      </c>
      <c r="J61" s="153">
        <v>22.219591773128702</v>
      </c>
      <c r="K61" s="153">
        <v>0</v>
      </c>
      <c r="L61" s="153">
        <v>0</v>
      </c>
      <c r="M61" s="153">
        <v>0</v>
      </c>
      <c r="N61" s="153">
        <v>0</v>
      </c>
      <c r="O61" s="153">
        <v>54218.17267845991</v>
      </c>
      <c r="P61" s="153">
        <v>1013.7332228965006</v>
      </c>
      <c r="Q61" s="153">
        <v>104.87874455683784</v>
      </c>
      <c r="R61" s="153">
        <v>4.9957623136307845</v>
      </c>
      <c r="S61" s="153">
        <v>22.219591773128702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/>
      <c r="AC61" s="153"/>
      <c r="AD61" s="153"/>
      <c r="AE61" s="153"/>
      <c r="AF61" s="153"/>
      <c r="AG61" s="153"/>
      <c r="AH61" s="27"/>
      <c r="AI61" s="27"/>
      <c r="AJ61" s="27"/>
      <c r="AK61" s="27"/>
      <c r="AL61" s="27"/>
      <c r="AM61" s="27"/>
      <c r="AN61" s="27"/>
    </row>
    <row r="62" spans="1:40" s="37" customFormat="1" ht="21">
      <c r="A62" s="94">
        <v>38</v>
      </c>
      <c r="B62" s="48" t="s">
        <v>943</v>
      </c>
      <c r="C62" s="105" t="s">
        <v>944</v>
      </c>
      <c r="D62" s="95" t="s">
        <v>705</v>
      </c>
      <c r="E62" s="153">
        <f aca="true" t="shared" si="7" ref="E62:AA62">(E53+E54+E55+E56+E57+E58+E59+E60+E61)</f>
        <v>34837962</v>
      </c>
      <c r="F62" s="153">
        <f t="shared" si="7"/>
        <v>21529681.59173934</v>
      </c>
      <c r="G62" s="153">
        <f t="shared" si="7"/>
        <v>4113385.6147745606</v>
      </c>
      <c r="H62" s="153">
        <f t="shared" si="7"/>
        <v>3604765.325262193</v>
      </c>
      <c r="I62" s="153">
        <f t="shared" si="7"/>
        <v>1487559.4318765264</v>
      </c>
      <c r="J62" s="153">
        <f t="shared" si="7"/>
        <v>1950151.2651583422</v>
      </c>
      <c r="K62" s="153">
        <f t="shared" si="7"/>
        <v>323023.94680040644</v>
      </c>
      <c r="L62" s="153">
        <f t="shared" si="7"/>
        <v>96783.97732742326</v>
      </c>
      <c r="M62" s="153">
        <f t="shared" si="7"/>
        <v>1627345.9867732772</v>
      </c>
      <c r="N62" s="153">
        <f t="shared" si="7"/>
        <v>105264.86028792447</v>
      </c>
      <c r="O62" s="153">
        <f t="shared" si="7"/>
        <v>21529681.59173934</v>
      </c>
      <c r="P62" s="153">
        <f t="shared" si="7"/>
        <v>4113385.6147745606</v>
      </c>
      <c r="Q62" s="153">
        <f t="shared" si="7"/>
        <v>3604765.325262193</v>
      </c>
      <c r="R62" s="153">
        <f t="shared" si="7"/>
        <v>1487559.4318765264</v>
      </c>
      <c r="S62" s="153">
        <f t="shared" si="7"/>
        <v>1427349.1383259494</v>
      </c>
      <c r="T62" s="153">
        <f t="shared" si="7"/>
        <v>6716.0508538290915</v>
      </c>
      <c r="U62" s="153">
        <f t="shared" si="7"/>
        <v>516086.0759785636</v>
      </c>
      <c r="V62" s="153">
        <f t="shared" si="7"/>
        <v>66868.85366230774</v>
      </c>
      <c r="W62" s="153">
        <f t="shared" si="7"/>
        <v>96783.97732742326</v>
      </c>
      <c r="X62" s="153">
        <f t="shared" si="7"/>
        <v>256155.09313809872</v>
      </c>
      <c r="Y62" s="153">
        <f t="shared" si="7"/>
        <v>1627345.9867732772</v>
      </c>
      <c r="Z62" s="153">
        <f t="shared" si="7"/>
        <v>101669.59278425903</v>
      </c>
      <c r="AA62" s="153">
        <f t="shared" si="7"/>
        <v>3595.26750366545</v>
      </c>
      <c r="AB62" s="153"/>
      <c r="AC62" s="153"/>
      <c r="AD62" s="153"/>
      <c r="AE62" s="153"/>
      <c r="AF62" s="153"/>
      <c r="AG62" s="153"/>
      <c r="AH62" s="27"/>
      <c r="AI62" s="27"/>
      <c r="AJ62" s="27"/>
      <c r="AK62" s="27"/>
      <c r="AL62" s="27"/>
      <c r="AM62" s="27"/>
      <c r="AN62" s="27"/>
    </row>
    <row r="63" spans="1:40" s="37" customFormat="1" ht="11.25">
      <c r="A63" s="94"/>
      <c r="B63" s="48"/>
      <c r="C63" s="94"/>
      <c r="D63" s="95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27"/>
      <c r="AI63" s="27"/>
      <c r="AJ63" s="27"/>
      <c r="AK63" s="27"/>
      <c r="AL63" s="27"/>
      <c r="AM63" s="27"/>
      <c r="AN63" s="27"/>
    </row>
    <row r="64" spans="1:40" s="37" customFormat="1" ht="11.25">
      <c r="A64" s="94">
        <v>39</v>
      </c>
      <c r="B64" s="48" t="s">
        <v>945</v>
      </c>
      <c r="C64" s="105" t="s">
        <v>946</v>
      </c>
      <c r="D64" s="95" t="s">
        <v>705</v>
      </c>
      <c r="E64" s="153">
        <f aca="true" t="shared" si="8" ref="E64:AA64">(E51+E62)</f>
        <v>54934789</v>
      </c>
      <c r="F64" s="153">
        <f t="shared" si="8"/>
        <v>33101678.29573185</v>
      </c>
      <c r="G64" s="153">
        <f t="shared" si="8"/>
        <v>6824816.576477811</v>
      </c>
      <c r="H64" s="153">
        <f t="shared" si="8"/>
        <v>5616981.495703254</v>
      </c>
      <c r="I64" s="153">
        <f t="shared" si="8"/>
        <v>2335514.924528927</v>
      </c>
      <c r="J64" s="153">
        <f t="shared" si="8"/>
        <v>3419780.524145211</v>
      </c>
      <c r="K64" s="153">
        <f t="shared" si="8"/>
        <v>457972.8065851259</v>
      </c>
      <c r="L64" s="153">
        <f t="shared" si="8"/>
        <v>148107.4300397958</v>
      </c>
      <c r="M64" s="153">
        <f t="shared" si="8"/>
        <v>2864443.602922516</v>
      </c>
      <c r="N64" s="153">
        <f t="shared" si="8"/>
        <v>165493.3438655046</v>
      </c>
      <c r="O64" s="153">
        <f t="shared" si="8"/>
        <v>33101678.29573185</v>
      </c>
      <c r="P64" s="153">
        <f t="shared" si="8"/>
        <v>6824816.576477811</v>
      </c>
      <c r="Q64" s="153">
        <f t="shared" si="8"/>
        <v>5616981.495703254</v>
      </c>
      <c r="R64" s="153">
        <f t="shared" si="8"/>
        <v>2335514.924528927</v>
      </c>
      <c r="S64" s="153">
        <f t="shared" si="8"/>
        <v>2528613.208468952</v>
      </c>
      <c r="T64" s="153">
        <f t="shared" si="8"/>
        <v>10763.614138505221</v>
      </c>
      <c r="U64" s="153">
        <f t="shared" si="8"/>
        <v>880403.7015377535</v>
      </c>
      <c r="V64" s="153">
        <f t="shared" si="8"/>
        <v>101218.62305378568</v>
      </c>
      <c r="W64" s="153">
        <f t="shared" si="8"/>
        <v>148107.4300397958</v>
      </c>
      <c r="X64" s="153">
        <f t="shared" si="8"/>
        <v>356754.18353134027</v>
      </c>
      <c r="Y64" s="153">
        <f t="shared" si="8"/>
        <v>2864443.602922516</v>
      </c>
      <c r="Z64" s="153">
        <f t="shared" si="8"/>
        <v>153802.85500024774</v>
      </c>
      <c r="AA64" s="153">
        <f t="shared" si="8"/>
        <v>11690.48886525688</v>
      </c>
      <c r="AB64" s="153"/>
      <c r="AC64" s="153"/>
      <c r="AD64" s="153"/>
      <c r="AE64" s="153"/>
      <c r="AF64" s="153"/>
      <c r="AG64" s="153"/>
      <c r="AH64" s="27"/>
      <c r="AI64" s="27"/>
      <c r="AJ64" s="27"/>
      <c r="AK64" s="27"/>
      <c r="AL64" s="27"/>
      <c r="AM64" s="27"/>
      <c r="AN64" s="27"/>
    </row>
    <row r="65" spans="1:40" s="197" customFormat="1" ht="11.25">
      <c r="A65" s="99"/>
      <c r="B65" s="103"/>
      <c r="C65" s="99"/>
      <c r="D65" s="102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27"/>
      <c r="AI65" s="27"/>
      <c r="AJ65" s="27"/>
      <c r="AK65" s="27"/>
      <c r="AL65" s="27"/>
      <c r="AM65" s="27"/>
      <c r="AN65" s="27"/>
    </row>
    <row r="66" spans="1:40" s="197" customFormat="1" ht="11.25">
      <c r="A66" s="99">
        <v>40</v>
      </c>
      <c r="B66" s="103" t="s">
        <v>947</v>
      </c>
      <c r="C66" s="101" t="s">
        <v>948</v>
      </c>
      <c r="D66" s="102" t="s">
        <v>705</v>
      </c>
      <c r="E66" s="153">
        <f aca="true" t="shared" si="9" ref="E66:AA66">(E37+E64)</f>
        <v>860390315.03</v>
      </c>
      <c r="F66" s="153">
        <f t="shared" si="9"/>
        <v>450485532.0061778</v>
      </c>
      <c r="G66" s="153">
        <f t="shared" si="9"/>
        <v>104838902.66473092</v>
      </c>
      <c r="H66" s="153">
        <f t="shared" si="9"/>
        <v>122996954.39010945</v>
      </c>
      <c r="I66" s="153">
        <f t="shared" si="9"/>
        <v>79281636.65515591</v>
      </c>
      <c r="J66" s="153">
        <f t="shared" si="9"/>
        <v>75585036.87127675</v>
      </c>
      <c r="K66" s="153">
        <f t="shared" si="9"/>
        <v>2444567.627859495</v>
      </c>
      <c r="L66" s="153">
        <f t="shared" si="9"/>
        <v>18134312.694632087</v>
      </c>
      <c r="M66" s="153">
        <f t="shared" si="9"/>
        <v>6060264.725246998</v>
      </c>
      <c r="N66" s="153">
        <f t="shared" si="9"/>
        <v>563107.394810399</v>
      </c>
      <c r="O66" s="153">
        <f t="shared" si="9"/>
        <v>450485532.0061778</v>
      </c>
      <c r="P66" s="153">
        <f t="shared" si="9"/>
        <v>104838902.66473092</v>
      </c>
      <c r="Q66" s="153">
        <f t="shared" si="9"/>
        <v>122996954.39010945</v>
      </c>
      <c r="R66" s="153">
        <f t="shared" si="9"/>
        <v>79281636.65515591</v>
      </c>
      <c r="S66" s="153">
        <f t="shared" si="9"/>
        <v>67813446.3199162</v>
      </c>
      <c r="T66" s="153">
        <f t="shared" si="9"/>
        <v>185591.37658788325</v>
      </c>
      <c r="U66" s="153">
        <f t="shared" si="9"/>
        <v>7585999.174772668</v>
      </c>
      <c r="V66" s="153">
        <f t="shared" si="9"/>
        <v>176282.31491166248</v>
      </c>
      <c r="W66" s="153">
        <f t="shared" si="9"/>
        <v>18134312.694632087</v>
      </c>
      <c r="X66" s="153">
        <f t="shared" si="9"/>
        <v>2268285.3129478325</v>
      </c>
      <c r="Y66" s="153">
        <f t="shared" si="9"/>
        <v>6060264.725246998</v>
      </c>
      <c r="Z66" s="153">
        <f t="shared" si="9"/>
        <v>243449.68562019392</v>
      </c>
      <c r="AA66" s="153">
        <f t="shared" si="9"/>
        <v>319657.70919020515</v>
      </c>
      <c r="AB66" s="153"/>
      <c r="AC66" s="153"/>
      <c r="AD66" s="153"/>
      <c r="AE66" s="153"/>
      <c r="AF66" s="153"/>
      <c r="AG66" s="153"/>
      <c r="AH66" s="27"/>
      <c r="AI66" s="27"/>
      <c r="AJ66" s="27"/>
      <c r="AK66" s="27"/>
      <c r="AL66" s="27"/>
      <c r="AM66" s="27"/>
      <c r="AN66" s="27"/>
    </row>
    <row r="67" spans="1:40" s="197" customFormat="1" ht="11.25">
      <c r="A67" s="99"/>
      <c r="B67" s="103"/>
      <c r="C67" s="99"/>
      <c r="D67" s="102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27"/>
      <c r="AI67" s="27"/>
      <c r="AJ67" s="27"/>
      <c r="AK67" s="27"/>
      <c r="AL67" s="27"/>
      <c r="AM67" s="27"/>
      <c r="AN67" s="27"/>
    </row>
    <row r="68" spans="1:40" s="37" customFormat="1" ht="11.25">
      <c r="A68" s="94"/>
      <c r="B68" s="94" t="s">
        <v>949</v>
      </c>
      <c r="C68" s="94"/>
      <c r="D68" s="95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27"/>
      <c r="AI68" s="27"/>
      <c r="AJ68" s="27"/>
      <c r="AK68" s="27"/>
      <c r="AL68" s="27"/>
      <c r="AM68" s="27"/>
      <c r="AN68" s="27"/>
    </row>
    <row r="69" spans="1:40" s="37" customFormat="1" ht="11.25">
      <c r="A69" s="94"/>
      <c r="B69" s="48"/>
      <c r="C69" s="94"/>
      <c r="D69" s="95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27"/>
      <c r="AI69" s="27"/>
      <c r="AJ69" s="27"/>
      <c r="AK69" s="27"/>
      <c r="AL69" s="27"/>
      <c r="AM69" s="27"/>
      <c r="AN69" s="27"/>
    </row>
    <row r="70" spans="1:40" s="37" customFormat="1" ht="11.25">
      <c r="A70" s="94">
        <v>41</v>
      </c>
      <c r="B70" s="48" t="s">
        <v>950</v>
      </c>
      <c r="C70" s="94" t="s">
        <v>951</v>
      </c>
      <c r="D70" s="95" t="s">
        <v>952</v>
      </c>
      <c r="E70" s="153">
        <v>513084</v>
      </c>
      <c r="F70" s="153">
        <v>390531.4151205178</v>
      </c>
      <c r="G70" s="153">
        <v>60794.9935826134</v>
      </c>
      <c r="H70" s="153">
        <v>22466.94723145238</v>
      </c>
      <c r="I70" s="153">
        <v>13131.275549560396</v>
      </c>
      <c r="J70" s="153">
        <v>13909.02557796654</v>
      </c>
      <c r="K70" s="153">
        <v>3045.1345284989557</v>
      </c>
      <c r="L70" s="153">
        <v>7153.064818229621</v>
      </c>
      <c r="M70" s="153">
        <v>1694.4890391694532</v>
      </c>
      <c r="N70" s="153">
        <v>357.6545519914287</v>
      </c>
      <c r="O70" s="153">
        <v>390531.4151205178</v>
      </c>
      <c r="P70" s="153">
        <v>60794.9935826134</v>
      </c>
      <c r="Q70" s="153">
        <v>22466.94723145238</v>
      </c>
      <c r="R70" s="153">
        <v>13131.275549560396</v>
      </c>
      <c r="S70" s="153">
        <v>11010.665422563217</v>
      </c>
      <c r="T70" s="153">
        <v>21.323727116467403</v>
      </c>
      <c r="U70" s="153">
        <v>2877.0364282868536</v>
      </c>
      <c r="V70" s="153">
        <v>434.0932138942728</v>
      </c>
      <c r="W70" s="153">
        <v>7153.064818229621</v>
      </c>
      <c r="X70" s="153">
        <v>2611.041314604683</v>
      </c>
      <c r="Y70" s="153">
        <v>1694.4890391694532</v>
      </c>
      <c r="Z70" s="153">
        <v>26.687996150138545</v>
      </c>
      <c r="AA70" s="153">
        <v>330.9665558412902</v>
      </c>
      <c r="AB70" s="153"/>
      <c r="AC70" s="153"/>
      <c r="AD70" s="153"/>
      <c r="AE70" s="153"/>
      <c r="AF70" s="153"/>
      <c r="AG70" s="153"/>
      <c r="AH70" s="27"/>
      <c r="AI70" s="27"/>
      <c r="AJ70" s="27"/>
      <c r="AK70" s="27"/>
      <c r="AL70" s="27"/>
      <c r="AM70" s="27"/>
      <c r="AN70" s="27"/>
    </row>
    <row r="71" spans="1:40" s="37" customFormat="1" ht="11.25">
      <c r="A71" s="94">
        <v>42</v>
      </c>
      <c r="B71" s="48" t="s">
        <v>953</v>
      </c>
      <c r="C71" s="94" t="s">
        <v>954</v>
      </c>
      <c r="D71" s="95" t="s">
        <v>826</v>
      </c>
      <c r="E71" s="153">
        <v>14387743</v>
      </c>
      <c r="F71" s="153">
        <v>11994994.305007732</v>
      </c>
      <c r="G71" s="153">
        <v>1622920.6322566695</v>
      </c>
      <c r="H71" s="153">
        <v>195269.25872977532</v>
      </c>
      <c r="I71" s="153">
        <v>20181.200170312422</v>
      </c>
      <c r="J71" s="153">
        <v>14190.68174936707</v>
      </c>
      <c r="K71" s="153">
        <v>190809.59537623887</v>
      </c>
      <c r="L71" s="153">
        <v>335462.300921375</v>
      </c>
      <c r="M71" s="153">
        <v>0</v>
      </c>
      <c r="N71" s="153">
        <v>13915.025788525625</v>
      </c>
      <c r="O71" s="153">
        <v>11994994.305007732</v>
      </c>
      <c r="P71" s="153">
        <v>1622920.6322566695</v>
      </c>
      <c r="Q71" s="153">
        <v>195269.25872977532</v>
      </c>
      <c r="R71" s="153">
        <v>20181.200170312422</v>
      </c>
      <c r="S71" s="153">
        <v>11743.949899799038</v>
      </c>
      <c r="T71" s="153">
        <v>135.4738079936726</v>
      </c>
      <c r="U71" s="153">
        <v>2311.25804157436</v>
      </c>
      <c r="V71" s="153">
        <v>25019.439340047407</v>
      </c>
      <c r="W71" s="153">
        <v>335462.300921375</v>
      </c>
      <c r="X71" s="153">
        <v>165790.15603619147</v>
      </c>
      <c r="Y71" s="153">
        <v>0</v>
      </c>
      <c r="Z71" s="153">
        <v>1546.1139765028472</v>
      </c>
      <c r="AA71" s="153">
        <v>12368.911812022778</v>
      </c>
      <c r="AB71" s="153"/>
      <c r="AC71" s="153"/>
      <c r="AD71" s="153"/>
      <c r="AE71" s="153"/>
      <c r="AF71" s="153"/>
      <c r="AG71" s="153"/>
      <c r="AH71" s="27"/>
      <c r="AI71" s="27"/>
      <c r="AJ71" s="27"/>
      <c r="AK71" s="27"/>
      <c r="AL71" s="27"/>
      <c r="AM71" s="27"/>
      <c r="AN71" s="27"/>
    </row>
    <row r="72" spans="1:40" s="37" customFormat="1" ht="11.25">
      <c r="A72" s="94">
        <v>43</v>
      </c>
      <c r="B72" s="48" t="s">
        <v>955</v>
      </c>
      <c r="C72" s="94" t="s">
        <v>956</v>
      </c>
      <c r="D72" s="95" t="s">
        <v>834</v>
      </c>
      <c r="E72" s="153">
        <v>12995944</v>
      </c>
      <c r="F72" s="153">
        <v>10661904.905990938</v>
      </c>
      <c r="G72" s="153">
        <v>1581170.3083216448</v>
      </c>
      <c r="H72" s="153">
        <v>155422.7033075777</v>
      </c>
      <c r="I72" s="153">
        <v>183381.1324214299</v>
      </c>
      <c r="J72" s="153">
        <v>308359.6681098103</v>
      </c>
      <c r="K72" s="153">
        <v>21842.666923367942</v>
      </c>
      <c r="L72" s="153">
        <v>32973.731927719695</v>
      </c>
      <c r="M72" s="153">
        <v>39827.99160756436</v>
      </c>
      <c r="N72" s="153">
        <v>11060.891389950879</v>
      </c>
      <c r="O72" s="153">
        <v>10661904.905990938</v>
      </c>
      <c r="P72" s="153">
        <v>1581170.3083216448</v>
      </c>
      <c r="Q72" s="153">
        <v>155422.7033075777</v>
      </c>
      <c r="R72" s="153">
        <v>183381.1324214299</v>
      </c>
      <c r="S72" s="153">
        <v>180927.47178754472</v>
      </c>
      <c r="T72" s="153">
        <v>180.25705473989612</v>
      </c>
      <c r="U72" s="153">
        <v>127251.9392675257</v>
      </c>
      <c r="V72" s="153">
        <v>5294.802418727622</v>
      </c>
      <c r="W72" s="153">
        <v>32973.731927719695</v>
      </c>
      <c r="X72" s="153">
        <v>16547.864504640318</v>
      </c>
      <c r="Y72" s="153">
        <v>39827.99160756436</v>
      </c>
      <c r="Z72" s="153">
        <v>317.5604615896244</v>
      </c>
      <c r="AA72" s="153">
        <v>10743.330928361254</v>
      </c>
      <c r="AB72" s="153"/>
      <c r="AC72" s="153"/>
      <c r="AD72" s="153"/>
      <c r="AE72" s="153"/>
      <c r="AF72" s="153"/>
      <c r="AG72" s="153"/>
      <c r="AH72" s="27"/>
      <c r="AI72" s="27"/>
      <c r="AJ72" s="27"/>
      <c r="AK72" s="27"/>
      <c r="AL72" s="27"/>
      <c r="AM72" s="27"/>
      <c r="AN72" s="27"/>
    </row>
    <row r="73" spans="1:40" s="37" customFormat="1" ht="11.25">
      <c r="A73" s="94">
        <v>44</v>
      </c>
      <c r="B73" s="48" t="s">
        <v>957</v>
      </c>
      <c r="C73" s="108" t="s">
        <v>958</v>
      </c>
      <c r="D73" s="106" t="s">
        <v>959</v>
      </c>
      <c r="E73" s="153">
        <v>8401455.999999998</v>
      </c>
      <c r="F73" s="153">
        <v>4575303.192021078</v>
      </c>
      <c r="G73" s="153">
        <v>1036739.370431609</v>
      </c>
      <c r="H73" s="153">
        <v>1217916.575099369</v>
      </c>
      <c r="I73" s="153">
        <v>713412.1452454925</v>
      </c>
      <c r="J73" s="153">
        <v>648737.8098168828</v>
      </c>
      <c r="K73" s="153">
        <v>0</v>
      </c>
      <c r="L73" s="153">
        <v>131088.01938812106</v>
      </c>
      <c r="M73" s="153">
        <v>78258.88799744693</v>
      </c>
      <c r="N73" s="153">
        <v>0</v>
      </c>
      <c r="O73" s="153">
        <v>4575303.192021078</v>
      </c>
      <c r="P73" s="153">
        <v>1036739.370431609</v>
      </c>
      <c r="Q73" s="153">
        <v>1217916.575099369</v>
      </c>
      <c r="R73" s="153">
        <v>713412.1452454925</v>
      </c>
      <c r="S73" s="153">
        <v>576221.6719236028</v>
      </c>
      <c r="T73" s="153">
        <v>1173.3368118547771</v>
      </c>
      <c r="U73" s="153">
        <v>71342.80108142516</v>
      </c>
      <c r="V73" s="153">
        <v>0</v>
      </c>
      <c r="W73" s="153">
        <v>131088.01938812106</v>
      </c>
      <c r="X73" s="153">
        <v>0</v>
      </c>
      <c r="Y73" s="153">
        <v>78258.88799744693</v>
      </c>
      <c r="Z73" s="153">
        <v>0</v>
      </c>
      <c r="AA73" s="153">
        <v>0</v>
      </c>
      <c r="AB73" s="153"/>
      <c r="AC73" s="153"/>
      <c r="AD73" s="153"/>
      <c r="AE73" s="153"/>
      <c r="AF73" s="153"/>
      <c r="AG73" s="153"/>
      <c r="AH73" s="27"/>
      <c r="AI73" s="27"/>
      <c r="AJ73" s="27"/>
      <c r="AK73" s="27"/>
      <c r="AL73" s="27"/>
      <c r="AM73" s="27"/>
      <c r="AN73" s="27"/>
    </row>
    <row r="74" spans="1:40" s="37" customFormat="1" ht="11.25">
      <c r="A74" s="94">
        <v>45</v>
      </c>
      <c r="B74" s="48" t="s">
        <v>960</v>
      </c>
      <c r="C74" s="94" t="s">
        <v>961</v>
      </c>
      <c r="D74" s="95" t="s">
        <v>962</v>
      </c>
      <c r="E74" s="153">
        <v>45412</v>
      </c>
      <c r="F74" s="153">
        <v>40051.94266934946</v>
      </c>
      <c r="G74" s="153">
        <v>4709.135331175617</v>
      </c>
      <c r="H74" s="153">
        <v>341.5538009262478</v>
      </c>
      <c r="I74" s="153">
        <v>31.10175339560204</v>
      </c>
      <c r="J74" s="153">
        <v>30.58339083900867</v>
      </c>
      <c r="K74" s="153">
        <v>0.7539819004994432</v>
      </c>
      <c r="L74" s="153">
        <v>0.942477375624304</v>
      </c>
      <c r="M74" s="153">
        <v>245.56248021891244</v>
      </c>
      <c r="N74" s="153">
        <v>0.42411481903093684</v>
      </c>
      <c r="O74" s="153">
        <v>40051.94266934946</v>
      </c>
      <c r="P74" s="153">
        <v>4709.135331175617</v>
      </c>
      <c r="Q74" s="153">
        <v>341.5538009262478</v>
      </c>
      <c r="R74" s="153">
        <v>31.10175339560204</v>
      </c>
      <c r="S74" s="153">
        <v>22.430961539858437</v>
      </c>
      <c r="T74" s="153">
        <v>0.0471238687812152</v>
      </c>
      <c r="U74" s="153">
        <v>8.105305430369015</v>
      </c>
      <c r="V74" s="153">
        <v>0.0942477375624304</v>
      </c>
      <c r="W74" s="153">
        <v>0.942477375624304</v>
      </c>
      <c r="X74" s="153">
        <v>0.6597341629370128</v>
      </c>
      <c r="Y74" s="153">
        <v>245.56248021891244</v>
      </c>
      <c r="Z74" s="153">
        <v>0.0471238687812152</v>
      </c>
      <c r="AA74" s="153">
        <v>0.3769909502497216</v>
      </c>
      <c r="AB74" s="153"/>
      <c r="AC74" s="153"/>
      <c r="AD74" s="153"/>
      <c r="AE74" s="153"/>
      <c r="AF74" s="153"/>
      <c r="AG74" s="153"/>
      <c r="AH74" s="27"/>
      <c r="AI74" s="27"/>
      <c r="AJ74" s="27"/>
      <c r="AK74" s="27"/>
      <c r="AL74" s="27"/>
      <c r="AM74" s="27"/>
      <c r="AN74" s="27"/>
    </row>
    <row r="75" spans="1:40" s="37" customFormat="1" ht="21">
      <c r="A75" s="94">
        <v>46</v>
      </c>
      <c r="B75" s="48" t="s">
        <v>963</v>
      </c>
      <c r="C75" s="105" t="s">
        <v>964</v>
      </c>
      <c r="D75" s="95" t="s">
        <v>705</v>
      </c>
      <c r="E75" s="153">
        <f aca="true" t="shared" si="10" ref="E75:AA75">(E70+E71+E72+E73+E74)</f>
        <v>36343639</v>
      </c>
      <c r="F75" s="153">
        <f t="shared" si="10"/>
        <v>27662785.76080962</v>
      </c>
      <c r="G75" s="153">
        <f t="shared" si="10"/>
        <v>4306334.439923712</v>
      </c>
      <c r="H75" s="153">
        <f t="shared" si="10"/>
        <v>1591417.0381691006</v>
      </c>
      <c r="I75" s="153">
        <f t="shared" si="10"/>
        <v>930136.8551401908</v>
      </c>
      <c r="J75" s="153">
        <f t="shared" si="10"/>
        <v>985227.7686448658</v>
      </c>
      <c r="K75" s="153">
        <f t="shared" si="10"/>
        <v>215698.15081000625</v>
      </c>
      <c r="L75" s="153">
        <f t="shared" si="10"/>
        <v>506678.05953282106</v>
      </c>
      <c r="M75" s="153">
        <f t="shared" si="10"/>
        <v>120026.93112439965</v>
      </c>
      <c r="N75" s="153">
        <f t="shared" si="10"/>
        <v>25333.995845286965</v>
      </c>
      <c r="O75" s="153">
        <f t="shared" si="10"/>
        <v>27662785.76080962</v>
      </c>
      <c r="P75" s="153">
        <f t="shared" si="10"/>
        <v>4306334.439923712</v>
      </c>
      <c r="Q75" s="153">
        <f t="shared" si="10"/>
        <v>1591417.0381691006</v>
      </c>
      <c r="R75" s="153">
        <f t="shared" si="10"/>
        <v>930136.8551401908</v>
      </c>
      <c r="S75" s="153">
        <f t="shared" si="10"/>
        <v>779926.1899950496</v>
      </c>
      <c r="T75" s="153">
        <f t="shared" si="10"/>
        <v>1510.4385255735945</v>
      </c>
      <c r="U75" s="153">
        <f t="shared" si="10"/>
        <v>203791.14012424243</v>
      </c>
      <c r="V75" s="153">
        <f t="shared" si="10"/>
        <v>30748.429220406866</v>
      </c>
      <c r="W75" s="153">
        <f t="shared" si="10"/>
        <v>506678.05953282106</v>
      </c>
      <c r="X75" s="153">
        <f t="shared" si="10"/>
        <v>184949.72158959942</v>
      </c>
      <c r="Y75" s="153">
        <f t="shared" si="10"/>
        <v>120026.93112439965</v>
      </c>
      <c r="Z75" s="153">
        <f t="shared" si="10"/>
        <v>1890.4095581113913</v>
      </c>
      <c r="AA75" s="153">
        <f t="shared" si="10"/>
        <v>23443.58628717557</v>
      </c>
      <c r="AB75" s="153"/>
      <c r="AC75" s="153"/>
      <c r="AD75" s="153"/>
      <c r="AE75" s="153"/>
      <c r="AF75" s="153"/>
      <c r="AG75" s="153"/>
      <c r="AH75" s="27"/>
      <c r="AI75" s="27"/>
      <c r="AJ75" s="27"/>
      <c r="AK75" s="27"/>
      <c r="AL75" s="27"/>
      <c r="AM75" s="27"/>
      <c r="AN75" s="27"/>
    </row>
    <row r="76" spans="1:40" s="197" customFormat="1" ht="11.25">
      <c r="A76" s="99"/>
      <c r="B76" s="103"/>
      <c r="C76" s="99"/>
      <c r="D76" s="102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27"/>
      <c r="AI76" s="27"/>
      <c r="AJ76" s="27"/>
      <c r="AK76" s="27"/>
      <c r="AL76" s="27"/>
      <c r="AM76" s="27"/>
      <c r="AN76" s="27"/>
    </row>
    <row r="77" spans="1:40" s="37" customFormat="1" ht="11.25">
      <c r="A77" s="94"/>
      <c r="B77" s="94" t="s">
        <v>965</v>
      </c>
      <c r="C77" s="94"/>
      <c r="D77" s="95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27"/>
      <c r="AI77" s="27"/>
      <c r="AJ77" s="27"/>
      <c r="AK77" s="27"/>
      <c r="AL77" s="27"/>
      <c r="AM77" s="27"/>
      <c r="AN77" s="27"/>
    </row>
    <row r="78" spans="1:40" s="37" customFormat="1" ht="11.25">
      <c r="A78" s="94"/>
      <c r="B78" s="48"/>
      <c r="C78" s="94"/>
      <c r="D78" s="95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27"/>
      <c r="AI78" s="27"/>
      <c r="AJ78" s="27"/>
      <c r="AK78" s="27"/>
      <c r="AL78" s="27"/>
      <c r="AM78" s="27"/>
      <c r="AN78" s="27"/>
    </row>
    <row r="79" spans="1:40" s="37" customFormat="1" ht="11.25">
      <c r="A79" s="94">
        <v>47</v>
      </c>
      <c r="B79" s="48" t="s">
        <v>966</v>
      </c>
      <c r="C79" s="94" t="s">
        <v>967</v>
      </c>
      <c r="D79" s="95" t="s">
        <v>968</v>
      </c>
      <c r="E79" s="153">
        <v>1977839</v>
      </c>
      <c r="F79" s="153">
        <v>1752459.319786747</v>
      </c>
      <c r="G79" s="153">
        <v>204162.69739636962</v>
      </c>
      <c r="H79" s="153">
        <v>13569.449310545599</v>
      </c>
      <c r="I79" s="153">
        <v>1068.3471206359097</v>
      </c>
      <c r="J79" s="153">
        <v>1353.099882594043</v>
      </c>
      <c r="K79" s="153">
        <v>29.98109566680398</v>
      </c>
      <c r="L79" s="153">
        <v>40.66930215451839</v>
      </c>
      <c r="M79" s="153">
        <v>5136.170274857609</v>
      </c>
      <c r="N79" s="153">
        <v>19.26583042848776</v>
      </c>
      <c r="O79" s="153">
        <v>1752459.319786747</v>
      </c>
      <c r="P79" s="153">
        <v>204162.69739636962</v>
      </c>
      <c r="Q79" s="153">
        <v>13569.449310545599</v>
      </c>
      <c r="R79" s="153">
        <v>1068.3471206359097</v>
      </c>
      <c r="S79" s="153">
        <v>980.5685336836425</v>
      </c>
      <c r="T79" s="153">
        <v>2.137641297542883</v>
      </c>
      <c r="U79" s="153">
        <v>370.3937076128576</v>
      </c>
      <c r="V79" s="153">
        <v>6.426453267929553</v>
      </c>
      <c r="W79" s="153">
        <v>40.66930215451839</v>
      </c>
      <c r="X79" s="153">
        <v>23.554642398874428</v>
      </c>
      <c r="Y79" s="153">
        <v>5136.170274857609</v>
      </c>
      <c r="Z79" s="153">
        <v>2.137641297542883</v>
      </c>
      <c r="AA79" s="153">
        <v>17.128189130944875</v>
      </c>
      <c r="AB79" s="153"/>
      <c r="AC79" s="153"/>
      <c r="AD79" s="153"/>
      <c r="AE79" s="153"/>
      <c r="AF79" s="153"/>
      <c r="AG79" s="153"/>
      <c r="AH79" s="27"/>
      <c r="AI79" s="27"/>
      <c r="AJ79" s="27"/>
      <c r="AK79" s="27"/>
      <c r="AL79" s="27"/>
      <c r="AM79" s="27"/>
      <c r="AN79" s="27"/>
    </row>
    <row r="80" spans="1:40" s="37" customFormat="1" ht="11.25">
      <c r="A80" s="94">
        <v>48</v>
      </c>
      <c r="B80" s="48" t="s">
        <v>969</v>
      </c>
      <c r="C80" s="94" t="s">
        <v>970</v>
      </c>
      <c r="D80" s="106" t="s">
        <v>745</v>
      </c>
      <c r="E80" s="153">
        <v>98370</v>
      </c>
      <c r="F80" s="153">
        <v>51117.48933435431</v>
      </c>
      <c r="G80" s="153">
        <v>12000.492270819306</v>
      </c>
      <c r="H80" s="153">
        <v>14371.162154436553</v>
      </c>
      <c r="I80" s="153">
        <v>9420.36532744621</v>
      </c>
      <c r="J80" s="153">
        <v>8834.004578861235</v>
      </c>
      <c r="K80" s="153">
        <v>0</v>
      </c>
      <c r="L80" s="153">
        <v>2197.684078064539</v>
      </c>
      <c r="M80" s="153">
        <v>391.09463586038385</v>
      </c>
      <c r="N80" s="153">
        <v>37.707620157460006</v>
      </c>
      <c r="O80" s="153">
        <v>51117.48933435431</v>
      </c>
      <c r="P80" s="153">
        <v>12000.492270819306</v>
      </c>
      <c r="Q80" s="153">
        <v>14371.162154436553</v>
      </c>
      <c r="R80" s="153">
        <v>9420.36532744621</v>
      </c>
      <c r="S80" s="153">
        <v>7992.44426332658</v>
      </c>
      <c r="T80" s="153">
        <v>21.383668745599316</v>
      </c>
      <c r="U80" s="153">
        <v>820.1766467890563</v>
      </c>
      <c r="V80" s="153">
        <v>0</v>
      </c>
      <c r="W80" s="153">
        <v>2197.684078064539</v>
      </c>
      <c r="X80" s="153">
        <v>0</v>
      </c>
      <c r="Y80" s="153">
        <v>391.09463586038385</v>
      </c>
      <c r="Z80" s="153">
        <v>0</v>
      </c>
      <c r="AA80" s="153">
        <v>37.707620157460006</v>
      </c>
      <c r="AB80" s="153"/>
      <c r="AC80" s="153"/>
      <c r="AD80" s="153"/>
      <c r="AE80" s="153"/>
      <c r="AF80" s="153"/>
      <c r="AG80" s="153"/>
      <c r="AH80" s="27"/>
      <c r="AI80" s="27"/>
      <c r="AJ80" s="27"/>
      <c r="AK80" s="27"/>
      <c r="AL80" s="27"/>
      <c r="AM80" s="27"/>
      <c r="AN80" s="27"/>
    </row>
    <row r="81" spans="1:40" s="37" customFormat="1" ht="11.25">
      <c r="A81" s="94">
        <v>49</v>
      </c>
      <c r="B81" s="48" t="s">
        <v>971</v>
      </c>
      <c r="C81" s="94" t="s">
        <v>972</v>
      </c>
      <c r="D81" s="95" t="s">
        <v>962</v>
      </c>
      <c r="E81" s="153">
        <v>432569</v>
      </c>
      <c r="F81" s="153">
        <v>381512.12870029564</v>
      </c>
      <c r="G81" s="153">
        <v>44856.556880809156</v>
      </c>
      <c r="H81" s="153">
        <v>3253.4481219251757</v>
      </c>
      <c r="I81" s="153">
        <v>296.2576932216634</v>
      </c>
      <c r="J81" s="153">
        <v>291.32006500130234</v>
      </c>
      <c r="K81" s="153">
        <v>7.1820046841615355</v>
      </c>
      <c r="L81" s="153">
        <v>8.977505855201919</v>
      </c>
      <c r="M81" s="153">
        <v>2339.08915057286</v>
      </c>
      <c r="N81" s="153">
        <v>4.039877634840864</v>
      </c>
      <c r="O81" s="153">
        <v>381512.12870029564</v>
      </c>
      <c r="P81" s="153">
        <v>44856.556880809156</v>
      </c>
      <c r="Q81" s="153">
        <v>3253.4481219251757</v>
      </c>
      <c r="R81" s="153">
        <v>296.2576932216634</v>
      </c>
      <c r="S81" s="153">
        <v>213.6646393538057</v>
      </c>
      <c r="T81" s="153">
        <v>0.44887529276009597</v>
      </c>
      <c r="U81" s="153">
        <v>77.2065503547365</v>
      </c>
      <c r="V81" s="153">
        <v>0.8977505855201919</v>
      </c>
      <c r="W81" s="153">
        <v>8.977505855201919</v>
      </c>
      <c r="X81" s="153">
        <v>6.284254098641344</v>
      </c>
      <c r="Y81" s="153">
        <v>2339.08915057286</v>
      </c>
      <c r="Z81" s="153">
        <v>0.44887529276009597</v>
      </c>
      <c r="AA81" s="153">
        <v>3.5910023420807677</v>
      </c>
      <c r="AB81" s="153"/>
      <c r="AC81" s="153"/>
      <c r="AD81" s="153"/>
      <c r="AE81" s="153"/>
      <c r="AF81" s="153"/>
      <c r="AG81" s="153"/>
      <c r="AH81" s="27"/>
      <c r="AI81" s="27"/>
      <c r="AJ81" s="27"/>
      <c r="AK81" s="27"/>
      <c r="AL81" s="27"/>
      <c r="AM81" s="27"/>
      <c r="AN81" s="27"/>
    </row>
    <row r="82" spans="1:40" s="37" customFormat="1" ht="11.25">
      <c r="A82" s="94">
        <v>50</v>
      </c>
      <c r="B82" s="48" t="s">
        <v>973</v>
      </c>
      <c r="C82" s="105" t="s">
        <v>974</v>
      </c>
      <c r="D82" s="95" t="s">
        <v>962</v>
      </c>
      <c r="E82" s="153">
        <v>44346</v>
      </c>
      <c r="F82" s="153">
        <v>39111.76450310427</v>
      </c>
      <c r="G82" s="153">
        <v>4598.593221974674</v>
      </c>
      <c r="H82" s="153">
        <v>333.5361766906409</v>
      </c>
      <c r="I82" s="153">
        <v>30.371671718518627</v>
      </c>
      <c r="J82" s="153">
        <v>29.865477189876646</v>
      </c>
      <c r="K82" s="153">
        <v>0.7362829507519666</v>
      </c>
      <c r="L82" s="153">
        <v>0.9203536884399584</v>
      </c>
      <c r="M82" s="153">
        <v>239.79815352303115</v>
      </c>
      <c r="N82" s="153">
        <v>0.41415915979798124</v>
      </c>
      <c r="O82" s="153">
        <v>39111.76450310427</v>
      </c>
      <c r="P82" s="153">
        <v>4598.593221974674</v>
      </c>
      <c r="Q82" s="153">
        <v>333.5361766906409</v>
      </c>
      <c r="R82" s="153">
        <v>30.371671718518627</v>
      </c>
      <c r="S82" s="153">
        <v>21.904417784871008</v>
      </c>
      <c r="T82" s="153">
        <v>0.04601768442199791</v>
      </c>
      <c r="U82" s="153">
        <v>7.915041720583642</v>
      </c>
      <c r="V82" s="153">
        <v>0.09203536884399582</v>
      </c>
      <c r="W82" s="153">
        <v>0.9203536884399584</v>
      </c>
      <c r="X82" s="153">
        <v>0.6442475819079708</v>
      </c>
      <c r="Y82" s="153">
        <v>239.79815352303115</v>
      </c>
      <c r="Z82" s="153">
        <v>0.04601768442199791</v>
      </c>
      <c r="AA82" s="153">
        <v>0.3681414753759833</v>
      </c>
      <c r="AB82" s="153"/>
      <c r="AC82" s="153"/>
      <c r="AD82" s="153"/>
      <c r="AE82" s="153"/>
      <c r="AF82" s="153"/>
      <c r="AG82" s="153"/>
      <c r="AH82" s="27"/>
      <c r="AI82" s="27"/>
      <c r="AJ82" s="27"/>
      <c r="AK82" s="27"/>
      <c r="AL82" s="27"/>
      <c r="AM82" s="27"/>
      <c r="AN82" s="27"/>
    </row>
    <row r="83" spans="1:40" s="37" customFormat="1" ht="11.25">
      <c r="A83" s="94">
        <v>51</v>
      </c>
      <c r="B83" s="98" t="s">
        <v>975</v>
      </c>
      <c r="C83" s="105" t="s">
        <v>976</v>
      </c>
      <c r="D83" s="95" t="s">
        <v>800</v>
      </c>
      <c r="E83" s="153">
        <v>476706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476706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476706</v>
      </c>
      <c r="Z83" s="153">
        <v>0</v>
      </c>
      <c r="AA83" s="153">
        <v>0</v>
      </c>
      <c r="AB83" s="153"/>
      <c r="AC83" s="153"/>
      <c r="AD83" s="153"/>
      <c r="AE83" s="153"/>
      <c r="AF83" s="153"/>
      <c r="AG83" s="153"/>
      <c r="AH83" s="27"/>
      <c r="AI83" s="27"/>
      <c r="AJ83" s="27"/>
      <c r="AK83" s="27"/>
      <c r="AL83" s="27"/>
      <c r="AM83" s="27"/>
      <c r="AN83" s="27"/>
    </row>
    <row r="84" spans="1:40" s="37" customFormat="1" ht="11.25">
      <c r="A84" s="94">
        <v>52</v>
      </c>
      <c r="B84" s="98" t="s">
        <v>977</v>
      </c>
      <c r="C84" s="105" t="s">
        <v>978</v>
      </c>
      <c r="D84" s="106" t="s">
        <v>979</v>
      </c>
      <c r="E84" s="153">
        <v>26604</v>
      </c>
      <c r="F84" s="153">
        <v>26604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26604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/>
      <c r="AC84" s="153"/>
      <c r="AD84" s="153"/>
      <c r="AE84" s="153"/>
      <c r="AF84" s="153"/>
      <c r="AG84" s="153"/>
      <c r="AH84" s="27"/>
      <c r="AI84" s="27"/>
      <c r="AJ84" s="27"/>
      <c r="AK84" s="27"/>
      <c r="AL84" s="27"/>
      <c r="AM84" s="27"/>
      <c r="AN84" s="27"/>
    </row>
    <row r="85" spans="1:40" s="37" customFormat="1" ht="21">
      <c r="A85" s="94">
        <v>53</v>
      </c>
      <c r="B85" s="48" t="s">
        <v>980</v>
      </c>
      <c r="C85" s="105" t="s">
        <v>981</v>
      </c>
      <c r="D85" s="95" t="s">
        <v>705</v>
      </c>
      <c r="E85" s="153">
        <f aca="true" t="shared" si="11" ref="E85:AA85">(E79+E80+E81+E82+E83+E84)</f>
        <v>3056434</v>
      </c>
      <c r="F85" s="153">
        <f t="shared" si="11"/>
        <v>2250804.7023245012</v>
      </c>
      <c r="G85" s="153">
        <f t="shared" si="11"/>
        <v>265618.3397699728</v>
      </c>
      <c r="H85" s="153">
        <f t="shared" si="11"/>
        <v>31527.595763597972</v>
      </c>
      <c r="I85" s="153">
        <f t="shared" si="11"/>
        <v>10815.341813022302</v>
      </c>
      <c r="J85" s="153">
        <f t="shared" si="11"/>
        <v>10508.290003646456</v>
      </c>
      <c r="K85" s="153">
        <f t="shared" si="11"/>
        <v>37.89938330171748</v>
      </c>
      <c r="L85" s="153">
        <f t="shared" si="11"/>
        <v>2248.2512397626992</v>
      </c>
      <c r="M85" s="153">
        <f t="shared" si="11"/>
        <v>484812.15221481386</v>
      </c>
      <c r="N85" s="153">
        <f t="shared" si="11"/>
        <v>61.42748738058661</v>
      </c>
      <c r="O85" s="153">
        <f t="shared" si="11"/>
        <v>2250804.7023245012</v>
      </c>
      <c r="P85" s="153">
        <f t="shared" si="11"/>
        <v>265618.3397699728</v>
      </c>
      <c r="Q85" s="153">
        <f t="shared" si="11"/>
        <v>31527.595763597972</v>
      </c>
      <c r="R85" s="153">
        <f t="shared" si="11"/>
        <v>10815.341813022302</v>
      </c>
      <c r="S85" s="153">
        <f t="shared" si="11"/>
        <v>9208.581854148899</v>
      </c>
      <c r="T85" s="153">
        <f t="shared" si="11"/>
        <v>24.016203020324294</v>
      </c>
      <c r="U85" s="153">
        <f t="shared" si="11"/>
        <v>1275.6919464772338</v>
      </c>
      <c r="V85" s="153">
        <f t="shared" si="11"/>
        <v>7.41623922229374</v>
      </c>
      <c r="W85" s="153">
        <f t="shared" si="11"/>
        <v>2248.2512397626992</v>
      </c>
      <c r="X85" s="153">
        <f t="shared" si="11"/>
        <v>30.483144079423745</v>
      </c>
      <c r="Y85" s="153">
        <f t="shared" si="11"/>
        <v>484812.15221481386</v>
      </c>
      <c r="Z85" s="153">
        <f t="shared" si="11"/>
        <v>2.6325342747249767</v>
      </c>
      <c r="AA85" s="153">
        <f t="shared" si="11"/>
        <v>58.79495310586164</v>
      </c>
      <c r="AB85" s="153"/>
      <c r="AC85" s="153"/>
      <c r="AD85" s="153"/>
      <c r="AE85" s="153"/>
      <c r="AF85" s="153"/>
      <c r="AG85" s="153"/>
      <c r="AH85" s="27"/>
      <c r="AI85" s="27"/>
      <c r="AJ85" s="27"/>
      <c r="AK85" s="27"/>
      <c r="AL85" s="27"/>
      <c r="AM85" s="27"/>
      <c r="AN85" s="27"/>
    </row>
    <row r="86" spans="1:40" s="37" customFormat="1" ht="21">
      <c r="A86" s="94">
        <v>54</v>
      </c>
      <c r="B86" s="48" t="s">
        <v>982</v>
      </c>
      <c r="C86" s="105" t="s">
        <v>983</v>
      </c>
      <c r="D86" s="95" t="s">
        <v>705</v>
      </c>
      <c r="E86" s="153">
        <f aca="true" t="shared" si="12" ref="E86:AA86">(E66+E75+E85)</f>
        <v>899790388.03</v>
      </c>
      <c r="F86" s="153">
        <f t="shared" si="12"/>
        <v>480399122.4693119</v>
      </c>
      <c r="G86" s="153">
        <f t="shared" si="12"/>
        <v>109410855.44442461</v>
      </c>
      <c r="H86" s="153">
        <f t="shared" si="12"/>
        <v>124619899.02404214</v>
      </c>
      <c r="I86" s="153">
        <f t="shared" si="12"/>
        <v>80222588.85210913</v>
      </c>
      <c r="J86" s="153">
        <f t="shared" si="12"/>
        <v>76580772.92992526</v>
      </c>
      <c r="K86" s="153">
        <f t="shared" si="12"/>
        <v>2660303.678052803</v>
      </c>
      <c r="L86" s="153">
        <f t="shared" si="12"/>
        <v>18643239.00540467</v>
      </c>
      <c r="M86" s="153">
        <f t="shared" si="12"/>
        <v>6665103.808586211</v>
      </c>
      <c r="N86" s="153">
        <f t="shared" si="12"/>
        <v>588502.8181430666</v>
      </c>
      <c r="O86" s="153">
        <f t="shared" si="12"/>
        <v>480399122.4693119</v>
      </c>
      <c r="P86" s="153">
        <f t="shared" si="12"/>
        <v>109410855.44442461</v>
      </c>
      <c r="Q86" s="153">
        <f t="shared" si="12"/>
        <v>124619899.02404214</v>
      </c>
      <c r="R86" s="153">
        <f t="shared" si="12"/>
        <v>80222588.85210913</v>
      </c>
      <c r="S86" s="153">
        <f t="shared" si="12"/>
        <v>68602581.0917654</v>
      </c>
      <c r="T86" s="153">
        <f t="shared" si="12"/>
        <v>187125.83131647715</v>
      </c>
      <c r="U86" s="153">
        <f t="shared" si="12"/>
        <v>7791066.006843388</v>
      </c>
      <c r="V86" s="153">
        <f t="shared" si="12"/>
        <v>207038.16037129165</v>
      </c>
      <c r="W86" s="153">
        <f t="shared" si="12"/>
        <v>18643239.00540467</v>
      </c>
      <c r="X86" s="153">
        <f t="shared" si="12"/>
        <v>2453265.517681511</v>
      </c>
      <c r="Y86" s="153">
        <f t="shared" si="12"/>
        <v>6665103.808586211</v>
      </c>
      <c r="Z86" s="153">
        <f t="shared" si="12"/>
        <v>245342.72771258003</v>
      </c>
      <c r="AA86" s="153">
        <f t="shared" si="12"/>
        <v>343160.0904304866</v>
      </c>
      <c r="AB86" s="153"/>
      <c r="AC86" s="153"/>
      <c r="AD86" s="153"/>
      <c r="AE86" s="153"/>
      <c r="AF86" s="153"/>
      <c r="AG86" s="153"/>
      <c r="AH86" s="27"/>
      <c r="AI86" s="27"/>
      <c r="AJ86" s="27"/>
      <c r="AK86" s="27"/>
      <c r="AL86" s="27"/>
      <c r="AM86" s="27"/>
      <c r="AN86" s="27"/>
    </row>
    <row r="87" spans="1:40" s="197" customFormat="1" ht="11.25">
      <c r="A87" s="99"/>
      <c r="B87" s="103"/>
      <c r="C87" s="99"/>
      <c r="D87" s="102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27"/>
      <c r="AI87" s="27"/>
      <c r="AJ87" s="27"/>
      <c r="AK87" s="27"/>
      <c r="AL87" s="27"/>
      <c r="AM87" s="27"/>
      <c r="AN87" s="27"/>
    </row>
    <row r="88" spans="1:40" s="197" customFormat="1" ht="11.25">
      <c r="A88" s="99"/>
      <c r="B88" s="103"/>
      <c r="C88" s="99"/>
      <c r="D88" s="10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27"/>
      <c r="AI88" s="27"/>
      <c r="AJ88" s="27"/>
      <c r="AK88" s="27"/>
      <c r="AL88" s="27"/>
      <c r="AM88" s="27"/>
      <c r="AN88" s="27"/>
    </row>
    <row r="89" spans="1:40" s="37" customFormat="1" ht="31.5">
      <c r="A89" s="94">
        <v>55</v>
      </c>
      <c r="B89" s="48" t="s">
        <v>984</v>
      </c>
      <c r="C89" s="105" t="s">
        <v>985</v>
      </c>
      <c r="D89" s="95" t="s">
        <v>705</v>
      </c>
      <c r="E89" s="153">
        <f aca="true" t="shared" si="13" ref="E89:AA89">(E18+E28+E35+E64+E75+E79+E81+E82+E83+E84)</f>
        <v>159991413</v>
      </c>
      <c r="F89" s="153">
        <f t="shared" si="13"/>
        <v>96460943.59660095</v>
      </c>
      <c r="G89" s="153">
        <f t="shared" si="13"/>
        <v>19276398.372451346</v>
      </c>
      <c r="H89" s="153">
        <f t="shared" si="13"/>
        <v>16679585.489304775</v>
      </c>
      <c r="I89" s="153">
        <f t="shared" si="13"/>
        <v>9467198.569187379</v>
      </c>
      <c r="J89" s="153">
        <f t="shared" si="13"/>
        <v>10229477.623218525</v>
      </c>
      <c r="K89" s="153">
        <f t="shared" si="13"/>
        <v>1730525.4980528026</v>
      </c>
      <c r="L89" s="153">
        <f t="shared" si="13"/>
        <v>2136661.048286966</v>
      </c>
      <c r="M89" s="153">
        <f t="shared" si="13"/>
        <v>3727632.42228698</v>
      </c>
      <c r="N89" s="153">
        <f t="shared" si="13"/>
        <v>282990.38061027706</v>
      </c>
      <c r="O89" s="153">
        <f t="shared" si="13"/>
        <v>96460943.59660095</v>
      </c>
      <c r="P89" s="153">
        <f t="shared" si="13"/>
        <v>19276398.372451346</v>
      </c>
      <c r="Q89" s="153">
        <f t="shared" si="13"/>
        <v>16679585.489304775</v>
      </c>
      <c r="R89" s="153">
        <f t="shared" si="13"/>
        <v>9467198.569187379</v>
      </c>
      <c r="S89" s="153">
        <f t="shared" si="13"/>
        <v>8572158.33113597</v>
      </c>
      <c r="T89" s="153">
        <f t="shared" si="13"/>
        <v>26515.305590108022</v>
      </c>
      <c r="U89" s="153">
        <f t="shared" si="13"/>
        <v>1630803.9864924473</v>
      </c>
      <c r="V89" s="153">
        <f t="shared" si="13"/>
        <v>163509.07037129163</v>
      </c>
      <c r="W89" s="153">
        <f t="shared" si="13"/>
        <v>2136661.048286966</v>
      </c>
      <c r="X89" s="153">
        <f t="shared" si="13"/>
        <v>1567016.427681511</v>
      </c>
      <c r="Y89" s="153">
        <f t="shared" si="13"/>
        <v>3727632.42228698</v>
      </c>
      <c r="Z89" s="153">
        <f t="shared" si="13"/>
        <v>223048.32771258004</v>
      </c>
      <c r="AA89" s="153">
        <f t="shared" si="13"/>
        <v>59942.052897696965</v>
      </c>
      <c r="AB89" s="153"/>
      <c r="AC89" s="153"/>
      <c r="AD89" s="153"/>
      <c r="AE89" s="153"/>
      <c r="AF89" s="153"/>
      <c r="AG89" s="153"/>
      <c r="AH89" s="27"/>
      <c r="AI89" s="27"/>
      <c r="AJ89" s="27"/>
      <c r="AK89" s="27"/>
      <c r="AL89" s="27"/>
      <c r="AM89" s="27"/>
      <c r="AN89" s="27"/>
    </row>
    <row r="90" spans="1:40" s="197" customFormat="1" ht="11.25">
      <c r="A90" s="99"/>
      <c r="B90" s="103"/>
      <c r="C90" s="99"/>
      <c r="D90" s="102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27"/>
      <c r="AI90" s="27"/>
      <c r="AJ90" s="27"/>
      <c r="AK90" s="27"/>
      <c r="AL90" s="27"/>
      <c r="AM90" s="27"/>
      <c r="AN90" s="27"/>
    </row>
    <row r="91" spans="1:40" s="37" customFormat="1" ht="11.25">
      <c r="A91" s="94"/>
      <c r="B91" s="94" t="s">
        <v>986</v>
      </c>
      <c r="C91" s="94"/>
      <c r="D91" s="95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27"/>
      <c r="AI91" s="27"/>
      <c r="AJ91" s="27"/>
      <c r="AK91" s="27"/>
      <c r="AL91" s="27"/>
      <c r="AM91" s="27"/>
      <c r="AN91" s="27"/>
    </row>
    <row r="92" spans="1:40" s="37" customFormat="1" ht="11.25">
      <c r="A92" s="94">
        <v>56</v>
      </c>
      <c r="B92" s="48" t="s">
        <v>987</v>
      </c>
      <c r="C92" s="94" t="s">
        <v>988</v>
      </c>
      <c r="D92" s="95" t="s">
        <v>989</v>
      </c>
      <c r="E92" s="153">
        <v>14960683.09</v>
      </c>
      <c r="F92" s="153">
        <v>9019994.140004948</v>
      </c>
      <c r="G92" s="153">
        <v>1802522.2839105523</v>
      </c>
      <c r="H92" s="153">
        <v>1559696.1605561376</v>
      </c>
      <c r="I92" s="153">
        <v>885270.9960359798</v>
      </c>
      <c r="J92" s="153">
        <v>956551.1675130889</v>
      </c>
      <c r="K92" s="153">
        <v>161820.20691030702</v>
      </c>
      <c r="L92" s="153">
        <v>199797.6529788414</v>
      </c>
      <c r="M92" s="153">
        <v>348568.25313396397</v>
      </c>
      <c r="N92" s="153">
        <v>26462.228956180516</v>
      </c>
      <c r="O92" s="153">
        <v>9019994.140004948</v>
      </c>
      <c r="P92" s="153">
        <v>1802522.2839105523</v>
      </c>
      <c r="Q92" s="153">
        <v>1559696.1605561376</v>
      </c>
      <c r="R92" s="153">
        <v>885270.9960359798</v>
      </c>
      <c r="S92" s="153">
        <v>801576.4207884615</v>
      </c>
      <c r="T92" s="153">
        <v>2479.4273425668885</v>
      </c>
      <c r="U92" s="153">
        <v>152495.3193820605</v>
      </c>
      <c r="V92" s="153">
        <v>15289.616725651415</v>
      </c>
      <c r="W92" s="153">
        <v>199797.6529788414</v>
      </c>
      <c r="X92" s="153">
        <v>146530.59018465565</v>
      </c>
      <c r="Y92" s="153">
        <v>348568.25313396397</v>
      </c>
      <c r="Z92" s="153">
        <v>20857.090278103704</v>
      </c>
      <c r="AA92" s="153">
        <v>5605.138678076808</v>
      </c>
      <c r="AB92" s="153"/>
      <c r="AC92" s="153"/>
      <c r="AD92" s="153"/>
      <c r="AE92" s="153"/>
      <c r="AF92" s="153"/>
      <c r="AG92" s="153"/>
      <c r="AH92" s="27"/>
      <c r="AI92" s="27"/>
      <c r="AJ92" s="27"/>
      <c r="AK92" s="27"/>
      <c r="AL92" s="27"/>
      <c r="AM92" s="27"/>
      <c r="AN92" s="27"/>
    </row>
    <row r="93" spans="1:40" s="37" customFormat="1" ht="11.25">
      <c r="A93" s="94">
        <v>560</v>
      </c>
      <c r="B93" s="98" t="s">
        <v>990</v>
      </c>
      <c r="C93" s="105" t="s">
        <v>991</v>
      </c>
      <c r="D93" s="95" t="s">
        <v>992</v>
      </c>
      <c r="E93" s="153">
        <v>19232.91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6811.65</v>
      </c>
      <c r="L93" s="153">
        <v>11619.89</v>
      </c>
      <c r="M93" s="153">
        <v>0</v>
      </c>
      <c r="N93" s="153">
        <v>801.37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801.37</v>
      </c>
      <c r="W93" s="153">
        <v>11619.89</v>
      </c>
      <c r="X93" s="153">
        <v>6010.28</v>
      </c>
      <c r="Y93" s="153">
        <v>0</v>
      </c>
      <c r="Z93" s="153">
        <v>801.37</v>
      </c>
      <c r="AA93" s="153">
        <v>0</v>
      </c>
      <c r="AB93" s="153"/>
      <c r="AC93" s="153"/>
      <c r="AD93" s="153"/>
      <c r="AE93" s="153"/>
      <c r="AF93" s="153"/>
      <c r="AG93" s="153"/>
      <c r="AH93" s="27"/>
      <c r="AI93" s="27"/>
      <c r="AJ93" s="27"/>
      <c r="AK93" s="27"/>
      <c r="AL93" s="27"/>
      <c r="AM93" s="27"/>
      <c r="AN93" s="27"/>
    </row>
    <row r="94" spans="1:40" s="37" customFormat="1" ht="11.25">
      <c r="A94" s="94">
        <v>57</v>
      </c>
      <c r="B94" s="48" t="s">
        <v>993</v>
      </c>
      <c r="C94" s="94" t="s">
        <v>994</v>
      </c>
      <c r="D94" s="95" t="s">
        <v>989</v>
      </c>
      <c r="E94" s="153">
        <v>11996356</v>
      </c>
      <c r="F94" s="153">
        <v>7232762.045052663</v>
      </c>
      <c r="G94" s="153">
        <v>1445368.4290777966</v>
      </c>
      <c r="H94" s="153">
        <v>1250656.1552908737</v>
      </c>
      <c r="I94" s="153">
        <v>709862.3746679606</v>
      </c>
      <c r="J94" s="153">
        <v>767019.0103400318</v>
      </c>
      <c r="K94" s="153">
        <v>129756.96352977847</v>
      </c>
      <c r="L94" s="153">
        <v>160209.51441052425</v>
      </c>
      <c r="M94" s="153">
        <v>279502.53539480246</v>
      </c>
      <c r="N94" s="153">
        <v>21218.972235568544</v>
      </c>
      <c r="O94" s="153">
        <v>7232762.045052663</v>
      </c>
      <c r="P94" s="153">
        <v>1445368.4290777966</v>
      </c>
      <c r="Q94" s="153">
        <v>1250656.1552908737</v>
      </c>
      <c r="R94" s="153">
        <v>709862.3746679606</v>
      </c>
      <c r="S94" s="153">
        <v>642751.1395794285</v>
      </c>
      <c r="T94" s="153">
        <v>1988.150734738032</v>
      </c>
      <c r="U94" s="153">
        <v>122279.72002586533</v>
      </c>
      <c r="V94" s="153">
        <v>12260.114343780855</v>
      </c>
      <c r="W94" s="153">
        <v>160209.51441052425</v>
      </c>
      <c r="X94" s="153">
        <v>117496.84918599762</v>
      </c>
      <c r="Y94" s="153">
        <v>279502.53539480246</v>
      </c>
      <c r="Z94" s="153">
        <v>16724.442232688925</v>
      </c>
      <c r="AA94" s="153">
        <v>4494.530002879619</v>
      </c>
      <c r="AB94" s="153"/>
      <c r="AC94" s="153"/>
      <c r="AD94" s="153"/>
      <c r="AE94" s="153"/>
      <c r="AF94" s="153"/>
      <c r="AG94" s="153"/>
      <c r="AH94" s="27"/>
      <c r="AI94" s="27"/>
      <c r="AJ94" s="27"/>
      <c r="AK94" s="27"/>
      <c r="AL94" s="27"/>
      <c r="AM94" s="27"/>
      <c r="AN94" s="27"/>
    </row>
    <row r="95" spans="1:40" s="37" customFormat="1" ht="11.25">
      <c r="A95" s="94">
        <v>58</v>
      </c>
      <c r="B95" s="48" t="s">
        <v>995</v>
      </c>
      <c r="C95" s="94" t="s">
        <v>996</v>
      </c>
      <c r="D95" s="95" t="s">
        <v>989</v>
      </c>
      <c r="E95" s="153">
        <v>-109206</v>
      </c>
      <c r="F95" s="153">
        <v>-65841.74493421346</v>
      </c>
      <c r="G95" s="153">
        <v>-13157.570904520493</v>
      </c>
      <c r="H95" s="153">
        <v>-11385.053602501888</v>
      </c>
      <c r="I95" s="153">
        <v>-6462.064854359883</v>
      </c>
      <c r="J95" s="153">
        <v>-6982.376818693403</v>
      </c>
      <c r="K95" s="153">
        <v>-1181.211941295589</v>
      </c>
      <c r="L95" s="153">
        <v>-1458.4295623367389</v>
      </c>
      <c r="M95" s="153">
        <v>-2544.385468414308</v>
      </c>
      <c r="N95" s="153">
        <v>-193.16191366424093</v>
      </c>
      <c r="O95" s="153">
        <v>-65841.74493421346</v>
      </c>
      <c r="P95" s="153">
        <v>-13157.570904520493</v>
      </c>
      <c r="Q95" s="153">
        <v>-11385.053602501888</v>
      </c>
      <c r="R95" s="153">
        <v>-6462.064854359883</v>
      </c>
      <c r="S95" s="153">
        <v>-5851.133539960891</v>
      </c>
      <c r="T95" s="153">
        <v>-18.098661721759637</v>
      </c>
      <c r="U95" s="153">
        <v>-1113.1446170107529</v>
      </c>
      <c r="V95" s="153">
        <v>-111.60706193005043</v>
      </c>
      <c r="W95" s="153">
        <v>-1458.4295623367389</v>
      </c>
      <c r="X95" s="153">
        <v>-1069.6048793655386</v>
      </c>
      <c r="Y95" s="153">
        <v>-2544.385468414308</v>
      </c>
      <c r="Z95" s="153">
        <v>-152.2470188833198</v>
      </c>
      <c r="AA95" s="153">
        <v>-40.91489478092112</v>
      </c>
      <c r="AB95" s="153"/>
      <c r="AC95" s="153"/>
      <c r="AD95" s="153"/>
      <c r="AE95" s="153"/>
      <c r="AF95" s="153"/>
      <c r="AG95" s="153"/>
      <c r="AH95" s="27"/>
      <c r="AI95" s="27"/>
      <c r="AJ95" s="27"/>
      <c r="AK95" s="27"/>
      <c r="AL95" s="27"/>
      <c r="AM95" s="27"/>
      <c r="AN95" s="27"/>
    </row>
    <row r="96" spans="1:40" s="37" customFormat="1" ht="11.25">
      <c r="A96" s="94">
        <v>59</v>
      </c>
      <c r="B96" s="48" t="s">
        <v>997</v>
      </c>
      <c r="C96" s="94" t="s">
        <v>998</v>
      </c>
      <c r="D96" s="95" t="s">
        <v>989</v>
      </c>
      <c r="E96" s="153">
        <v>8103051</v>
      </c>
      <c r="F96" s="153">
        <v>4885436.854485315</v>
      </c>
      <c r="G96" s="153">
        <v>976287.6405641239</v>
      </c>
      <c r="H96" s="153">
        <v>844767.4118528884</v>
      </c>
      <c r="I96" s="153">
        <v>479483.18847119855</v>
      </c>
      <c r="J96" s="153">
        <v>518090.1732788528</v>
      </c>
      <c r="K96" s="153">
        <v>87645.5561244544</v>
      </c>
      <c r="L96" s="153">
        <v>108215.01678957453</v>
      </c>
      <c r="M96" s="153">
        <v>188792.60493214685</v>
      </c>
      <c r="N96" s="153">
        <v>14332.553501446268</v>
      </c>
      <c r="O96" s="153">
        <v>4885436.854485315</v>
      </c>
      <c r="P96" s="153">
        <v>976287.6405641239</v>
      </c>
      <c r="Q96" s="153">
        <v>844767.4118528884</v>
      </c>
      <c r="R96" s="153">
        <v>479483.18847119855</v>
      </c>
      <c r="S96" s="153">
        <v>434152.2762679123</v>
      </c>
      <c r="T96" s="153">
        <v>1342.9150318038032</v>
      </c>
      <c r="U96" s="153">
        <v>82594.98197913668</v>
      </c>
      <c r="V96" s="153">
        <v>8281.209043270124</v>
      </c>
      <c r="W96" s="153">
        <v>108215.01678957453</v>
      </c>
      <c r="X96" s="153">
        <v>79364.34708118426</v>
      </c>
      <c r="Y96" s="153">
        <v>188792.60493214685</v>
      </c>
      <c r="Z96" s="153">
        <v>11296.681122003401</v>
      </c>
      <c r="AA96" s="153">
        <v>3035.872379442866</v>
      </c>
      <c r="AB96" s="153"/>
      <c r="AC96" s="153"/>
      <c r="AD96" s="153"/>
      <c r="AE96" s="153"/>
      <c r="AF96" s="153"/>
      <c r="AG96" s="153"/>
      <c r="AH96" s="27"/>
      <c r="AI96" s="27"/>
      <c r="AJ96" s="27"/>
      <c r="AK96" s="27"/>
      <c r="AL96" s="27"/>
      <c r="AM96" s="27"/>
      <c r="AN96" s="27"/>
    </row>
    <row r="97" spans="1:40" s="37" customFormat="1" ht="11.25">
      <c r="A97" s="94">
        <v>60</v>
      </c>
      <c r="B97" s="48" t="s">
        <v>999</v>
      </c>
      <c r="C97" s="94" t="s">
        <v>1000</v>
      </c>
      <c r="D97" s="109" t="s">
        <v>1001</v>
      </c>
      <c r="E97" s="153">
        <v>2071673</v>
      </c>
      <c r="F97" s="153">
        <v>1237791.1335672492</v>
      </c>
      <c r="G97" s="153">
        <v>247418.8394897192</v>
      </c>
      <c r="H97" s="153">
        <v>240580.7458193038</v>
      </c>
      <c r="I97" s="153">
        <v>130774.71065806218</v>
      </c>
      <c r="J97" s="153">
        <v>133475.12724323646</v>
      </c>
      <c r="K97" s="153">
        <v>26564.870461588514</v>
      </c>
      <c r="L97" s="153">
        <v>23224.57343283755</v>
      </c>
      <c r="M97" s="153">
        <v>26268.795465814306</v>
      </c>
      <c r="N97" s="153">
        <v>5574.203862188594</v>
      </c>
      <c r="O97" s="153">
        <v>1237791.1335672492</v>
      </c>
      <c r="P97" s="153">
        <v>247418.8394897192</v>
      </c>
      <c r="Q97" s="153">
        <v>240580.7458193038</v>
      </c>
      <c r="R97" s="153">
        <v>130774.71065806218</v>
      </c>
      <c r="S97" s="153">
        <v>111133.42396501852</v>
      </c>
      <c r="T97" s="153">
        <v>364.02679560552593</v>
      </c>
      <c r="U97" s="153">
        <v>21977.67648261243</v>
      </c>
      <c r="V97" s="153">
        <v>2178.682528263913</v>
      </c>
      <c r="W97" s="153">
        <v>23224.57343283755</v>
      </c>
      <c r="X97" s="153">
        <v>24386.187933324603</v>
      </c>
      <c r="Y97" s="153">
        <v>26268.795465814306</v>
      </c>
      <c r="Z97" s="153">
        <v>5077.353110283437</v>
      </c>
      <c r="AA97" s="153">
        <v>496.8507519051582</v>
      </c>
      <c r="AB97" s="153"/>
      <c r="AC97" s="153"/>
      <c r="AD97" s="153"/>
      <c r="AE97" s="153"/>
      <c r="AF97" s="153"/>
      <c r="AG97" s="153"/>
      <c r="AH97" s="27"/>
      <c r="AI97" s="27"/>
      <c r="AJ97" s="27"/>
      <c r="AK97" s="27"/>
      <c r="AL97" s="27"/>
      <c r="AM97" s="27"/>
      <c r="AN97" s="27"/>
    </row>
    <row r="98" spans="1:40" s="37" customFormat="1" ht="11.25">
      <c r="A98" s="94">
        <v>61</v>
      </c>
      <c r="B98" s="48" t="s">
        <v>1002</v>
      </c>
      <c r="C98" s="94" t="s">
        <v>1003</v>
      </c>
      <c r="D98" s="110" t="s">
        <v>1004</v>
      </c>
      <c r="E98" s="153">
        <v>7167771</v>
      </c>
      <c r="F98" s="153">
        <v>4554790.841712164</v>
      </c>
      <c r="G98" s="153">
        <v>847992.4073893055</v>
      </c>
      <c r="H98" s="153">
        <v>705413.6133842431</v>
      </c>
      <c r="I98" s="153">
        <v>377339.52099903475</v>
      </c>
      <c r="J98" s="153">
        <v>390309.0683633238</v>
      </c>
      <c r="K98" s="153">
        <v>67487.35951912403</v>
      </c>
      <c r="L98" s="153">
        <v>76668.69113489224</v>
      </c>
      <c r="M98" s="153">
        <v>131626.25968465954</v>
      </c>
      <c r="N98" s="153">
        <v>16143.237813252723</v>
      </c>
      <c r="O98" s="153">
        <v>4554790.841712164</v>
      </c>
      <c r="P98" s="153">
        <v>847992.4073893055</v>
      </c>
      <c r="Q98" s="153">
        <v>705413.6133842431</v>
      </c>
      <c r="R98" s="153">
        <v>377339.52099903475</v>
      </c>
      <c r="S98" s="153">
        <v>320343.6744099079</v>
      </c>
      <c r="T98" s="153">
        <v>1035.7056200722295</v>
      </c>
      <c r="U98" s="153">
        <v>68929.68833334376</v>
      </c>
      <c r="V98" s="153">
        <v>7028.082444055393</v>
      </c>
      <c r="W98" s="153">
        <v>76668.69113489224</v>
      </c>
      <c r="X98" s="153">
        <v>60459.277075068625</v>
      </c>
      <c r="Y98" s="153">
        <v>131626.25968465954</v>
      </c>
      <c r="Z98" s="153">
        <v>14002.791292750067</v>
      </c>
      <c r="AA98" s="153">
        <v>2140.446520502655</v>
      </c>
      <c r="AB98" s="153"/>
      <c r="AC98" s="153"/>
      <c r="AD98" s="153"/>
      <c r="AE98" s="153"/>
      <c r="AF98" s="153"/>
      <c r="AG98" s="153"/>
      <c r="AH98" s="27"/>
      <c r="AI98" s="27"/>
      <c r="AJ98" s="27"/>
      <c r="AK98" s="27"/>
      <c r="AL98" s="27"/>
      <c r="AM98" s="27"/>
      <c r="AN98" s="27"/>
    </row>
    <row r="99" spans="1:40" s="37" customFormat="1" ht="11.25">
      <c r="A99" s="94">
        <v>62</v>
      </c>
      <c r="B99" s="48" t="s">
        <v>1005</v>
      </c>
      <c r="C99" s="94" t="s">
        <v>1006</v>
      </c>
      <c r="D99" s="95" t="s">
        <v>1004</v>
      </c>
      <c r="E99" s="153">
        <v>19331813</v>
      </c>
      <c r="F99" s="153">
        <v>12284483.531364515</v>
      </c>
      <c r="G99" s="153">
        <v>2287075.1095521706</v>
      </c>
      <c r="H99" s="153">
        <v>1902533.4461157427</v>
      </c>
      <c r="I99" s="153">
        <v>1017702.3034724342</v>
      </c>
      <c r="J99" s="153">
        <v>1052681.7781712045</v>
      </c>
      <c r="K99" s="153">
        <v>182016.55913497732</v>
      </c>
      <c r="L99" s="153">
        <v>206779.03911473937</v>
      </c>
      <c r="M99" s="153">
        <v>355002.1670772235</v>
      </c>
      <c r="N99" s="153">
        <v>43539.06599699272</v>
      </c>
      <c r="O99" s="153">
        <v>12284483.531364515</v>
      </c>
      <c r="P99" s="153">
        <v>2287075.1095521706</v>
      </c>
      <c r="Q99" s="153">
        <v>1902533.4461157427</v>
      </c>
      <c r="R99" s="153">
        <v>1017702.3034724342</v>
      </c>
      <c r="S99" s="153">
        <v>863981.8444848788</v>
      </c>
      <c r="T99" s="153">
        <v>2793.3464071725207</v>
      </c>
      <c r="U99" s="153">
        <v>185906.58727915317</v>
      </c>
      <c r="V99" s="153">
        <v>18955.066443537584</v>
      </c>
      <c r="W99" s="153">
        <v>206779.03911473937</v>
      </c>
      <c r="X99" s="153">
        <v>163061.49269143972</v>
      </c>
      <c r="Y99" s="153">
        <v>355002.1670772235</v>
      </c>
      <c r="Z99" s="153">
        <v>37766.18180874815</v>
      </c>
      <c r="AA99" s="153">
        <v>5772.884188244573</v>
      </c>
      <c r="AB99" s="153"/>
      <c r="AC99" s="153"/>
      <c r="AD99" s="153"/>
      <c r="AE99" s="153"/>
      <c r="AF99" s="153"/>
      <c r="AG99" s="153"/>
      <c r="AH99" s="27"/>
      <c r="AI99" s="27"/>
      <c r="AJ99" s="27"/>
      <c r="AK99" s="27"/>
      <c r="AL99" s="27"/>
      <c r="AM99" s="27"/>
      <c r="AN99" s="27"/>
    </row>
    <row r="100" spans="1:40" s="37" customFormat="1" ht="11.25">
      <c r="A100" s="94">
        <v>63</v>
      </c>
      <c r="B100" s="107" t="s">
        <v>1007</v>
      </c>
      <c r="C100" s="94" t="s">
        <v>1008</v>
      </c>
      <c r="D100" s="95" t="s">
        <v>1009</v>
      </c>
      <c r="E100" s="153">
        <v>4552969</v>
      </c>
      <c r="F100" s="153">
        <v>2467922.23154544</v>
      </c>
      <c r="G100" s="153">
        <v>559218.0524929032</v>
      </c>
      <c r="H100" s="153">
        <v>656945.1828016838</v>
      </c>
      <c r="I100" s="153">
        <v>384815.08647913975</v>
      </c>
      <c r="J100" s="153">
        <v>349929.6977921036</v>
      </c>
      <c r="K100" s="153">
        <v>21216.858216407658</v>
      </c>
      <c r="L100" s="153">
        <v>70708.98337434448</v>
      </c>
      <c r="M100" s="153">
        <v>42212.90729797697</v>
      </c>
      <c r="N100" s="153">
        <v>0</v>
      </c>
      <c r="O100" s="153">
        <v>2467922.23154544</v>
      </c>
      <c r="P100" s="153">
        <v>559218.0524929032</v>
      </c>
      <c r="Q100" s="153">
        <v>656945.1828016838</v>
      </c>
      <c r="R100" s="153">
        <v>384815.08647913975</v>
      </c>
      <c r="S100" s="153">
        <v>310814.43453157524</v>
      </c>
      <c r="T100" s="153">
        <v>632.8988225560449</v>
      </c>
      <c r="U100" s="153">
        <v>38482.36443797233</v>
      </c>
      <c r="V100" s="153">
        <v>2931.0393743590644</v>
      </c>
      <c r="W100" s="153">
        <v>70708.98337434448</v>
      </c>
      <c r="X100" s="153">
        <v>18285.818842048593</v>
      </c>
      <c r="Y100" s="153">
        <v>42212.90729797697</v>
      </c>
      <c r="Z100" s="153">
        <v>0</v>
      </c>
      <c r="AA100" s="153">
        <v>0</v>
      </c>
      <c r="AB100" s="153"/>
      <c r="AC100" s="153"/>
      <c r="AD100" s="153"/>
      <c r="AE100" s="153"/>
      <c r="AF100" s="153"/>
      <c r="AG100" s="153"/>
      <c r="AH100" s="27"/>
      <c r="AI100" s="27"/>
      <c r="AJ100" s="27"/>
      <c r="AK100" s="27"/>
      <c r="AL100" s="27"/>
      <c r="AM100" s="27"/>
      <c r="AN100" s="27"/>
    </row>
    <row r="101" spans="1:40" s="37" customFormat="1" ht="11.25">
      <c r="A101" s="94">
        <v>64</v>
      </c>
      <c r="B101" s="48" t="s">
        <v>1010</v>
      </c>
      <c r="C101" s="94" t="s">
        <v>1011</v>
      </c>
      <c r="D101" s="95" t="s">
        <v>989</v>
      </c>
      <c r="E101" s="153">
        <v>2799142</v>
      </c>
      <c r="F101" s="153">
        <v>1687639.8146497821</v>
      </c>
      <c r="G101" s="153">
        <v>337251.7017088924</v>
      </c>
      <c r="H101" s="153">
        <v>291818.9633446362</v>
      </c>
      <c r="I101" s="153">
        <v>165634.0964833675</v>
      </c>
      <c r="J101" s="153">
        <v>178970.60796138571</v>
      </c>
      <c r="K101" s="153">
        <v>30276.541177060033</v>
      </c>
      <c r="L101" s="153">
        <v>37382.116751628884</v>
      </c>
      <c r="M101" s="153">
        <v>65217.07808021687</v>
      </c>
      <c r="N101" s="153">
        <v>4951.07984303015</v>
      </c>
      <c r="O101" s="153">
        <v>1687639.8146497821</v>
      </c>
      <c r="P101" s="153">
        <v>337251.7017088924</v>
      </c>
      <c r="Q101" s="153">
        <v>291818.9633446362</v>
      </c>
      <c r="R101" s="153">
        <v>165634.0964833675</v>
      </c>
      <c r="S101" s="153">
        <v>149974.85155864336</v>
      </c>
      <c r="T101" s="153">
        <v>463.90055646365323</v>
      </c>
      <c r="U101" s="153">
        <v>28531.855846278715</v>
      </c>
      <c r="V101" s="153">
        <v>2860.6854435196346</v>
      </c>
      <c r="W101" s="153">
        <v>37382.116751628884</v>
      </c>
      <c r="X101" s="153">
        <v>27415.855733540397</v>
      </c>
      <c r="Y101" s="153">
        <v>65217.07808021687</v>
      </c>
      <c r="Z101" s="153">
        <v>3902.359073046294</v>
      </c>
      <c r="AA101" s="153">
        <v>1048.720769983857</v>
      </c>
      <c r="AB101" s="153"/>
      <c r="AC101" s="153"/>
      <c r="AD101" s="153"/>
      <c r="AE101" s="153"/>
      <c r="AF101" s="153"/>
      <c r="AG101" s="153"/>
      <c r="AH101" s="27"/>
      <c r="AI101" s="27"/>
      <c r="AJ101" s="27"/>
      <c r="AK101" s="27"/>
      <c r="AL101" s="27"/>
      <c r="AM101" s="27"/>
      <c r="AN101" s="27"/>
    </row>
    <row r="102" spans="1:40" s="37" customFormat="1" ht="11.25">
      <c r="A102" s="94">
        <v>65</v>
      </c>
      <c r="B102" s="48" t="s">
        <v>1012</v>
      </c>
      <c r="C102" s="94" t="s">
        <v>1013</v>
      </c>
      <c r="D102" s="95" t="s">
        <v>989</v>
      </c>
      <c r="E102" s="153">
        <v>2681237</v>
      </c>
      <c r="F102" s="153">
        <v>1616553.3273096322</v>
      </c>
      <c r="G102" s="153">
        <v>323046.04087068315</v>
      </c>
      <c r="H102" s="153">
        <v>279527.0128565405</v>
      </c>
      <c r="I102" s="153">
        <v>158657.2842509508</v>
      </c>
      <c r="J102" s="153">
        <v>171432.03738094104</v>
      </c>
      <c r="K102" s="153">
        <v>29001.23767781589</v>
      </c>
      <c r="L102" s="153">
        <v>35807.51336401911</v>
      </c>
      <c r="M102" s="153">
        <v>62470.01501909029</v>
      </c>
      <c r="N102" s="153">
        <v>4742.5312703273485</v>
      </c>
      <c r="O102" s="153">
        <v>1616553.3273096322</v>
      </c>
      <c r="P102" s="153">
        <v>323046.04087068315</v>
      </c>
      <c r="Q102" s="153">
        <v>279527.0128565405</v>
      </c>
      <c r="R102" s="153">
        <v>158657.2842509508</v>
      </c>
      <c r="S102" s="153">
        <v>143657.63547134883</v>
      </c>
      <c r="T102" s="153">
        <v>444.3602133478531</v>
      </c>
      <c r="U102" s="153">
        <v>27330.041696244356</v>
      </c>
      <c r="V102" s="153">
        <v>2740.188120690646</v>
      </c>
      <c r="W102" s="153">
        <v>35807.51336401911</v>
      </c>
      <c r="X102" s="153">
        <v>26261.049557125243</v>
      </c>
      <c r="Y102" s="153">
        <v>62470.01501909029</v>
      </c>
      <c r="Z102" s="153">
        <v>3737.9845445273686</v>
      </c>
      <c r="AA102" s="153">
        <v>1004.5467257999799</v>
      </c>
      <c r="AB102" s="153"/>
      <c r="AC102" s="153"/>
      <c r="AD102" s="153"/>
      <c r="AE102" s="153"/>
      <c r="AF102" s="153"/>
      <c r="AG102" s="153"/>
      <c r="AH102" s="27"/>
      <c r="AI102" s="27"/>
      <c r="AJ102" s="27"/>
      <c r="AK102" s="27"/>
      <c r="AL102" s="27"/>
      <c r="AM102" s="27"/>
      <c r="AN102" s="27"/>
    </row>
    <row r="103" spans="1:40" s="37" customFormat="1" ht="11.25">
      <c r="A103" s="94">
        <v>66</v>
      </c>
      <c r="B103" s="48" t="s">
        <v>1014</v>
      </c>
      <c r="C103" s="94" t="s">
        <v>1015</v>
      </c>
      <c r="D103" s="95" t="s">
        <v>819</v>
      </c>
      <c r="E103" s="153">
        <v>3341374</v>
      </c>
      <c r="F103" s="153">
        <v>2114781.934946408</v>
      </c>
      <c r="G103" s="153">
        <v>395791.13053919206</v>
      </c>
      <c r="H103" s="153">
        <v>333776.0798239668</v>
      </c>
      <c r="I103" s="153">
        <v>178191.37644290875</v>
      </c>
      <c r="J103" s="153">
        <v>184372.8820666064</v>
      </c>
      <c r="K103" s="153">
        <v>31493.956395686706</v>
      </c>
      <c r="L103" s="153">
        <v>35469.73285920508</v>
      </c>
      <c r="M103" s="153">
        <v>59827.530461735514</v>
      </c>
      <c r="N103" s="153">
        <v>7669.376464290942</v>
      </c>
      <c r="O103" s="153">
        <v>2114781.934946408</v>
      </c>
      <c r="P103" s="153">
        <v>395791.13053919206</v>
      </c>
      <c r="Q103" s="153">
        <v>333776.0798239668</v>
      </c>
      <c r="R103" s="153">
        <v>178191.37644290875</v>
      </c>
      <c r="S103" s="153">
        <v>151299.03920357113</v>
      </c>
      <c r="T103" s="153">
        <v>491.9390807951666</v>
      </c>
      <c r="U103" s="153">
        <v>32581.903782240115</v>
      </c>
      <c r="V103" s="153">
        <v>3296.0694874131486</v>
      </c>
      <c r="W103" s="153">
        <v>35469.73285920508</v>
      </c>
      <c r="X103" s="153">
        <v>28197.886908273555</v>
      </c>
      <c r="Y103" s="153">
        <v>59827.530461735514</v>
      </c>
      <c r="Z103" s="153">
        <v>6696.9785634285545</v>
      </c>
      <c r="AA103" s="153">
        <v>972.3979008623871</v>
      </c>
      <c r="AB103" s="153"/>
      <c r="AC103" s="153"/>
      <c r="AD103" s="153"/>
      <c r="AE103" s="153"/>
      <c r="AF103" s="153"/>
      <c r="AG103" s="153"/>
      <c r="AH103" s="27"/>
      <c r="AI103" s="27"/>
      <c r="AJ103" s="27"/>
      <c r="AK103" s="27"/>
      <c r="AL103" s="27"/>
      <c r="AM103" s="27"/>
      <c r="AN103" s="27"/>
    </row>
    <row r="104" spans="1:40" s="37" customFormat="1" ht="31.5">
      <c r="A104" s="94">
        <v>67</v>
      </c>
      <c r="B104" s="98" t="s">
        <v>1016</v>
      </c>
      <c r="C104" s="105" t="s">
        <v>1017</v>
      </c>
      <c r="D104" s="95" t="s">
        <v>705</v>
      </c>
      <c r="E104" s="153">
        <f aca="true" t="shared" si="14" ref="E104:AA104">(E92+E94+E95+E96+E97+E98+E99+E100+E101+E102+E103+E93)</f>
        <v>76916096</v>
      </c>
      <c r="F104" s="153">
        <f t="shared" si="14"/>
        <v>47036314.109703906</v>
      </c>
      <c r="G104" s="153">
        <f t="shared" si="14"/>
        <v>9208814.064690819</v>
      </c>
      <c r="H104" s="153">
        <f t="shared" si="14"/>
        <v>8054329.718243514</v>
      </c>
      <c r="I104" s="153">
        <f t="shared" si="14"/>
        <v>4481268.873106676</v>
      </c>
      <c r="J104" s="153">
        <f t="shared" si="14"/>
        <v>4695849.173292082</v>
      </c>
      <c r="K104" s="153">
        <f t="shared" si="14"/>
        <v>772910.5472059044</v>
      </c>
      <c r="L104" s="153">
        <f t="shared" si="14"/>
        <v>964424.2946482701</v>
      </c>
      <c r="M104" s="153">
        <f t="shared" si="14"/>
        <v>1556943.7610792161</v>
      </c>
      <c r="N104" s="153">
        <f t="shared" si="14"/>
        <v>145241.45802961354</v>
      </c>
      <c r="O104" s="153">
        <f t="shared" si="14"/>
        <v>47036314.109703906</v>
      </c>
      <c r="P104" s="153">
        <f t="shared" si="14"/>
        <v>9208814.064690819</v>
      </c>
      <c r="Q104" s="153">
        <f t="shared" si="14"/>
        <v>8054329.718243514</v>
      </c>
      <c r="R104" s="153">
        <f t="shared" si="14"/>
        <v>4481268.873106676</v>
      </c>
      <c r="S104" s="153">
        <f t="shared" si="14"/>
        <v>3923833.6067207847</v>
      </c>
      <c r="T104" s="153">
        <f t="shared" si="14"/>
        <v>12018.571943399958</v>
      </c>
      <c r="U104" s="153">
        <f t="shared" si="14"/>
        <v>759996.9946278966</v>
      </c>
      <c r="V104" s="153">
        <f t="shared" si="14"/>
        <v>76510.5168926117</v>
      </c>
      <c r="W104" s="153">
        <f t="shared" si="14"/>
        <v>964424.2946482701</v>
      </c>
      <c r="X104" s="153">
        <f t="shared" si="14"/>
        <v>696400.0303132928</v>
      </c>
      <c r="Y104" s="153">
        <f t="shared" si="14"/>
        <v>1556943.7610792161</v>
      </c>
      <c r="Z104" s="153">
        <f t="shared" si="14"/>
        <v>120710.98500669657</v>
      </c>
      <c r="AA104" s="153">
        <f t="shared" si="14"/>
        <v>24530.473022916984</v>
      </c>
      <c r="AB104" s="153"/>
      <c r="AC104" s="153"/>
      <c r="AD104" s="153"/>
      <c r="AE104" s="153"/>
      <c r="AF104" s="153"/>
      <c r="AG104" s="153"/>
      <c r="AH104" s="27"/>
      <c r="AI104" s="27"/>
      <c r="AJ104" s="27"/>
      <c r="AK104" s="27"/>
      <c r="AL104" s="27"/>
      <c r="AM104" s="27"/>
      <c r="AN104" s="27"/>
    </row>
    <row r="105" spans="1:40" s="37" customFormat="1" ht="11.25">
      <c r="A105" s="99"/>
      <c r="B105" s="103"/>
      <c r="C105" s="99"/>
      <c r="D105" s="102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27"/>
      <c r="AI105" s="27"/>
      <c r="AJ105" s="27"/>
      <c r="AK105" s="27"/>
      <c r="AL105" s="27"/>
      <c r="AM105" s="27"/>
      <c r="AN105" s="27"/>
    </row>
    <row r="106" spans="1:40" s="37" customFormat="1" ht="11.25">
      <c r="A106" s="94"/>
      <c r="B106" s="48" t="s">
        <v>1018</v>
      </c>
      <c r="C106" s="94"/>
      <c r="D106" s="95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27"/>
      <c r="AI106" s="27"/>
      <c r="AJ106" s="27"/>
      <c r="AK106" s="27"/>
      <c r="AL106" s="27"/>
      <c r="AM106" s="27"/>
      <c r="AN106" s="27"/>
    </row>
    <row r="107" spans="1:40" s="37" customFormat="1" ht="11.25">
      <c r="A107" s="94">
        <v>68</v>
      </c>
      <c r="B107" s="48" t="s">
        <v>1019</v>
      </c>
      <c r="C107" s="94" t="s">
        <v>1020</v>
      </c>
      <c r="D107" s="95" t="s">
        <v>590</v>
      </c>
      <c r="E107" s="153">
        <v>767268</v>
      </c>
      <c r="F107" s="153">
        <v>453491.21370640094</v>
      </c>
      <c r="G107" s="153">
        <v>92039.4012764538</v>
      </c>
      <c r="H107" s="153">
        <v>91348.98831027784</v>
      </c>
      <c r="I107" s="153">
        <v>50600.72878356934</v>
      </c>
      <c r="J107" s="153">
        <v>51235.164785222994</v>
      </c>
      <c r="K107" s="153">
        <v>7847.495445835099</v>
      </c>
      <c r="L107" s="153">
        <v>9287.825089283075</v>
      </c>
      <c r="M107" s="153">
        <v>9546.46985647679</v>
      </c>
      <c r="N107" s="153">
        <v>1870.7127464800678</v>
      </c>
      <c r="O107" s="153">
        <v>453491.21370640094</v>
      </c>
      <c r="P107" s="153">
        <v>92039.4012764538</v>
      </c>
      <c r="Q107" s="153">
        <v>91348.98831027784</v>
      </c>
      <c r="R107" s="153">
        <v>50600.72878356934</v>
      </c>
      <c r="S107" s="153">
        <v>42995.53003158695</v>
      </c>
      <c r="T107" s="153">
        <v>138.14144782525605</v>
      </c>
      <c r="U107" s="153">
        <v>8101.49330581079</v>
      </c>
      <c r="V107" s="153">
        <v>718.7149420619875</v>
      </c>
      <c r="W107" s="153">
        <v>9287.825089283075</v>
      </c>
      <c r="X107" s="153">
        <v>7128.780503773112</v>
      </c>
      <c r="Y107" s="153">
        <v>9546.46985647679</v>
      </c>
      <c r="Z107" s="153">
        <v>1674.5603677659528</v>
      </c>
      <c r="AA107" s="153">
        <v>196.152378714115</v>
      </c>
      <c r="AB107" s="153"/>
      <c r="AC107" s="153"/>
      <c r="AD107" s="153"/>
      <c r="AE107" s="153"/>
      <c r="AF107" s="153"/>
      <c r="AG107" s="153"/>
      <c r="AH107" s="27"/>
      <c r="AI107" s="27"/>
      <c r="AJ107" s="27"/>
      <c r="AK107" s="27"/>
      <c r="AL107" s="27"/>
      <c r="AM107" s="27"/>
      <c r="AN107" s="27"/>
    </row>
    <row r="108" spans="1:40" s="37" customFormat="1" ht="11.25">
      <c r="A108" s="94">
        <v>69</v>
      </c>
      <c r="B108" s="48" t="s">
        <v>1021</v>
      </c>
      <c r="C108" s="105" t="s">
        <v>1022</v>
      </c>
      <c r="D108" s="95" t="s">
        <v>829</v>
      </c>
      <c r="E108" s="153">
        <v>-4734298</v>
      </c>
      <c r="F108" s="153">
        <v>-2969957.090916865</v>
      </c>
      <c r="G108" s="153">
        <v>-560681.085360771</v>
      </c>
      <c r="H108" s="153">
        <v>-496494.8367077713</v>
      </c>
      <c r="I108" s="153">
        <v>-237473.52171165304</v>
      </c>
      <c r="J108" s="153">
        <v>-257994.66557872522</v>
      </c>
      <c r="K108" s="153">
        <v>-87878.41592836782</v>
      </c>
      <c r="L108" s="153">
        <v>-30984.507266055705</v>
      </c>
      <c r="M108" s="153">
        <v>-75297.36596911594</v>
      </c>
      <c r="N108" s="153">
        <v>-17536.51056067447</v>
      </c>
      <c r="O108" s="153">
        <v>-2969957.090916865</v>
      </c>
      <c r="P108" s="153">
        <v>-560681.085360771</v>
      </c>
      <c r="Q108" s="153">
        <v>-496494.8367077713</v>
      </c>
      <c r="R108" s="153">
        <v>-237473.52171165304</v>
      </c>
      <c r="S108" s="153">
        <v>-202089.7667073979</v>
      </c>
      <c r="T108" s="153">
        <v>-760.2868531525166</v>
      </c>
      <c r="U108" s="153">
        <v>-55144.612018174776</v>
      </c>
      <c r="V108" s="153">
        <v>-7117.193081257952</v>
      </c>
      <c r="W108" s="153">
        <v>-30984.507266055705</v>
      </c>
      <c r="X108" s="153">
        <v>-80761.22284710986</v>
      </c>
      <c r="Y108" s="153">
        <v>-75297.36596911594</v>
      </c>
      <c r="Z108" s="153">
        <v>-16710.690085275062</v>
      </c>
      <c r="AA108" s="153">
        <v>-825.8204753994094</v>
      </c>
      <c r="AB108" s="153"/>
      <c r="AC108" s="153"/>
      <c r="AD108" s="153"/>
      <c r="AE108" s="153"/>
      <c r="AF108" s="153"/>
      <c r="AG108" s="153"/>
      <c r="AH108" s="27"/>
      <c r="AI108" s="27"/>
      <c r="AJ108" s="27"/>
      <c r="AK108" s="27"/>
      <c r="AL108" s="27"/>
      <c r="AM108" s="27"/>
      <c r="AN108" s="27"/>
    </row>
    <row r="109" spans="1:40" s="37" customFormat="1" ht="11.25">
      <c r="A109" s="94">
        <v>70</v>
      </c>
      <c r="B109" s="98" t="s">
        <v>1023</v>
      </c>
      <c r="C109" s="105" t="s">
        <v>1024</v>
      </c>
      <c r="D109" s="95" t="s">
        <v>785</v>
      </c>
      <c r="E109" s="153">
        <v>-327023</v>
      </c>
      <c r="F109" s="153">
        <v>-169935.90235425995</v>
      </c>
      <c r="G109" s="153">
        <v>-39894.65267744375</v>
      </c>
      <c r="H109" s="153">
        <v>-47775.75034289219</v>
      </c>
      <c r="I109" s="153">
        <v>-31317.232189462662</v>
      </c>
      <c r="J109" s="153">
        <v>-29367.923954385868</v>
      </c>
      <c r="K109" s="153">
        <v>-2.775916983150301E-19</v>
      </c>
      <c r="L109" s="153">
        <v>-7306.0205373680965</v>
      </c>
      <c r="M109" s="153">
        <v>-1300.1620524852124</v>
      </c>
      <c r="N109" s="153">
        <v>-125.35589170227756</v>
      </c>
      <c r="O109" s="153">
        <v>-169935.90235425995</v>
      </c>
      <c r="P109" s="153">
        <v>-39894.65267744375</v>
      </c>
      <c r="Q109" s="153">
        <v>-47775.75034289219</v>
      </c>
      <c r="R109" s="153">
        <v>-31317.232189462662</v>
      </c>
      <c r="S109" s="153">
        <v>-26570.225681873013</v>
      </c>
      <c r="T109" s="153">
        <v>-71.08825357519696</v>
      </c>
      <c r="U109" s="153">
        <v>-2726.61001893766</v>
      </c>
      <c r="V109" s="153">
        <v>-7.546599653996285E-21</v>
      </c>
      <c r="W109" s="153">
        <v>-7306.0205373680965</v>
      </c>
      <c r="X109" s="153">
        <v>-2.700450986610338E-19</v>
      </c>
      <c r="Y109" s="153">
        <v>-1300.1620524852124</v>
      </c>
      <c r="Z109" s="153">
        <v>0</v>
      </c>
      <c r="AA109" s="153">
        <v>-125.35589170227756</v>
      </c>
      <c r="AB109" s="153"/>
      <c r="AC109" s="153"/>
      <c r="AD109" s="153"/>
      <c r="AE109" s="153"/>
      <c r="AF109" s="153"/>
      <c r="AG109" s="153"/>
      <c r="AH109" s="27"/>
      <c r="AI109" s="27"/>
      <c r="AJ109" s="27"/>
      <c r="AK109" s="27"/>
      <c r="AL109" s="27"/>
      <c r="AM109" s="27"/>
      <c r="AN109" s="27"/>
    </row>
    <row r="110" spans="1:40" s="37" customFormat="1" ht="11.25">
      <c r="A110" s="94">
        <v>71</v>
      </c>
      <c r="B110" s="107" t="s">
        <v>1025</v>
      </c>
      <c r="C110" s="105" t="s">
        <v>1026</v>
      </c>
      <c r="D110" s="95" t="s">
        <v>803</v>
      </c>
      <c r="E110" s="153">
        <v>-280083</v>
      </c>
      <c r="F110" s="153">
        <v>-145137.89789857215</v>
      </c>
      <c r="G110" s="153">
        <v>-34082.67543853653</v>
      </c>
      <c r="H110" s="153">
        <v>-40816.8221406671</v>
      </c>
      <c r="I110" s="153">
        <v>-26756.661188859365</v>
      </c>
      <c r="J110" s="153">
        <v>-25094.199295022045</v>
      </c>
      <c r="K110" s="153">
        <v>-690.8034265646903</v>
      </c>
      <c r="L110" s="153">
        <v>-6254.386699601799</v>
      </c>
      <c r="M110" s="153">
        <v>-1111.290615654264</v>
      </c>
      <c r="N110" s="153">
        <v>-138.26329652203663</v>
      </c>
      <c r="O110" s="153">
        <v>-145137.89789857215</v>
      </c>
      <c r="P110" s="153">
        <v>-34082.67543853653</v>
      </c>
      <c r="Q110" s="153">
        <v>-40816.8221406671</v>
      </c>
      <c r="R110" s="153">
        <v>-26756.661188859365</v>
      </c>
      <c r="S110" s="153">
        <v>-22701.653066407078</v>
      </c>
      <c r="T110" s="153">
        <v>-60.79328107842089</v>
      </c>
      <c r="U110" s="153">
        <v>-2331.75294753655</v>
      </c>
      <c r="V110" s="153">
        <v>-26.10207929201873</v>
      </c>
      <c r="W110" s="153">
        <v>-6254.386699601799</v>
      </c>
      <c r="X110" s="153">
        <v>-664.7013472726716</v>
      </c>
      <c r="Y110" s="153">
        <v>-1111.290615654264</v>
      </c>
      <c r="Z110" s="153">
        <v>-31.173109438187893</v>
      </c>
      <c r="AA110" s="153">
        <v>-107.09018708384872</v>
      </c>
      <c r="AB110" s="153"/>
      <c r="AC110" s="153"/>
      <c r="AD110" s="153"/>
      <c r="AE110" s="153"/>
      <c r="AF110" s="153"/>
      <c r="AG110" s="153"/>
      <c r="AH110" s="27"/>
      <c r="AI110" s="27"/>
      <c r="AJ110" s="27"/>
      <c r="AK110" s="27"/>
      <c r="AL110" s="27"/>
      <c r="AM110" s="27"/>
      <c r="AN110" s="27"/>
    </row>
    <row r="111" spans="1:40" s="37" customFormat="1" ht="11.25">
      <c r="A111" s="94">
        <v>72</v>
      </c>
      <c r="B111" s="107" t="s">
        <v>1027</v>
      </c>
      <c r="C111" s="105" t="s">
        <v>1028</v>
      </c>
      <c r="D111" s="95" t="s">
        <v>803</v>
      </c>
      <c r="E111" s="153">
        <v>280083</v>
      </c>
      <c r="F111" s="153">
        <v>145137.89789857215</v>
      </c>
      <c r="G111" s="153">
        <v>34082.67543853653</v>
      </c>
      <c r="H111" s="153">
        <v>40816.8221406671</v>
      </c>
      <c r="I111" s="153">
        <v>26756.661188859365</v>
      </c>
      <c r="J111" s="153">
        <v>25094.199295022045</v>
      </c>
      <c r="K111" s="153">
        <v>690.8034265646903</v>
      </c>
      <c r="L111" s="153">
        <v>6254.386699601799</v>
      </c>
      <c r="M111" s="153">
        <v>1111.290615654264</v>
      </c>
      <c r="N111" s="153">
        <v>138.26329652203663</v>
      </c>
      <c r="O111" s="153">
        <v>145137.89789857215</v>
      </c>
      <c r="P111" s="153">
        <v>34082.67543853653</v>
      </c>
      <c r="Q111" s="153">
        <v>40816.8221406671</v>
      </c>
      <c r="R111" s="153">
        <v>26756.661188859365</v>
      </c>
      <c r="S111" s="153">
        <v>22701.653066407078</v>
      </c>
      <c r="T111" s="153">
        <v>60.79328107842089</v>
      </c>
      <c r="U111" s="153">
        <v>2331.75294753655</v>
      </c>
      <c r="V111" s="153">
        <v>26.10207929201873</v>
      </c>
      <c r="W111" s="153">
        <v>6254.386699601799</v>
      </c>
      <c r="X111" s="153">
        <v>664.7013472726716</v>
      </c>
      <c r="Y111" s="153">
        <v>1111.290615654264</v>
      </c>
      <c r="Z111" s="153">
        <v>31.173109438187893</v>
      </c>
      <c r="AA111" s="153">
        <v>107.09018708384872</v>
      </c>
      <c r="AB111" s="153"/>
      <c r="AC111" s="153"/>
      <c r="AD111" s="153"/>
      <c r="AE111" s="153"/>
      <c r="AF111" s="153"/>
      <c r="AG111" s="153"/>
      <c r="AH111" s="27"/>
      <c r="AI111" s="27"/>
      <c r="AJ111" s="27"/>
      <c r="AK111" s="27"/>
      <c r="AL111" s="27"/>
      <c r="AM111" s="27"/>
      <c r="AN111" s="27"/>
    </row>
    <row r="112" spans="1:40" s="37" customFormat="1" ht="21">
      <c r="A112" s="94">
        <v>73</v>
      </c>
      <c r="B112" s="98" t="s">
        <v>1029</v>
      </c>
      <c r="C112" s="105" t="s">
        <v>1030</v>
      </c>
      <c r="D112" s="95" t="s">
        <v>705</v>
      </c>
      <c r="E112" s="153">
        <f aca="true" t="shared" si="15" ref="E112:AA112">(E107+E108+E109+E110+E111)</f>
        <v>-4294053</v>
      </c>
      <c r="F112" s="153">
        <f t="shared" si="15"/>
        <v>-2686401.7795647243</v>
      </c>
      <c r="G112" s="153">
        <f t="shared" si="15"/>
        <v>-508536.33676176105</v>
      </c>
      <c r="H112" s="153">
        <f t="shared" si="15"/>
        <v>-452921.59874038567</v>
      </c>
      <c r="I112" s="153">
        <f t="shared" si="15"/>
        <v>-218190.02511754635</v>
      </c>
      <c r="J112" s="153">
        <f t="shared" si="15"/>
        <v>-236127.42474788806</v>
      </c>
      <c r="K112" s="153">
        <f t="shared" si="15"/>
        <v>-80030.92048253272</v>
      </c>
      <c r="L112" s="153">
        <f t="shared" si="15"/>
        <v>-29002.702714140723</v>
      </c>
      <c r="M112" s="153">
        <f t="shared" si="15"/>
        <v>-67051.05816512437</v>
      </c>
      <c r="N112" s="153">
        <f t="shared" si="15"/>
        <v>-15791.153705896679</v>
      </c>
      <c r="O112" s="153">
        <f t="shared" si="15"/>
        <v>-2686401.7795647243</v>
      </c>
      <c r="P112" s="153">
        <f t="shared" si="15"/>
        <v>-508536.33676176105</v>
      </c>
      <c r="Q112" s="153">
        <f t="shared" si="15"/>
        <v>-452921.59874038567</v>
      </c>
      <c r="R112" s="153">
        <f t="shared" si="15"/>
        <v>-218190.02511754635</v>
      </c>
      <c r="S112" s="153">
        <f t="shared" si="15"/>
        <v>-185664.46235768395</v>
      </c>
      <c r="T112" s="153">
        <f t="shared" si="15"/>
        <v>-693.2336589024576</v>
      </c>
      <c r="U112" s="153">
        <f t="shared" si="15"/>
        <v>-49769.72873130164</v>
      </c>
      <c r="V112" s="153">
        <f t="shared" si="15"/>
        <v>-6398.478139195965</v>
      </c>
      <c r="W112" s="153">
        <f t="shared" si="15"/>
        <v>-29002.702714140723</v>
      </c>
      <c r="X112" s="153">
        <f t="shared" si="15"/>
        <v>-73632.44234333675</v>
      </c>
      <c r="Y112" s="153">
        <f t="shared" si="15"/>
        <v>-67051.05816512437</v>
      </c>
      <c r="Z112" s="153">
        <f t="shared" si="15"/>
        <v>-15036.12971750911</v>
      </c>
      <c r="AA112" s="153">
        <f t="shared" si="15"/>
        <v>-755.0239883875719</v>
      </c>
      <c r="AB112" s="153"/>
      <c r="AC112" s="153"/>
      <c r="AD112" s="153"/>
      <c r="AE112" s="153"/>
      <c r="AF112" s="153"/>
      <c r="AG112" s="153"/>
      <c r="AH112" s="27"/>
      <c r="AI112" s="27"/>
      <c r="AJ112" s="27"/>
      <c r="AK112" s="27"/>
      <c r="AL112" s="27"/>
      <c r="AM112" s="27"/>
      <c r="AN112" s="27"/>
    </row>
    <row r="113" spans="1:40" s="197" customFormat="1" ht="11.25">
      <c r="A113" s="99"/>
      <c r="B113" s="103"/>
      <c r="C113" s="99"/>
      <c r="D113" s="102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27"/>
      <c r="AI113" s="27"/>
      <c r="AJ113" s="27"/>
      <c r="AK113" s="27"/>
      <c r="AL113" s="27"/>
      <c r="AM113" s="27"/>
      <c r="AN113" s="27"/>
    </row>
    <row r="114" spans="1:40" s="37" customFormat="1" ht="11.25">
      <c r="A114" s="94">
        <v>74</v>
      </c>
      <c r="B114" s="48" t="s">
        <v>1031</v>
      </c>
      <c r="C114" s="105" t="s">
        <v>1032</v>
      </c>
      <c r="D114" s="95" t="s">
        <v>705</v>
      </c>
      <c r="E114" s="153">
        <f aca="true" t="shared" si="16" ref="E114:AA114">(E104+E112)</f>
        <v>72622043</v>
      </c>
      <c r="F114" s="153">
        <f t="shared" si="16"/>
        <v>44349912.33013918</v>
      </c>
      <c r="G114" s="153">
        <f t="shared" si="16"/>
        <v>8700277.727929058</v>
      </c>
      <c r="H114" s="153">
        <f t="shared" si="16"/>
        <v>7601408.119503128</v>
      </c>
      <c r="I114" s="153">
        <f t="shared" si="16"/>
        <v>4263078.84798913</v>
      </c>
      <c r="J114" s="153">
        <f t="shared" si="16"/>
        <v>4459721.748544194</v>
      </c>
      <c r="K114" s="153">
        <f t="shared" si="16"/>
        <v>692879.6267233717</v>
      </c>
      <c r="L114" s="153">
        <f t="shared" si="16"/>
        <v>935421.5919341294</v>
      </c>
      <c r="M114" s="153">
        <f t="shared" si="16"/>
        <v>1489892.7029140918</v>
      </c>
      <c r="N114" s="153">
        <f t="shared" si="16"/>
        <v>129450.30432371686</v>
      </c>
      <c r="O114" s="153">
        <f t="shared" si="16"/>
        <v>44349912.33013918</v>
      </c>
      <c r="P114" s="153">
        <f t="shared" si="16"/>
        <v>8700277.727929058</v>
      </c>
      <c r="Q114" s="153">
        <f t="shared" si="16"/>
        <v>7601408.119503128</v>
      </c>
      <c r="R114" s="153">
        <f t="shared" si="16"/>
        <v>4263078.84798913</v>
      </c>
      <c r="S114" s="153">
        <f t="shared" si="16"/>
        <v>3738169.1443631006</v>
      </c>
      <c r="T114" s="153">
        <f t="shared" si="16"/>
        <v>11325.3382844975</v>
      </c>
      <c r="U114" s="153">
        <f t="shared" si="16"/>
        <v>710227.265896595</v>
      </c>
      <c r="V114" s="153">
        <f t="shared" si="16"/>
        <v>70112.03875341573</v>
      </c>
      <c r="W114" s="153">
        <f t="shared" si="16"/>
        <v>935421.5919341294</v>
      </c>
      <c r="X114" s="153">
        <f t="shared" si="16"/>
        <v>622767.587969956</v>
      </c>
      <c r="Y114" s="153">
        <f t="shared" si="16"/>
        <v>1489892.7029140918</v>
      </c>
      <c r="Z114" s="153">
        <f t="shared" si="16"/>
        <v>105674.85528918746</v>
      </c>
      <c r="AA114" s="153">
        <f t="shared" si="16"/>
        <v>23775.44903452941</v>
      </c>
      <c r="AB114" s="153"/>
      <c r="AC114" s="153"/>
      <c r="AD114" s="153"/>
      <c r="AE114" s="153"/>
      <c r="AF114" s="153"/>
      <c r="AG114" s="153"/>
      <c r="AH114" s="27"/>
      <c r="AI114" s="27"/>
      <c r="AJ114" s="27"/>
      <c r="AK114" s="27"/>
      <c r="AL114" s="27"/>
      <c r="AM114" s="27"/>
      <c r="AN114" s="27"/>
    </row>
    <row r="115" spans="1:40" s="197" customFormat="1" ht="11.25">
      <c r="A115" s="99"/>
      <c r="B115" s="103"/>
      <c r="C115" s="99"/>
      <c r="D115" s="102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27"/>
      <c r="AI115" s="27"/>
      <c r="AJ115" s="27"/>
      <c r="AK115" s="27"/>
      <c r="AL115" s="27"/>
      <c r="AM115" s="27"/>
      <c r="AN115" s="27"/>
    </row>
    <row r="116" spans="1:40" s="37" customFormat="1" ht="21">
      <c r="A116" s="94">
        <v>75</v>
      </c>
      <c r="B116" s="98" t="s">
        <v>1033</v>
      </c>
      <c r="C116" s="105" t="s">
        <v>1034</v>
      </c>
      <c r="D116" s="95" t="s">
        <v>705</v>
      </c>
      <c r="E116" s="153">
        <f aca="true" t="shared" si="17" ref="E116:AA116">(E86+E114)</f>
        <v>972412431.03</v>
      </c>
      <c r="F116" s="153">
        <f t="shared" si="17"/>
        <v>524749034.79945105</v>
      </c>
      <c r="G116" s="153">
        <f t="shared" si="17"/>
        <v>118111133.17235367</v>
      </c>
      <c r="H116" s="153">
        <f t="shared" si="17"/>
        <v>132221307.14354527</v>
      </c>
      <c r="I116" s="153">
        <f t="shared" si="17"/>
        <v>84485667.70009826</v>
      </c>
      <c r="J116" s="153">
        <f t="shared" si="17"/>
        <v>81040494.67846945</v>
      </c>
      <c r="K116" s="153">
        <f t="shared" si="17"/>
        <v>3353183.304776175</v>
      </c>
      <c r="L116" s="153">
        <f t="shared" si="17"/>
        <v>19578660.5973388</v>
      </c>
      <c r="M116" s="153">
        <f t="shared" si="17"/>
        <v>8154996.511500303</v>
      </c>
      <c r="N116" s="153">
        <f t="shared" si="17"/>
        <v>717953.1224667835</v>
      </c>
      <c r="O116" s="153">
        <f t="shared" si="17"/>
        <v>524749034.79945105</v>
      </c>
      <c r="P116" s="153">
        <f t="shared" si="17"/>
        <v>118111133.17235367</v>
      </c>
      <c r="Q116" s="153">
        <f t="shared" si="17"/>
        <v>132221307.14354527</v>
      </c>
      <c r="R116" s="153">
        <f t="shared" si="17"/>
        <v>84485667.70009826</v>
      </c>
      <c r="S116" s="153">
        <f t="shared" si="17"/>
        <v>72340750.23612851</v>
      </c>
      <c r="T116" s="153">
        <f t="shared" si="17"/>
        <v>198451.16960097465</v>
      </c>
      <c r="U116" s="153">
        <f t="shared" si="17"/>
        <v>8501293.272739982</v>
      </c>
      <c r="V116" s="153">
        <f t="shared" si="17"/>
        <v>277150.1991247074</v>
      </c>
      <c r="W116" s="153">
        <f t="shared" si="17"/>
        <v>19578660.5973388</v>
      </c>
      <c r="X116" s="153">
        <f t="shared" si="17"/>
        <v>3076033.105651467</v>
      </c>
      <c r="Y116" s="153">
        <f t="shared" si="17"/>
        <v>8154996.511500303</v>
      </c>
      <c r="Z116" s="153">
        <f t="shared" si="17"/>
        <v>351017.5830017675</v>
      </c>
      <c r="AA116" s="153">
        <f t="shared" si="17"/>
        <v>366935.539465016</v>
      </c>
      <c r="AB116" s="153"/>
      <c r="AC116" s="153"/>
      <c r="AD116" s="153"/>
      <c r="AE116" s="153"/>
      <c r="AF116" s="153"/>
      <c r="AG116" s="153"/>
      <c r="AH116" s="27"/>
      <c r="AI116" s="27"/>
      <c r="AJ116" s="27"/>
      <c r="AK116" s="27"/>
      <c r="AL116" s="27"/>
      <c r="AM116" s="27"/>
      <c r="AN116" s="27"/>
    </row>
    <row r="117" spans="1:40" s="197" customFormat="1" ht="11.25">
      <c r="A117" s="99"/>
      <c r="B117" s="103"/>
      <c r="C117" s="99"/>
      <c r="D117" s="102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27"/>
      <c r="AI117" s="27"/>
      <c r="AJ117" s="27"/>
      <c r="AK117" s="27"/>
      <c r="AL117" s="27"/>
      <c r="AM117" s="27"/>
      <c r="AN117" s="27"/>
    </row>
    <row r="118" spans="1:40" s="37" customFormat="1" ht="11.25">
      <c r="A118" s="94"/>
      <c r="B118" s="94" t="s">
        <v>1035</v>
      </c>
      <c r="C118" s="94"/>
      <c r="D118" s="95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27"/>
      <c r="AI118" s="27"/>
      <c r="AJ118" s="27"/>
      <c r="AK118" s="27"/>
      <c r="AL118" s="27"/>
      <c r="AM118" s="27"/>
      <c r="AN118" s="27"/>
    </row>
    <row r="119" spans="1:40" s="37" customFormat="1" ht="11.25">
      <c r="A119" s="94">
        <v>76</v>
      </c>
      <c r="B119" s="111" t="s">
        <v>1036</v>
      </c>
      <c r="C119" s="112" t="s">
        <v>1037</v>
      </c>
      <c r="D119" s="102" t="s">
        <v>785</v>
      </c>
      <c r="E119" s="153">
        <v>19860502</v>
      </c>
      <c r="F119" s="153">
        <v>10320412.71891758</v>
      </c>
      <c r="G119" s="153">
        <v>2422850.4701188505</v>
      </c>
      <c r="H119" s="153">
        <v>2901479.0557132405</v>
      </c>
      <c r="I119" s="153">
        <v>1901933.3580001637</v>
      </c>
      <c r="J119" s="153">
        <v>1783549.513128827</v>
      </c>
      <c r="K119" s="153">
        <v>1.685847931053489E-17</v>
      </c>
      <c r="L119" s="153">
        <v>443703.45662060514</v>
      </c>
      <c r="M119" s="153">
        <v>78960.41270401978</v>
      </c>
      <c r="N119" s="153">
        <v>7613.014796711139</v>
      </c>
      <c r="O119" s="153">
        <v>10320412.71891758</v>
      </c>
      <c r="P119" s="153">
        <v>2422850.4701188505</v>
      </c>
      <c r="Q119" s="153">
        <v>2901479.0557132405</v>
      </c>
      <c r="R119" s="153">
        <v>1901933.3580001637</v>
      </c>
      <c r="S119" s="153">
        <v>1613641.915997622</v>
      </c>
      <c r="T119" s="153">
        <v>4317.275550364061</v>
      </c>
      <c r="U119" s="153">
        <v>165590.32158084118</v>
      </c>
      <c r="V119" s="153">
        <v>4.58314117115287E-19</v>
      </c>
      <c r="W119" s="153">
        <v>443703.45662060514</v>
      </c>
      <c r="X119" s="153">
        <v>1.6400165193419604E-17</v>
      </c>
      <c r="Y119" s="153">
        <v>78960.41270401978</v>
      </c>
      <c r="Z119" s="153">
        <v>0</v>
      </c>
      <c r="AA119" s="153">
        <v>7613.014796711139</v>
      </c>
      <c r="AB119" s="153"/>
      <c r="AC119" s="153"/>
      <c r="AD119" s="153"/>
      <c r="AE119" s="153"/>
      <c r="AF119" s="153"/>
      <c r="AG119" s="153"/>
      <c r="AH119" s="27"/>
      <c r="AI119" s="27"/>
      <c r="AJ119" s="27"/>
      <c r="AK119" s="27"/>
      <c r="AL119" s="27"/>
      <c r="AM119" s="27"/>
      <c r="AN119" s="27"/>
    </row>
    <row r="120" spans="1:40" s="37" customFormat="1" ht="11.25">
      <c r="A120" s="94">
        <v>77</v>
      </c>
      <c r="B120" s="111" t="s">
        <v>1038</v>
      </c>
      <c r="C120" s="112" t="s">
        <v>1039</v>
      </c>
      <c r="D120" s="102" t="s">
        <v>785</v>
      </c>
      <c r="E120" s="153">
        <v>11826946</v>
      </c>
      <c r="F120" s="153">
        <v>6145814.6387413265</v>
      </c>
      <c r="G120" s="153">
        <v>1442809.5360414486</v>
      </c>
      <c r="H120" s="153">
        <v>1727833.269876637</v>
      </c>
      <c r="I120" s="153">
        <v>1132602.9483376907</v>
      </c>
      <c r="J120" s="153">
        <v>1062105.2670320685</v>
      </c>
      <c r="K120" s="153">
        <v>1.0039238909863073E-17</v>
      </c>
      <c r="L120" s="153">
        <v>264225.7895326734</v>
      </c>
      <c r="M120" s="153">
        <v>47020.99358758183</v>
      </c>
      <c r="N120" s="153">
        <v>4533.556850572238</v>
      </c>
      <c r="O120" s="153">
        <v>6145814.6387413265</v>
      </c>
      <c r="P120" s="153">
        <v>1442809.5360414486</v>
      </c>
      <c r="Q120" s="153">
        <v>1727833.269876637</v>
      </c>
      <c r="R120" s="153">
        <v>1132602.9483376907</v>
      </c>
      <c r="S120" s="153">
        <v>960925.1469998297</v>
      </c>
      <c r="T120" s="153">
        <v>2570.941298526897</v>
      </c>
      <c r="U120" s="153">
        <v>98609.17873371193</v>
      </c>
      <c r="V120" s="153">
        <v>2.7292645040695223E-19</v>
      </c>
      <c r="W120" s="153">
        <v>264225.7895326734</v>
      </c>
      <c r="X120" s="153">
        <v>9.76631245945612E-18</v>
      </c>
      <c r="Y120" s="153">
        <v>47020.99358758183</v>
      </c>
      <c r="Z120" s="153">
        <v>0</v>
      </c>
      <c r="AA120" s="153">
        <v>4533.556850572238</v>
      </c>
      <c r="AB120" s="153"/>
      <c r="AC120" s="153"/>
      <c r="AD120" s="153"/>
      <c r="AE120" s="153"/>
      <c r="AF120" s="153"/>
      <c r="AG120" s="153"/>
      <c r="AH120" s="27"/>
      <c r="AI120" s="27"/>
      <c r="AJ120" s="27"/>
      <c r="AK120" s="27"/>
      <c r="AL120" s="27"/>
      <c r="AM120" s="27"/>
      <c r="AN120" s="27"/>
    </row>
    <row r="121" spans="1:40" s="37" customFormat="1" ht="11.25">
      <c r="A121" s="94">
        <v>78</v>
      </c>
      <c r="B121" s="111" t="s">
        <v>1040</v>
      </c>
      <c r="C121" s="112" t="s">
        <v>1041</v>
      </c>
      <c r="D121" s="102" t="s">
        <v>785</v>
      </c>
      <c r="E121" s="153">
        <v>4185132</v>
      </c>
      <c r="F121" s="153">
        <v>2174783.37270372</v>
      </c>
      <c r="G121" s="153">
        <v>510558.54649139516</v>
      </c>
      <c r="H121" s="153">
        <v>611418.2231343028</v>
      </c>
      <c r="I121" s="153">
        <v>400787.5610814843</v>
      </c>
      <c r="J121" s="153">
        <v>375840.9601620278</v>
      </c>
      <c r="K121" s="153">
        <v>3.5525265793310515E-18</v>
      </c>
      <c r="L121" s="153">
        <v>93500.03010062416</v>
      </c>
      <c r="M121" s="153">
        <v>16639.043159170888</v>
      </c>
      <c r="N121" s="153">
        <v>1604.2631672748898</v>
      </c>
      <c r="O121" s="153">
        <v>2174783.37270372</v>
      </c>
      <c r="P121" s="153">
        <v>510558.54649139516</v>
      </c>
      <c r="Q121" s="153">
        <v>611418.2231343028</v>
      </c>
      <c r="R121" s="153">
        <v>400787.5610814843</v>
      </c>
      <c r="S121" s="153">
        <v>340036.9446443478</v>
      </c>
      <c r="T121" s="153">
        <v>909.7639152648934</v>
      </c>
      <c r="U121" s="153">
        <v>34894.25160241514</v>
      </c>
      <c r="V121" s="153">
        <v>9.657888192307201E-20</v>
      </c>
      <c r="W121" s="153">
        <v>93500.03010062416</v>
      </c>
      <c r="X121" s="153">
        <v>3.4559476974079797E-18</v>
      </c>
      <c r="Y121" s="153">
        <v>16639.043159170888</v>
      </c>
      <c r="Z121" s="153">
        <v>0</v>
      </c>
      <c r="AA121" s="153">
        <v>1604.2631672748898</v>
      </c>
      <c r="AB121" s="153"/>
      <c r="AC121" s="153"/>
      <c r="AD121" s="153"/>
      <c r="AE121" s="153"/>
      <c r="AF121" s="153"/>
      <c r="AG121" s="153"/>
      <c r="AH121" s="27"/>
      <c r="AI121" s="27"/>
      <c r="AJ121" s="27"/>
      <c r="AK121" s="27"/>
      <c r="AL121" s="27"/>
      <c r="AM121" s="27"/>
      <c r="AN121" s="27"/>
    </row>
    <row r="122" spans="1:40" s="37" customFormat="1" ht="11.25">
      <c r="A122" s="94">
        <v>79</v>
      </c>
      <c r="B122" s="113" t="s">
        <v>1042</v>
      </c>
      <c r="C122" s="101" t="s">
        <v>1043</v>
      </c>
      <c r="D122" s="102" t="s">
        <v>705</v>
      </c>
      <c r="E122" s="153">
        <f aca="true" t="shared" si="18" ref="E122:AA122">(E119+E120+E121)</f>
        <v>35872580</v>
      </c>
      <c r="F122" s="153">
        <f t="shared" si="18"/>
        <v>18641010.730362628</v>
      </c>
      <c r="G122" s="153">
        <f t="shared" si="18"/>
        <v>4376218.552651694</v>
      </c>
      <c r="H122" s="153">
        <f t="shared" si="18"/>
        <v>5240730.54872418</v>
      </c>
      <c r="I122" s="153">
        <f t="shared" si="18"/>
        <v>3435323.867419339</v>
      </c>
      <c r="J122" s="153">
        <f t="shared" si="18"/>
        <v>3221495.7403229233</v>
      </c>
      <c r="K122" s="153">
        <f t="shared" si="18"/>
        <v>3.0450244799729016E-17</v>
      </c>
      <c r="L122" s="153">
        <f t="shared" si="18"/>
        <v>801429.2762539027</v>
      </c>
      <c r="M122" s="153">
        <f t="shared" si="18"/>
        <v>142620.4494507725</v>
      </c>
      <c r="N122" s="153">
        <f t="shared" si="18"/>
        <v>13750.834814558268</v>
      </c>
      <c r="O122" s="153">
        <f t="shared" si="18"/>
        <v>18641010.730362628</v>
      </c>
      <c r="P122" s="153">
        <f t="shared" si="18"/>
        <v>4376218.552651694</v>
      </c>
      <c r="Q122" s="153">
        <f t="shared" si="18"/>
        <v>5240730.54872418</v>
      </c>
      <c r="R122" s="153">
        <f t="shared" si="18"/>
        <v>3435323.867419339</v>
      </c>
      <c r="S122" s="153">
        <f t="shared" si="18"/>
        <v>2914604.0076417997</v>
      </c>
      <c r="T122" s="153">
        <f t="shared" si="18"/>
        <v>7797.980764155851</v>
      </c>
      <c r="U122" s="153">
        <f t="shared" si="18"/>
        <v>299093.75191696826</v>
      </c>
      <c r="V122" s="153">
        <f t="shared" si="18"/>
        <v>8.278194494453113E-19</v>
      </c>
      <c r="W122" s="153">
        <f t="shared" si="18"/>
        <v>801429.2762539027</v>
      </c>
      <c r="X122" s="153">
        <f t="shared" si="18"/>
        <v>2.96224253502837E-17</v>
      </c>
      <c r="Y122" s="153">
        <f t="shared" si="18"/>
        <v>142620.4494507725</v>
      </c>
      <c r="Z122" s="153">
        <f t="shared" si="18"/>
        <v>0</v>
      </c>
      <c r="AA122" s="153">
        <f t="shared" si="18"/>
        <v>13750.834814558268</v>
      </c>
      <c r="AB122" s="153"/>
      <c r="AC122" s="153"/>
      <c r="AD122" s="153"/>
      <c r="AE122" s="153"/>
      <c r="AF122" s="153"/>
      <c r="AG122" s="153"/>
      <c r="AH122" s="27"/>
      <c r="AI122" s="27"/>
      <c r="AJ122" s="27"/>
      <c r="AK122" s="27"/>
      <c r="AL122" s="27"/>
      <c r="AM122" s="27"/>
      <c r="AN122" s="27"/>
    </row>
    <row r="123" spans="1:40" s="37" customFormat="1" ht="11.25">
      <c r="A123" s="94"/>
      <c r="B123" s="111"/>
      <c r="C123" s="99"/>
      <c r="D123" s="102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27"/>
      <c r="AI123" s="27"/>
      <c r="AJ123" s="27"/>
      <c r="AK123" s="27"/>
      <c r="AL123" s="27"/>
      <c r="AM123" s="27"/>
      <c r="AN123" s="27"/>
    </row>
    <row r="124" spans="1:40" s="37" customFormat="1" ht="11.25">
      <c r="A124" s="94">
        <v>80</v>
      </c>
      <c r="B124" s="113" t="s">
        <v>1044</v>
      </c>
      <c r="C124" s="114" t="s">
        <v>1045</v>
      </c>
      <c r="D124" s="102" t="s">
        <v>788</v>
      </c>
      <c r="E124" s="153">
        <v>6765446</v>
      </c>
      <c r="F124" s="153">
        <v>3307452.5795680317</v>
      </c>
      <c r="G124" s="153">
        <v>775931.8081051124</v>
      </c>
      <c r="H124" s="153">
        <v>929149.4003605816</v>
      </c>
      <c r="I124" s="153">
        <v>609004.3232532921</v>
      </c>
      <c r="J124" s="153">
        <v>570932.6444952847</v>
      </c>
      <c r="K124" s="153">
        <v>379446.71056312736</v>
      </c>
      <c r="L124" s="153">
        <v>141998.66303967347</v>
      </c>
      <c r="M124" s="153">
        <v>25257.627220919236</v>
      </c>
      <c r="N124" s="153">
        <v>26272.243393978384</v>
      </c>
      <c r="O124" s="153">
        <v>3307452.5795680317</v>
      </c>
      <c r="P124" s="153">
        <v>775931.8081051124</v>
      </c>
      <c r="Q124" s="153">
        <v>929149.4003605816</v>
      </c>
      <c r="R124" s="153">
        <v>609004.3232532921</v>
      </c>
      <c r="S124" s="153">
        <v>516652.9939954857</v>
      </c>
      <c r="T124" s="153">
        <v>1379.2348465082252</v>
      </c>
      <c r="U124" s="153">
        <v>52900.41565329072</v>
      </c>
      <c r="V124" s="153">
        <v>11324.656515784474</v>
      </c>
      <c r="W124" s="153">
        <v>141998.66303967347</v>
      </c>
      <c r="X124" s="153">
        <v>368122.05404734286</v>
      </c>
      <c r="Y124" s="153">
        <v>25257.627220919236</v>
      </c>
      <c r="Z124" s="153">
        <v>23833.939648264368</v>
      </c>
      <c r="AA124" s="153">
        <v>2438.303745714018</v>
      </c>
      <c r="AB124" s="153"/>
      <c r="AC124" s="153"/>
      <c r="AD124" s="153"/>
      <c r="AE124" s="153"/>
      <c r="AF124" s="153"/>
      <c r="AG124" s="153"/>
      <c r="AH124" s="27"/>
      <c r="AI124" s="27"/>
      <c r="AJ124" s="27"/>
      <c r="AK124" s="27"/>
      <c r="AL124" s="27"/>
      <c r="AM124" s="27"/>
      <c r="AN124" s="27"/>
    </row>
    <row r="125" spans="1:40" s="37" customFormat="1" ht="11.25">
      <c r="A125" s="94">
        <v>81</v>
      </c>
      <c r="B125" s="111" t="s">
        <v>1046</v>
      </c>
      <c r="C125" s="114" t="s">
        <v>1047</v>
      </c>
      <c r="D125" s="102" t="s">
        <v>816</v>
      </c>
      <c r="E125" s="153">
        <v>66476977</v>
      </c>
      <c r="F125" s="153">
        <v>43666378.54599308</v>
      </c>
      <c r="G125" s="153">
        <v>7925871.229560838</v>
      </c>
      <c r="H125" s="153">
        <v>6511147.215128743</v>
      </c>
      <c r="I125" s="153">
        <v>2769263.1050500297</v>
      </c>
      <c r="J125" s="153">
        <v>3198690.2205393817</v>
      </c>
      <c r="K125" s="153">
        <v>701795.2247642856</v>
      </c>
      <c r="L125" s="153">
        <v>230227.80642611723</v>
      </c>
      <c r="M125" s="153">
        <v>1229904.2671691126</v>
      </c>
      <c r="N125" s="153">
        <v>243699.38536839528</v>
      </c>
      <c r="O125" s="153">
        <v>43666378.54599308</v>
      </c>
      <c r="P125" s="153">
        <v>7925871.229560838</v>
      </c>
      <c r="Q125" s="153">
        <v>6511147.215128743</v>
      </c>
      <c r="R125" s="153">
        <v>2769263.1050500297</v>
      </c>
      <c r="S125" s="153">
        <v>2360013.7241676245</v>
      </c>
      <c r="T125" s="153">
        <v>10061.928328502929</v>
      </c>
      <c r="U125" s="153">
        <v>828614.5680432541</v>
      </c>
      <c r="V125" s="153">
        <v>97517.5713970545</v>
      </c>
      <c r="W125" s="153">
        <v>230227.80642611723</v>
      </c>
      <c r="X125" s="153">
        <v>604277.6533672311</v>
      </c>
      <c r="Y125" s="153">
        <v>1229904.2671691126</v>
      </c>
      <c r="Z125" s="153">
        <v>234740.9815690634</v>
      </c>
      <c r="AA125" s="153">
        <v>8958.403799331882</v>
      </c>
      <c r="AB125" s="153"/>
      <c r="AC125" s="153"/>
      <c r="AD125" s="153"/>
      <c r="AE125" s="153"/>
      <c r="AF125" s="153"/>
      <c r="AG125" s="153"/>
      <c r="AH125" s="27"/>
      <c r="AI125" s="27"/>
      <c r="AJ125" s="27"/>
      <c r="AK125" s="27"/>
      <c r="AL125" s="27"/>
      <c r="AM125" s="27"/>
      <c r="AN125" s="27"/>
    </row>
    <row r="126" spans="1:40" s="37" customFormat="1" ht="11.25">
      <c r="A126" s="94">
        <v>82</v>
      </c>
      <c r="B126" s="111" t="s">
        <v>1048</v>
      </c>
      <c r="C126" s="114" t="s">
        <v>1049</v>
      </c>
      <c r="D126" s="102" t="s">
        <v>819</v>
      </c>
      <c r="E126" s="153">
        <v>11077294</v>
      </c>
      <c r="F126" s="153">
        <v>7010906.662735222</v>
      </c>
      <c r="G126" s="153">
        <v>1312123.3108221376</v>
      </c>
      <c r="H126" s="153">
        <v>1106531.5544975055</v>
      </c>
      <c r="I126" s="153">
        <v>590738.5001268262</v>
      </c>
      <c r="J126" s="153">
        <v>611231.3737639446</v>
      </c>
      <c r="K126" s="153">
        <v>104408.49010562779</v>
      </c>
      <c r="L126" s="153">
        <v>117588.94963056374</v>
      </c>
      <c r="M126" s="153">
        <v>198339.70822140836</v>
      </c>
      <c r="N126" s="153">
        <v>25425.450096765955</v>
      </c>
      <c r="O126" s="153">
        <v>7010906.662735222</v>
      </c>
      <c r="P126" s="153">
        <v>1312123.3108221376</v>
      </c>
      <c r="Q126" s="153">
        <v>1106531.5544975055</v>
      </c>
      <c r="R126" s="153">
        <v>590738.5001268262</v>
      </c>
      <c r="S126" s="153">
        <v>501585.2577937948</v>
      </c>
      <c r="T126" s="153">
        <v>1630.872158596378</v>
      </c>
      <c r="U126" s="153">
        <v>108015.24381155349</v>
      </c>
      <c r="V126" s="153">
        <v>10927.100874222624</v>
      </c>
      <c r="W126" s="153">
        <v>117588.94963056374</v>
      </c>
      <c r="X126" s="153">
        <v>93481.38923140516</v>
      </c>
      <c r="Y126" s="153">
        <v>198339.70822140836</v>
      </c>
      <c r="Z126" s="153">
        <v>22201.765040009213</v>
      </c>
      <c r="AA126" s="153">
        <v>3223.6850567567467</v>
      </c>
      <c r="AB126" s="153"/>
      <c r="AC126" s="153"/>
      <c r="AD126" s="153"/>
      <c r="AE126" s="153"/>
      <c r="AF126" s="153"/>
      <c r="AG126" s="153"/>
      <c r="AH126" s="27"/>
      <c r="AI126" s="27"/>
      <c r="AJ126" s="27"/>
      <c r="AK126" s="27"/>
      <c r="AL126" s="27"/>
      <c r="AM126" s="27"/>
      <c r="AN126" s="27"/>
    </row>
    <row r="127" spans="1:40" s="37" customFormat="1" ht="11.25">
      <c r="A127" s="94">
        <v>83</v>
      </c>
      <c r="B127" s="113" t="s">
        <v>1050</v>
      </c>
      <c r="C127" s="114" t="s">
        <v>1051</v>
      </c>
      <c r="D127" s="102" t="s">
        <v>785</v>
      </c>
      <c r="E127" s="153">
        <v>26792</v>
      </c>
      <c r="F127" s="153">
        <v>13922.331749984962</v>
      </c>
      <c r="G127" s="153">
        <v>3268.4475848306483</v>
      </c>
      <c r="H127" s="153">
        <v>3914.1219522381234</v>
      </c>
      <c r="I127" s="153">
        <v>2565.725605905651</v>
      </c>
      <c r="J127" s="153">
        <v>2406.024709533905</v>
      </c>
      <c r="K127" s="153">
        <v>2.2742243760396936E-20</v>
      </c>
      <c r="L127" s="153">
        <v>598.5600469605075</v>
      </c>
      <c r="M127" s="153">
        <v>106.51832351297556</v>
      </c>
      <c r="N127" s="153">
        <v>10.270027033228308</v>
      </c>
      <c r="O127" s="153">
        <v>13922.331749984962</v>
      </c>
      <c r="P127" s="153">
        <v>3268.4475848306483</v>
      </c>
      <c r="Q127" s="153">
        <v>3914.1219522381234</v>
      </c>
      <c r="R127" s="153">
        <v>2565.725605905651</v>
      </c>
      <c r="S127" s="153">
        <v>2176.817797123572</v>
      </c>
      <c r="T127" s="153">
        <v>5.824044454936433</v>
      </c>
      <c r="U127" s="153">
        <v>223.38286795539696</v>
      </c>
      <c r="V127" s="153">
        <v>6.182699624487221E-22</v>
      </c>
      <c r="W127" s="153">
        <v>598.5600469605075</v>
      </c>
      <c r="X127" s="153">
        <v>2.2123973797948213E-20</v>
      </c>
      <c r="Y127" s="153">
        <v>106.51832351297556</v>
      </c>
      <c r="Z127" s="153">
        <v>0</v>
      </c>
      <c r="AA127" s="153">
        <v>10.270027033228308</v>
      </c>
      <c r="AB127" s="153"/>
      <c r="AC127" s="153"/>
      <c r="AD127" s="153"/>
      <c r="AE127" s="153"/>
      <c r="AF127" s="153"/>
      <c r="AG127" s="153"/>
      <c r="AH127" s="27"/>
      <c r="AI127" s="27"/>
      <c r="AJ127" s="27"/>
      <c r="AK127" s="27"/>
      <c r="AL127" s="27"/>
      <c r="AM127" s="27"/>
      <c r="AN127" s="27"/>
    </row>
    <row r="128" spans="1:40" s="37" customFormat="1" ht="11.25">
      <c r="A128" s="94">
        <v>84</v>
      </c>
      <c r="B128" s="113" t="s">
        <v>1052</v>
      </c>
      <c r="C128" s="114" t="s">
        <v>1053</v>
      </c>
      <c r="D128" s="102" t="s">
        <v>816</v>
      </c>
      <c r="E128" s="153">
        <v>3535721</v>
      </c>
      <c r="F128" s="153">
        <v>2322490.260335052</v>
      </c>
      <c r="G128" s="153">
        <v>421554.5082571081</v>
      </c>
      <c r="H128" s="153">
        <v>346309.3687702167</v>
      </c>
      <c r="I128" s="153">
        <v>147289.21435537896</v>
      </c>
      <c r="J128" s="153">
        <v>170129.21910176097</v>
      </c>
      <c r="K128" s="153">
        <v>37326.48844574874</v>
      </c>
      <c r="L128" s="153">
        <v>12245.161057259835</v>
      </c>
      <c r="M128" s="153">
        <v>65415.10371958464</v>
      </c>
      <c r="N128" s="153">
        <v>12961.675957890324</v>
      </c>
      <c r="O128" s="153">
        <v>2322490.260335052</v>
      </c>
      <c r="P128" s="153">
        <v>421554.5082571081</v>
      </c>
      <c r="Q128" s="153">
        <v>346309.3687702167</v>
      </c>
      <c r="R128" s="153">
        <v>147289.21435537896</v>
      </c>
      <c r="S128" s="153">
        <v>125522.40582220937</v>
      </c>
      <c r="T128" s="153">
        <v>535.1652992822268</v>
      </c>
      <c r="U128" s="153">
        <v>44071.647980269365</v>
      </c>
      <c r="V128" s="153">
        <v>5186.681774918329</v>
      </c>
      <c r="W128" s="153">
        <v>12245.161057259835</v>
      </c>
      <c r="X128" s="153">
        <v>32139.806670830414</v>
      </c>
      <c r="Y128" s="153">
        <v>65415.10371958464</v>
      </c>
      <c r="Z128" s="153">
        <v>12485.203984145528</v>
      </c>
      <c r="AA128" s="153">
        <v>476.4719737447979</v>
      </c>
      <c r="AB128" s="153"/>
      <c r="AC128" s="153"/>
      <c r="AD128" s="153"/>
      <c r="AE128" s="153"/>
      <c r="AF128" s="153"/>
      <c r="AG128" s="153"/>
      <c r="AH128" s="27"/>
      <c r="AI128" s="27"/>
      <c r="AJ128" s="27"/>
      <c r="AK128" s="27"/>
      <c r="AL128" s="27"/>
      <c r="AM128" s="27"/>
      <c r="AN128" s="27"/>
    </row>
    <row r="129" spans="1:40" s="37" customFormat="1" ht="11.25">
      <c r="A129" s="94"/>
      <c r="B129" s="111"/>
      <c r="C129" s="112"/>
      <c r="D129" s="10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27"/>
      <c r="AI129" s="27"/>
      <c r="AJ129" s="27"/>
      <c r="AK129" s="27"/>
      <c r="AL129" s="27"/>
      <c r="AM129" s="27"/>
      <c r="AN129" s="27"/>
    </row>
    <row r="130" spans="1:40" s="37" customFormat="1" ht="21">
      <c r="A130" s="94">
        <v>85</v>
      </c>
      <c r="B130" s="111" t="s">
        <v>1054</v>
      </c>
      <c r="C130" s="114" t="s">
        <v>1055</v>
      </c>
      <c r="D130" s="102" t="s">
        <v>705</v>
      </c>
      <c r="E130" s="153">
        <f aca="true" t="shared" si="19" ref="E130:AA130">(E122+E124+E125+E126+E127+E128)</f>
        <v>123754810</v>
      </c>
      <c r="F130" s="153">
        <f t="shared" si="19"/>
        <v>74962161.11074401</v>
      </c>
      <c r="G130" s="153">
        <f t="shared" si="19"/>
        <v>14814967.856981719</v>
      </c>
      <c r="H130" s="153">
        <f t="shared" si="19"/>
        <v>14137782.209433466</v>
      </c>
      <c r="I130" s="153">
        <f t="shared" si="19"/>
        <v>7554184.7358107725</v>
      </c>
      <c r="J130" s="153">
        <f t="shared" si="19"/>
        <v>7774885.222932829</v>
      </c>
      <c r="K130" s="153">
        <f t="shared" si="19"/>
        <v>1222976.9138787896</v>
      </c>
      <c r="L130" s="153">
        <f t="shared" si="19"/>
        <v>1304088.4164544777</v>
      </c>
      <c r="M130" s="153">
        <f t="shared" si="19"/>
        <v>1661643.6741053103</v>
      </c>
      <c r="N130" s="153">
        <f t="shared" si="19"/>
        <v>322119.8596586214</v>
      </c>
      <c r="O130" s="153">
        <f t="shared" si="19"/>
        <v>74962161.11074401</v>
      </c>
      <c r="P130" s="153">
        <f t="shared" si="19"/>
        <v>14814967.856981719</v>
      </c>
      <c r="Q130" s="153">
        <f t="shared" si="19"/>
        <v>14137782.209433466</v>
      </c>
      <c r="R130" s="153">
        <f t="shared" si="19"/>
        <v>7554184.7358107725</v>
      </c>
      <c r="S130" s="153">
        <f t="shared" si="19"/>
        <v>6420555.207218037</v>
      </c>
      <c r="T130" s="153">
        <f t="shared" si="19"/>
        <v>21411.00544150055</v>
      </c>
      <c r="U130" s="153">
        <f t="shared" si="19"/>
        <v>1332919.0102732913</v>
      </c>
      <c r="V130" s="153">
        <f t="shared" si="19"/>
        <v>124956.01056197993</v>
      </c>
      <c r="W130" s="153">
        <f t="shared" si="19"/>
        <v>1304088.4164544777</v>
      </c>
      <c r="X130" s="153">
        <f t="shared" si="19"/>
        <v>1098020.9033168096</v>
      </c>
      <c r="Y130" s="153">
        <f t="shared" si="19"/>
        <v>1661643.6741053103</v>
      </c>
      <c r="Z130" s="153">
        <f t="shared" si="19"/>
        <v>293261.8902414825</v>
      </c>
      <c r="AA130" s="153">
        <f t="shared" si="19"/>
        <v>28857.96941713894</v>
      </c>
      <c r="AB130" s="153"/>
      <c r="AC130" s="153"/>
      <c r="AD130" s="153"/>
      <c r="AE130" s="153"/>
      <c r="AF130" s="153"/>
      <c r="AG130" s="153"/>
      <c r="AH130" s="27"/>
      <c r="AI130" s="27"/>
      <c r="AJ130" s="27"/>
      <c r="AK130" s="27"/>
      <c r="AL130" s="27"/>
      <c r="AM130" s="27"/>
      <c r="AN130" s="27"/>
    </row>
    <row r="131" spans="1:40" s="37" customFormat="1" ht="11.25">
      <c r="A131" s="94"/>
      <c r="B131" s="111"/>
      <c r="C131" s="112"/>
      <c r="D131" s="102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27"/>
      <c r="AI131" s="27"/>
      <c r="AJ131" s="27"/>
      <c r="AK131" s="27"/>
      <c r="AL131" s="27"/>
      <c r="AM131" s="27"/>
      <c r="AN131" s="27"/>
    </row>
    <row r="132" spans="1:40" s="37" customFormat="1" ht="11.25">
      <c r="A132" s="94">
        <v>86</v>
      </c>
      <c r="B132" s="111" t="s">
        <v>1056</v>
      </c>
      <c r="C132" s="99" t="s">
        <v>1057</v>
      </c>
      <c r="D132" s="102" t="s">
        <v>785</v>
      </c>
      <c r="E132" s="153">
        <v>2343901</v>
      </c>
      <c r="F132" s="153">
        <v>1217996.6897253473</v>
      </c>
      <c r="G132" s="153">
        <v>285940.48829994554</v>
      </c>
      <c r="H132" s="153">
        <v>342427.3797392091</v>
      </c>
      <c r="I132" s="153">
        <v>224462.78043475145</v>
      </c>
      <c r="J132" s="153">
        <v>210491.33034865742</v>
      </c>
      <c r="K132" s="153">
        <v>1.9896076400506916E-18</v>
      </c>
      <c r="L132" s="153">
        <v>52365.09005041731</v>
      </c>
      <c r="M132" s="153">
        <v>9318.766982695839</v>
      </c>
      <c r="N132" s="153">
        <v>898.4744189762191</v>
      </c>
      <c r="O132" s="153">
        <v>1217996.6897253473</v>
      </c>
      <c r="P132" s="153">
        <v>285940.48829994554</v>
      </c>
      <c r="Q132" s="153">
        <v>342427.3797392091</v>
      </c>
      <c r="R132" s="153">
        <v>224462.78043475145</v>
      </c>
      <c r="S132" s="153">
        <v>190439.13897789404</v>
      </c>
      <c r="T132" s="153">
        <v>509.5171551944595</v>
      </c>
      <c r="U132" s="153">
        <v>19542.674215568935</v>
      </c>
      <c r="V132" s="153">
        <v>5.408941412561669E-20</v>
      </c>
      <c r="W132" s="153">
        <v>52365.09005041731</v>
      </c>
      <c r="X132" s="153">
        <v>1.935518225925075E-18</v>
      </c>
      <c r="Y132" s="153">
        <v>9318.766982695839</v>
      </c>
      <c r="Z132" s="153">
        <v>0</v>
      </c>
      <c r="AA132" s="153">
        <v>898.4744189762191</v>
      </c>
      <c r="AB132" s="153"/>
      <c r="AC132" s="153"/>
      <c r="AD132" s="153"/>
      <c r="AE132" s="153"/>
      <c r="AF132" s="153"/>
      <c r="AG132" s="153"/>
      <c r="AH132" s="27"/>
      <c r="AI132" s="27"/>
      <c r="AJ132" s="27"/>
      <c r="AK132" s="27"/>
      <c r="AL132" s="27"/>
      <c r="AM132" s="27"/>
      <c r="AN132" s="27"/>
    </row>
    <row r="133" spans="1:40" s="37" customFormat="1" ht="11.25">
      <c r="A133" s="94">
        <v>87</v>
      </c>
      <c r="B133" s="111" t="s">
        <v>1058</v>
      </c>
      <c r="C133" s="99" t="s">
        <v>1059</v>
      </c>
      <c r="D133" s="102" t="s">
        <v>785</v>
      </c>
      <c r="E133" s="153">
        <v>62894</v>
      </c>
      <c r="F133" s="153">
        <v>32682.5594611658</v>
      </c>
      <c r="G133" s="153">
        <v>7672.653866838563</v>
      </c>
      <c r="H133" s="153">
        <v>9188.369142432985</v>
      </c>
      <c r="I133" s="153">
        <v>6023.01979164788</v>
      </c>
      <c r="J133" s="153">
        <v>5648.123248784168</v>
      </c>
      <c r="K133" s="153">
        <v>5.3387230481726063E-20</v>
      </c>
      <c r="L133" s="153">
        <v>1405.114795219997</v>
      </c>
      <c r="M133" s="153">
        <v>250.0508897814678</v>
      </c>
      <c r="N133" s="153">
        <v>24.108804129137845</v>
      </c>
      <c r="O133" s="153">
        <v>32682.5594611658</v>
      </c>
      <c r="P133" s="153">
        <v>7672.653866838563</v>
      </c>
      <c r="Q133" s="153">
        <v>9188.369142432985</v>
      </c>
      <c r="R133" s="153">
        <v>6023.01979164788</v>
      </c>
      <c r="S133" s="153">
        <v>5110.0619040120155</v>
      </c>
      <c r="T133" s="153">
        <v>13.671896534367422</v>
      </c>
      <c r="U133" s="153">
        <v>524.389448237785</v>
      </c>
      <c r="V133" s="153">
        <v>1.4513836599824548E-21</v>
      </c>
      <c r="W133" s="153">
        <v>1405.114795219997</v>
      </c>
      <c r="X133" s="153">
        <v>5.193584682174361E-20</v>
      </c>
      <c r="Y133" s="153">
        <v>250.0508897814678</v>
      </c>
      <c r="Z133" s="153">
        <v>0</v>
      </c>
      <c r="AA133" s="153">
        <v>24.108804129137845</v>
      </c>
      <c r="AB133" s="153"/>
      <c r="AC133" s="153"/>
      <c r="AD133" s="153"/>
      <c r="AE133" s="153"/>
      <c r="AF133" s="153"/>
      <c r="AG133" s="153"/>
      <c r="AH133" s="27"/>
      <c r="AI133" s="27"/>
      <c r="AJ133" s="27"/>
      <c r="AK133" s="27"/>
      <c r="AL133" s="27"/>
      <c r="AM133" s="27"/>
      <c r="AN133" s="27"/>
    </row>
    <row r="134" spans="1:40" s="37" customFormat="1" ht="11.25">
      <c r="A134" s="94">
        <v>88</v>
      </c>
      <c r="B134" s="111" t="s">
        <v>1060</v>
      </c>
      <c r="C134" s="99" t="s">
        <v>1061</v>
      </c>
      <c r="D134" s="102" t="s">
        <v>819</v>
      </c>
      <c r="E134" s="153">
        <v>19121769</v>
      </c>
      <c r="F134" s="153">
        <v>12102318.281466916</v>
      </c>
      <c r="G134" s="153">
        <v>2265004.3276865375</v>
      </c>
      <c r="H134" s="153">
        <v>1910109.1635116132</v>
      </c>
      <c r="I134" s="153">
        <v>1019740.4834458346</v>
      </c>
      <c r="J134" s="153">
        <v>1055115.5484964838</v>
      </c>
      <c r="K134" s="153">
        <v>180231.29380141036</v>
      </c>
      <c r="L134" s="153">
        <v>202983.57448924577</v>
      </c>
      <c r="M134" s="153">
        <v>342376.5844020364</v>
      </c>
      <c r="N134" s="153">
        <v>43889.74269992168</v>
      </c>
      <c r="O134" s="153">
        <v>12102318.281466916</v>
      </c>
      <c r="P134" s="153">
        <v>2265004.3276865375</v>
      </c>
      <c r="Q134" s="153">
        <v>1910109.1635116132</v>
      </c>
      <c r="R134" s="153">
        <v>1019740.4834458346</v>
      </c>
      <c r="S134" s="153">
        <v>865842.9967949205</v>
      </c>
      <c r="T134" s="153">
        <v>2815.2327351076274</v>
      </c>
      <c r="U134" s="153">
        <v>186457.3189664556</v>
      </c>
      <c r="V134" s="153">
        <v>18862.503672519935</v>
      </c>
      <c r="W134" s="153">
        <v>202983.57448924577</v>
      </c>
      <c r="X134" s="153">
        <v>161368.7901288904</v>
      </c>
      <c r="Y134" s="153">
        <v>342376.5844020364</v>
      </c>
      <c r="Z134" s="153">
        <v>38324.975620158846</v>
      </c>
      <c r="AA134" s="153">
        <v>5564.767079762837</v>
      </c>
      <c r="AB134" s="153"/>
      <c r="AC134" s="153"/>
      <c r="AD134" s="153"/>
      <c r="AE134" s="153"/>
      <c r="AF134" s="153"/>
      <c r="AG134" s="153"/>
      <c r="AH134" s="27"/>
      <c r="AI134" s="27"/>
      <c r="AJ134" s="27"/>
      <c r="AK134" s="27"/>
      <c r="AL134" s="27"/>
      <c r="AM134" s="27"/>
      <c r="AN134" s="27"/>
    </row>
    <row r="135" spans="1:40" s="37" customFormat="1" ht="11.25">
      <c r="A135" s="94">
        <v>89</v>
      </c>
      <c r="B135" s="113" t="s">
        <v>1062</v>
      </c>
      <c r="C135" s="101" t="s">
        <v>1063</v>
      </c>
      <c r="D135" s="102" t="s">
        <v>785</v>
      </c>
      <c r="E135" s="153">
        <v>46030</v>
      </c>
      <c r="F135" s="153">
        <v>23919.26434950014</v>
      </c>
      <c r="G135" s="153">
        <v>5615.356909889322</v>
      </c>
      <c r="H135" s="153">
        <v>6724.657862851627</v>
      </c>
      <c r="I135" s="153">
        <v>4408.045298590516</v>
      </c>
      <c r="J135" s="153">
        <v>4133.671147351659</v>
      </c>
      <c r="K135" s="153">
        <v>3.907231562746607E-20</v>
      </c>
      <c r="L135" s="153">
        <v>1028.356186980896</v>
      </c>
      <c r="M135" s="153">
        <v>183.00382320477252</v>
      </c>
      <c r="N135" s="153">
        <v>17.644421631065203</v>
      </c>
      <c r="O135" s="153">
        <v>23919.26434950014</v>
      </c>
      <c r="P135" s="153">
        <v>5615.356909889322</v>
      </c>
      <c r="Q135" s="153">
        <v>6724.657862851627</v>
      </c>
      <c r="R135" s="153">
        <v>4408.045298590516</v>
      </c>
      <c r="S135" s="153">
        <v>3739.8821738428637</v>
      </c>
      <c r="T135" s="153">
        <v>10.006000532275454</v>
      </c>
      <c r="U135" s="153">
        <v>383.78297297651994</v>
      </c>
      <c r="V135" s="153">
        <v>1.0622188105223454E-21</v>
      </c>
      <c r="W135" s="153">
        <v>1028.356186980896</v>
      </c>
      <c r="X135" s="153">
        <v>3.801009681694372E-20</v>
      </c>
      <c r="Y135" s="153">
        <v>183.00382320477252</v>
      </c>
      <c r="Z135" s="153">
        <v>0</v>
      </c>
      <c r="AA135" s="153">
        <v>17.644421631065203</v>
      </c>
      <c r="AB135" s="153"/>
      <c r="AC135" s="153"/>
      <c r="AD135" s="153"/>
      <c r="AE135" s="153"/>
      <c r="AF135" s="153"/>
      <c r="AG135" s="153"/>
      <c r="AH135" s="27"/>
      <c r="AI135" s="27"/>
      <c r="AJ135" s="27"/>
      <c r="AK135" s="27"/>
      <c r="AL135" s="27"/>
      <c r="AM135" s="27"/>
      <c r="AN135" s="27"/>
    </row>
    <row r="136" spans="1:40" s="37" customFormat="1" ht="11.25">
      <c r="A136" s="94">
        <v>90</v>
      </c>
      <c r="B136" s="111" t="s">
        <v>1064</v>
      </c>
      <c r="C136" s="101" t="s">
        <v>1065</v>
      </c>
      <c r="D136" s="102" t="s">
        <v>705</v>
      </c>
      <c r="E136" s="153">
        <f aca="true" t="shared" si="20" ref="E136:AA136">(E132+E133+E134+E135)</f>
        <v>21574594</v>
      </c>
      <c r="F136" s="153">
        <f t="shared" si="20"/>
        <v>13376916.795002928</v>
      </c>
      <c r="G136" s="153">
        <f t="shared" si="20"/>
        <v>2564232.826763211</v>
      </c>
      <c r="H136" s="153">
        <f t="shared" si="20"/>
        <v>2268449.5702561066</v>
      </c>
      <c r="I136" s="153">
        <f t="shared" si="20"/>
        <v>1254634.3289708246</v>
      </c>
      <c r="J136" s="153">
        <f t="shared" si="20"/>
        <v>1275388.673241277</v>
      </c>
      <c r="K136" s="153">
        <f t="shared" si="20"/>
        <v>180231.29380141036</v>
      </c>
      <c r="L136" s="153">
        <f t="shared" si="20"/>
        <v>257782.135521864</v>
      </c>
      <c r="M136" s="153">
        <f t="shared" si="20"/>
        <v>352128.40609771846</v>
      </c>
      <c r="N136" s="153">
        <f t="shared" si="20"/>
        <v>44829.9703446581</v>
      </c>
      <c r="O136" s="153">
        <f t="shared" si="20"/>
        <v>13376916.795002928</v>
      </c>
      <c r="P136" s="153">
        <f t="shared" si="20"/>
        <v>2564232.826763211</v>
      </c>
      <c r="Q136" s="153">
        <f t="shared" si="20"/>
        <v>2268449.5702561066</v>
      </c>
      <c r="R136" s="153">
        <f t="shared" si="20"/>
        <v>1254634.3289708246</v>
      </c>
      <c r="S136" s="153">
        <f t="shared" si="20"/>
        <v>1065132.0798506693</v>
      </c>
      <c r="T136" s="153">
        <f t="shared" si="20"/>
        <v>3348.4277873687297</v>
      </c>
      <c r="U136" s="153">
        <f t="shared" si="20"/>
        <v>206908.16560323883</v>
      </c>
      <c r="V136" s="153">
        <f t="shared" si="20"/>
        <v>18862.503672519935</v>
      </c>
      <c r="W136" s="153">
        <f t="shared" si="20"/>
        <v>257782.135521864</v>
      </c>
      <c r="X136" s="153">
        <f t="shared" si="20"/>
        <v>161368.7901288904</v>
      </c>
      <c r="Y136" s="153">
        <f t="shared" si="20"/>
        <v>352128.40609771846</v>
      </c>
      <c r="Z136" s="153">
        <f t="shared" si="20"/>
        <v>38324.975620158846</v>
      </c>
      <c r="AA136" s="153">
        <f t="shared" si="20"/>
        <v>6504.99472449926</v>
      </c>
      <c r="AB136" s="153"/>
      <c r="AC136" s="153"/>
      <c r="AD136" s="153"/>
      <c r="AE136" s="153"/>
      <c r="AF136" s="153"/>
      <c r="AG136" s="153"/>
      <c r="AH136" s="27"/>
      <c r="AI136" s="27"/>
      <c r="AJ136" s="27"/>
      <c r="AK136" s="27"/>
      <c r="AL136" s="27"/>
      <c r="AM136" s="27"/>
      <c r="AN136" s="27"/>
    </row>
    <row r="137" spans="1:40" s="37" customFormat="1" ht="11.25">
      <c r="A137" s="94"/>
      <c r="B137" s="111"/>
      <c r="C137" s="99"/>
      <c r="D137" s="102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27"/>
      <c r="AI137" s="27"/>
      <c r="AJ137" s="27"/>
      <c r="AK137" s="27"/>
      <c r="AL137" s="27"/>
      <c r="AM137" s="27"/>
      <c r="AN137" s="27"/>
    </row>
    <row r="138" spans="1:40" s="37" customFormat="1" ht="11.25">
      <c r="A138" s="94">
        <v>91</v>
      </c>
      <c r="B138" s="115" t="s">
        <v>1066</v>
      </c>
      <c r="C138" s="99" t="s">
        <v>1067</v>
      </c>
      <c r="D138" s="102" t="s">
        <v>785</v>
      </c>
      <c r="E138" s="153">
        <v>47687</v>
      </c>
      <c r="F138" s="153">
        <v>24780.31629447346</v>
      </c>
      <c r="G138" s="153">
        <v>5817.499999172108</v>
      </c>
      <c r="H138" s="153">
        <v>6966.733858479373</v>
      </c>
      <c r="I138" s="153">
        <v>4566.727268170453</v>
      </c>
      <c r="J138" s="153">
        <v>4282.476124348437</v>
      </c>
      <c r="K138" s="153">
        <v>4.047885108248913E-20</v>
      </c>
      <c r="L138" s="153">
        <v>1065.375222432283</v>
      </c>
      <c r="M138" s="153">
        <v>189.59164278005622</v>
      </c>
      <c r="N138" s="153">
        <v>18.279590143832422</v>
      </c>
      <c r="O138" s="153">
        <v>24780.31629447346</v>
      </c>
      <c r="P138" s="153">
        <v>5817.499999172108</v>
      </c>
      <c r="Q138" s="153">
        <v>6966.733858479373</v>
      </c>
      <c r="R138" s="153">
        <v>4566.727268170453</v>
      </c>
      <c r="S138" s="153">
        <v>3874.5114321973633</v>
      </c>
      <c r="T138" s="153">
        <v>10.36619916103888</v>
      </c>
      <c r="U138" s="153">
        <v>397.5984929900349</v>
      </c>
      <c r="V138" s="153">
        <v>1.1004568415680881E-21</v>
      </c>
      <c r="W138" s="153">
        <v>1065.375222432283</v>
      </c>
      <c r="X138" s="153">
        <v>3.937839424092104E-20</v>
      </c>
      <c r="Y138" s="153">
        <v>189.59164278005622</v>
      </c>
      <c r="Z138" s="153">
        <v>0</v>
      </c>
      <c r="AA138" s="153">
        <v>18.279590143832422</v>
      </c>
      <c r="AB138" s="153"/>
      <c r="AC138" s="153"/>
      <c r="AD138" s="153"/>
      <c r="AE138" s="153"/>
      <c r="AF138" s="153"/>
      <c r="AG138" s="153"/>
      <c r="AH138" s="27"/>
      <c r="AI138" s="27"/>
      <c r="AJ138" s="27"/>
      <c r="AK138" s="27"/>
      <c r="AL138" s="27"/>
      <c r="AM138" s="27"/>
      <c r="AN138" s="27"/>
    </row>
    <row r="139" spans="1:40" s="37" customFormat="1" ht="11.25">
      <c r="A139" s="94">
        <v>92</v>
      </c>
      <c r="B139" s="115" t="s">
        <v>1068</v>
      </c>
      <c r="C139" s="99" t="s">
        <v>1069</v>
      </c>
      <c r="D139" s="104" t="s">
        <v>745</v>
      </c>
      <c r="E139" s="153">
        <v>182</v>
      </c>
      <c r="F139" s="153">
        <v>94.57540976773899</v>
      </c>
      <c r="G139" s="153">
        <v>22.20280159895409</v>
      </c>
      <c r="H139" s="153">
        <v>26.588914426221944</v>
      </c>
      <c r="I139" s="153">
        <v>17.42916020733161</v>
      </c>
      <c r="J139" s="153">
        <v>16.34430043054534</v>
      </c>
      <c r="K139" s="153">
        <v>0</v>
      </c>
      <c r="L139" s="153">
        <v>4.0660618299049105</v>
      </c>
      <c r="M139" s="153">
        <v>0.7235867004837844</v>
      </c>
      <c r="N139" s="153">
        <v>0.06976503881933234</v>
      </c>
      <c r="O139" s="153">
        <v>94.57540976773899</v>
      </c>
      <c r="P139" s="153">
        <v>22.20280159895409</v>
      </c>
      <c r="Q139" s="153">
        <v>26.588914426221944</v>
      </c>
      <c r="R139" s="153">
        <v>17.42916020733161</v>
      </c>
      <c r="S139" s="153">
        <v>14.787281243523815</v>
      </c>
      <c r="T139" s="153">
        <v>0.03956315656906654</v>
      </c>
      <c r="U139" s="153">
        <v>1.5174560304524578</v>
      </c>
      <c r="V139" s="153">
        <v>0</v>
      </c>
      <c r="W139" s="153">
        <v>4.0660618299049105</v>
      </c>
      <c r="X139" s="153">
        <v>0</v>
      </c>
      <c r="Y139" s="153">
        <v>0.7235867004837844</v>
      </c>
      <c r="Z139" s="153">
        <v>0</v>
      </c>
      <c r="AA139" s="153">
        <v>0.06976503881933234</v>
      </c>
      <c r="AB139" s="153"/>
      <c r="AC139" s="153"/>
      <c r="AD139" s="153"/>
      <c r="AE139" s="153"/>
      <c r="AF139" s="153"/>
      <c r="AG139" s="153"/>
      <c r="AH139" s="27"/>
      <c r="AI139" s="27"/>
      <c r="AJ139" s="27"/>
      <c r="AK139" s="27"/>
      <c r="AL139" s="27"/>
      <c r="AM139" s="27"/>
      <c r="AN139" s="27"/>
    </row>
    <row r="140" spans="1:40" s="37" customFormat="1" ht="11.25">
      <c r="A140" s="94">
        <v>93</v>
      </c>
      <c r="B140" s="111" t="s">
        <v>1070</v>
      </c>
      <c r="C140" s="99" t="s">
        <v>1071</v>
      </c>
      <c r="D140" s="102" t="s">
        <v>797</v>
      </c>
      <c r="E140" s="153">
        <v>1131780</v>
      </c>
      <c r="F140" s="153">
        <v>673711.334521571</v>
      </c>
      <c r="G140" s="153">
        <v>135237.16093660533</v>
      </c>
      <c r="H140" s="153">
        <v>132582.15185894133</v>
      </c>
      <c r="I140" s="153">
        <v>72137.63904267132</v>
      </c>
      <c r="J140" s="153">
        <v>73574.20362483399</v>
      </c>
      <c r="K140" s="153">
        <v>14753.336096052295</v>
      </c>
      <c r="L140" s="153">
        <v>12730.022354446275</v>
      </c>
      <c r="M140" s="153">
        <v>13980.8921634984</v>
      </c>
      <c r="N140" s="153">
        <v>3073.25940137998</v>
      </c>
      <c r="O140" s="153">
        <v>673711.334521571</v>
      </c>
      <c r="P140" s="153">
        <v>135237.16093660533</v>
      </c>
      <c r="Q140" s="153">
        <v>132582.15185894133</v>
      </c>
      <c r="R140" s="153">
        <v>72137.63904267132</v>
      </c>
      <c r="S140" s="153">
        <v>61305.902599752764</v>
      </c>
      <c r="T140" s="153">
        <v>200.89003732463965</v>
      </c>
      <c r="U140" s="153">
        <v>12067.410987756584</v>
      </c>
      <c r="V140" s="153">
        <v>1194.8592891556782</v>
      </c>
      <c r="W140" s="153">
        <v>12730.022354446275</v>
      </c>
      <c r="X140" s="153">
        <v>13558.476806896617</v>
      </c>
      <c r="Y140" s="153">
        <v>13980.8921634984</v>
      </c>
      <c r="Z140" s="153">
        <v>2805.4491494930026</v>
      </c>
      <c r="AA140" s="153">
        <v>267.8102518869778</v>
      </c>
      <c r="AB140" s="153"/>
      <c r="AC140" s="153"/>
      <c r="AD140" s="153"/>
      <c r="AE140" s="153"/>
      <c r="AF140" s="153"/>
      <c r="AG140" s="153"/>
      <c r="AH140" s="27"/>
      <c r="AI140" s="27"/>
      <c r="AJ140" s="27"/>
      <c r="AK140" s="27"/>
      <c r="AL140" s="27"/>
      <c r="AM140" s="27"/>
      <c r="AN140" s="27"/>
    </row>
    <row r="141" spans="1:40" s="37" customFormat="1" ht="11.25">
      <c r="A141" s="94">
        <v>94</v>
      </c>
      <c r="B141" s="113" t="s">
        <v>1072</v>
      </c>
      <c r="C141" s="101" t="s">
        <v>1073</v>
      </c>
      <c r="D141" s="102" t="s">
        <v>705</v>
      </c>
      <c r="E141" s="153">
        <f aca="true" t="shared" si="21" ref="E141:AA141">(E138+E139+E140)</f>
        <v>1179649</v>
      </c>
      <c r="F141" s="153">
        <f t="shared" si="21"/>
        <v>698586.2262258122</v>
      </c>
      <c r="G141" s="153">
        <f t="shared" si="21"/>
        <v>141076.8637373764</v>
      </c>
      <c r="H141" s="153">
        <f t="shared" si="21"/>
        <v>139575.47463184694</v>
      </c>
      <c r="I141" s="153">
        <f t="shared" si="21"/>
        <v>76721.7954710491</v>
      </c>
      <c r="J141" s="153">
        <f t="shared" si="21"/>
        <v>77873.02404961297</v>
      </c>
      <c r="K141" s="153">
        <f t="shared" si="21"/>
        <v>14753.336096052295</v>
      </c>
      <c r="L141" s="153">
        <f t="shared" si="21"/>
        <v>13799.463638708463</v>
      </c>
      <c r="M141" s="153">
        <f t="shared" si="21"/>
        <v>14171.20739297894</v>
      </c>
      <c r="N141" s="153">
        <f t="shared" si="21"/>
        <v>3091.6087565626317</v>
      </c>
      <c r="O141" s="153">
        <f t="shared" si="21"/>
        <v>698586.2262258122</v>
      </c>
      <c r="P141" s="153">
        <f t="shared" si="21"/>
        <v>141076.8637373764</v>
      </c>
      <c r="Q141" s="153">
        <f t="shared" si="21"/>
        <v>139575.47463184694</v>
      </c>
      <c r="R141" s="153">
        <f t="shared" si="21"/>
        <v>76721.7954710491</v>
      </c>
      <c r="S141" s="153">
        <f t="shared" si="21"/>
        <v>65195.201313193655</v>
      </c>
      <c r="T141" s="153">
        <f t="shared" si="21"/>
        <v>211.2957996422476</v>
      </c>
      <c r="U141" s="153">
        <f t="shared" si="21"/>
        <v>12466.526936777072</v>
      </c>
      <c r="V141" s="153">
        <f t="shared" si="21"/>
        <v>1194.8592891556782</v>
      </c>
      <c r="W141" s="153">
        <f t="shared" si="21"/>
        <v>13799.463638708463</v>
      </c>
      <c r="X141" s="153">
        <f t="shared" si="21"/>
        <v>13558.476806896617</v>
      </c>
      <c r="Y141" s="153">
        <f t="shared" si="21"/>
        <v>14171.20739297894</v>
      </c>
      <c r="Z141" s="153">
        <f t="shared" si="21"/>
        <v>2805.4491494930026</v>
      </c>
      <c r="AA141" s="153">
        <f t="shared" si="21"/>
        <v>286.1596070696296</v>
      </c>
      <c r="AB141" s="153"/>
      <c r="AC141" s="153"/>
      <c r="AD141" s="153"/>
      <c r="AE141" s="153"/>
      <c r="AF141" s="153"/>
      <c r="AG141" s="153"/>
      <c r="AH141" s="27"/>
      <c r="AI141" s="27"/>
      <c r="AJ141" s="27"/>
      <c r="AK141" s="27"/>
      <c r="AL141" s="27"/>
      <c r="AM141" s="27"/>
      <c r="AN141" s="27"/>
    </row>
    <row r="142" spans="1:40" s="37" customFormat="1" ht="11.25">
      <c r="A142" s="94"/>
      <c r="B142" s="115"/>
      <c r="C142" s="99"/>
      <c r="D142" s="102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27"/>
      <c r="AI142" s="27"/>
      <c r="AJ142" s="27"/>
      <c r="AK142" s="27"/>
      <c r="AL142" s="27"/>
      <c r="AM142" s="27"/>
      <c r="AN142" s="27"/>
    </row>
    <row r="143" spans="1:40" s="37" customFormat="1" ht="11.25">
      <c r="A143" s="94">
        <v>95</v>
      </c>
      <c r="B143" s="115" t="s">
        <v>1074</v>
      </c>
      <c r="C143" s="101" t="s">
        <v>1075</v>
      </c>
      <c r="D143" s="102" t="s">
        <v>1076</v>
      </c>
      <c r="E143" s="153">
        <v>25800</v>
      </c>
      <c r="F143" s="153">
        <v>12195.383991909526</v>
      </c>
      <c r="G143" s="153">
        <v>2859.908016287264</v>
      </c>
      <c r="H143" s="153">
        <v>3424.4924388006657</v>
      </c>
      <c r="I143" s="153">
        <v>2244.43628172218</v>
      </c>
      <c r="J143" s="153">
        <v>2103.7744187016337</v>
      </c>
      <c r="K143" s="153">
        <v>2208.128068277103</v>
      </c>
      <c r="L143" s="153">
        <v>523.1615566873389</v>
      </c>
      <c r="M143" s="153">
        <v>93.03007212626214</v>
      </c>
      <c r="N143" s="153">
        <v>147.685155488026</v>
      </c>
      <c r="O143" s="153">
        <v>12195.383991909526</v>
      </c>
      <c r="P143" s="153">
        <v>2859.908016287264</v>
      </c>
      <c r="Q143" s="153">
        <v>3424.4924388006657</v>
      </c>
      <c r="R143" s="153">
        <v>2244.43628172218</v>
      </c>
      <c r="S143" s="153">
        <v>1903.9983826917319</v>
      </c>
      <c r="T143" s="153">
        <v>5.076296905725058</v>
      </c>
      <c r="U143" s="153">
        <v>194.69973910417653</v>
      </c>
      <c r="V143" s="153">
        <v>65.9019862867955</v>
      </c>
      <c r="W143" s="153">
        <v>523.1615566873389</v>
      </c>
      <c r="X143" s="153">
        <v>2142.2260819903076</v>
      </c>
      <c r="Y143" s="153">
        <v>93.03007212626214</v>
      </c>
      <c r="Z143" s="153">
        <v>138.6977134071095</v>
      </c>
      <c r="AA143" s="153">
        <v>8.987442080916525</v>
      </c>
      <c r="AB143" s="153"/>
      <c r="AC143" s="153"/>
      <c r="AD143" s="153"/>
      <c r="AE143" s="153"/>
      <c r="AF143" s="153"/>
      <c r="AG143" s="153"/>
      <c r="AH143" s="27"/>
      <c r="AI143" s="27"/>
      <c r="AJ143" s="27"/>
      <c r="AK143" s="27"/>
      <c r="AL143" s="27"/>
      <c r="AM143" s="27"/>
      <c r="AN143" s="27"/>
    </row>
    <row r="144" spans="1:40" s="37" customFormat="1" ht="11.25">
      <c r="A144" s="94">
        <v>96</v>
      </c>
      <c r="B144" s="115" t="s">
        <v>1077</v>
      </c>
      <c r="C144" s="101" t="s">
        <v>1078</v>
      </c>
      <c r="D144" s="102" t="s">
        <v>816</v>
      </c>
      <c r="E144" s="153">
        <v>11200</v>
      </c>
      <c r="F144" s="153">
        <v>7356.884470169614</v>
      </c>
      <c r="G144" s="153">
        <v>1335.3458863070955</v>
      </c>
      <c r="H144" s="153">
        <v>1096.9940587015851</v>
      </c>
      <c r="I144" s="153">
        <v>466.5637364430746</v>
      </c>
      <c r="J144" s="153">
        <v>538.9133514606277</v>
      </c>
      <c r="K144" s="153">
        <v>118.23802573573703</v>
      </c>
      <c r="L144" s="153">
        <v>38.788638538309485</v>
      </c>
      <c r="M144" s="153">
        <v>207.2135108113304</v>
      </c>
      <c r="N144" s="153">
        <v>41.05832183262527</v>
      </c>
      <c r="O144" s="153">
        <v>7356.884470169614</v>
      </c>
      <c r="P144" s="153">
        <v>1335.3458863070955</v>
      </c>
      <c r="Q144" s="153">
        <v>1096.9940587015851</v>
      </c>
      <c r="R144" s="153">
        <v>466.5637364430746</v>
      </c>
      <c r="S144" s="153">
        <v>397.61365368159557</v>
      </c>
      <c r="T144" s="153">
        <v>1.6952274661832591</v>
      </c>
      <c r="U144" s="153">
        <v>139.604470312849</v>
      </c>
      <c r="V144" s="153">
        <v>16.42970015990665</v>
      </c>
      <c r="W144" s="153">
        <v>38.788638538309485</v>
      </c>
      <c r="X144" s="153">
        <v>101.80832557583038</v>
      </c>
      <c r="Y144" s="153">
        <v>207.2135108113304</v>
      </c>
      <c r="Z144" s="153">
        <v>39.54901549710226</v>
      </c>
      <c r="AA144" s="153">
        <v>1.509306335523005</v>
      </c>
      <c r="AB144" s="153"/>
      <c r="AC144" s="153"/>
      <c r="AD144" s="153"/>
      <c r="AE144" s="153"/>
      <c r="AF144" s="153"/>
      <c r="AG144" s="153"/>
      <c r="AH144" s="27"/>
      <c r="AI144" s="27"/>
      <c r="AJ144" s="27"/>
      <c r="AK144" s="27"/>
      <c r="AL144" s="27"/>
      <c r="AM144" s="27"/>
      <c r="AN144" s="27"/>
    </row>
    <row r="145" spans="1:40" s="37" customFormat="1" ht="21">
      <c r="A145" s="94">
        <v>97</v>
      </c>
      <c r="B145" s="113" t="s">
        <v>1079</v>
      </c>
      <c r="C145" s="101" t="s">
        <v>1080</v>
      </c>
      <c r="D145" s="102" t="s">
        <v>705</v>
      </c>
      <c r="E145" s="153">
        <f aca="true" t="shared" si="22" ref="E145:AA145">(E143+E144)</f>
        <v>37000</v>
      </c>
      <c r="F145" s="153">
        <f t="shared" si="22"/>
        <v>19552.26846207914</v>
      </c>
      <c r="G145" s="153">
        <f t="shared" si="22"/>
        <v>4195.25390259436</v>
      </c>
      <c r="H145" s="153">
        <f t="shared" si="22"/>
        <v>4521.486497502251</v>
      </c>
      <c r="I145" s="153">
        <f t="shared" si="22"/>
        <v>2711.0000181652545</v>
      </c>
      <c r="J145" s="153">
        <f t="shared" si="22"/>
        <v>2642.6877701622616</v>
      </c>
      <c r="K145" s="153">
        <f t="shared" si="22"/>
        <v>2326.36609401284</v>
      </c>
      <c r="L145" s="153">
        <f t="shared" si="22"/>
        <v>561.9501952256484</v>
      </c>
      <c r="M145" s="153">
        <f t="shared" si="22"/>
        <v>300.2435829375925</v>
      </c>
      <c r="N145" s="153">
        <f t="shared" si="22"/>
        <v>188.74347732065127</v>
      </c>
      <c r="O145" s="153">
        <f t="shared" si="22"/>
        <v>19552.26846207914</v>
      </c>
      <c r="P145" s="153">
        <f t="shared" si="22"/>
        <v>4195.25390259436</v>
      </c>
      <c r="Q145" s="153">
        <f t="shared" si="22"/>
        <v>4521.486497502251</v>
      </c>
      <c r="R145" s="153">
        <f t="shared" si="22"/>
        <v>2711.0000181652545</v>
      </c>
      <c r="S145" s="153">
        <f t="shared" si="22"/>
        <v>2301.6120363733276</v>
      </c>
      <c r="T145" s="153">
        <f t="shared" si="22"/>
        <v>6.771524371908317</v>
      </c>
      <c r="U145" s="153">
        <f t="shared" si="22"/>
        <v>334.3042094170255</v>
      </c>
      <c r="V145" s="153">
        <f t="shared" si="22"/>
        <v>82.33168644670215</v>
      </c>
      <c r="W145" s="153">
        <f t="shared" si="22"/>
        <v>561.9501952256484</v>
      </c>
      <c r="X145" s="153">
        <f t="shared" si="22"/>
        <v>2244.034407566138</v>
      </c>
      <c r="Y145" s="153">
        <f t="shared" si="22"/>
        <v>300.2435829375925</v>
      </c>
      <c r="Z145" s="153">
        <f t="shared" si="22"/>
        <v>178.24672890421175</v>
      </c>
      <c r="AA145" s="153">
        <f t="shared" si="22"/>
        <v>10.49674841643953</v>
      </c>
      <c r="AB145" s="153"/>
      <c r="AC145" s="153"/>
      <c r="AD145" s="153"/>
      <c r="AE145" s="153"/>
      <c r="AF145" s="153"/>
      <c r="AG145" s="153"/>
      <c r="AH145" s="27"/>
      <c r="AI145" s="27"/>
      <c r="AJ145" s="27"/>
      <c r="AK145" s="27"/>
      <c r="AL145" s="27"/>
      <c r="AM145" s="27"/>
      <c r="AN145" s="27"/>
    </row>
    <row r="146" spans="1:40" s="37" customFormat="1" ht="11.25">
      <c r="A146" s="94"/>
      <c r="B146" s="115"/>
      <c r="C146" s="99"/>
      <c r="D146" s="102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27"/>
      <c r="AI146" s="27"/>
      <c r="AJ146" s="27"/>
      <c r="AK146" s="27"/>
      <c r="AL146" s="27"/>
      <c r="AM146" s="27"/>
      <c r="AN146" s="27"/>
    </row>
    <row r="147" spans="1:40" s="37" customFormat="1" ht="11.25">
      <c r="A147" s="94">
        <v>98</v>
      </c>
      <c r="B147" s="113" t="s">
        <v>1081</v>
      </c>
      <c r="C147" s="101" t="s">
        <v>1082</v>
      </c>
      <c r="D147" s="102" t="s">
        <v>785</v>
      </c>
      <c r="E147" s="153">
        <v>453099</v>
      </c>
      <c r="F147" s="153">
        <v>235450.67906787235</v>
      </c>
      <c r="G147" s="153">
        <v>55275.094514749995</v>
      </c>
      <c r="H147" s="153">
        <v>66194.56339344362</v>
      </c>
      <c r="I147" s="153">
        <v>43390.851982317276</v>
      </c>
      <c r="J147" s="153">
        <v>40690.033960327826</v>
      </c>
      <c r="K147" s="153">
        <v>3.846106265150825E-19</v>
      </c>
      <c r="L147" s="153">
        <v>10122.68433553893</v>
      </c>
      <c r="M147" s="153">
        <v>1801.4088483653968</v>
      </c>
      <c r="N147" s="153">
        <v>173.683897384619</v>
      </c>
      <c r="O147" s="153">
        <v>235450.67906787235</v>
      </c>
      <c r="P147" s="153">
        <v>55275.094514749995</v>
      </c>
      <c r="Q147" s="153">
        <v>66194.56339344362</v>
      </c>
      <c r="R147" s="153">
        <v>43390.851982317276</v>
      </c>
      <c r="S147" s="153">
        <v>36813.74914373295</v>
      </c>
      <c r="T147" s="153">
        <v>98.49465207850265</v>
      </c>
      <c r="U147" s="153">
        <v>3777.7901645163633</v>
      </c>
      <c r="V147" s="153">
        <v>1.0456013052984233E-20</v>
      </c>
      <c r="W147" s="153">
        <v>10122.68433553893</v>
      </c>
      <c r="X147" s="153">
        <v>3.7415461346209826E-19</v>
      </c>
      <c r="Y147" s="153">
        <v>1801.4088483653968</v>
      </c>
      <c r="Z147" s="153">
        <v>0</v>
      </c>
      <c r="AA147" s="153">
        <v>173.683897384619</v>
      </c>
      <c r="AB147" s="153"/>
      <c r="AC147" s="153"/>
      <c r="AD147" s="153"/>
      <c r="AE147" s="153"/>
      <c r="AF147" s="153"/>
      <c r="AG147" s="153"/>
      <c r="AH147" s="27"/>
      <c r="AI147" s="27"/>
      <c r="AJ147" s="27"/>
      <c r="AK147" s="27"/>
      <c r="AL147" s="27"/>
      <c r="AM147" s="27"/>
      <c r="AN147" s="27"/>
    </row>
    <row r="148" spans="1:40" s="37" customFormat="1" ht="11.25">
      <c r="A148" s="94">
        <v>99</v>
      </c>
      <c r="B148" s="113" t="s">
        <v>1083</v>
      </c>
      <c r="C148" s="101" t="s">
        <v>1084</v>
      </c>
      <c r="D148" s="104" t="s">
        <v>745</v>
      </c>
      <c r="E148" s="153">
        <v>248124</v>
      </c>
      <c r="F148" s="153">
        <v>128936.42292972785</v>
      </c>
      <c r="G148" s="153">
        <v>30269.4941974664</v>
      </c>
      <c r="H148" s="153">
        <v>36249.16375325217</v>
      </c>
      <c r="I148" s="153">
        <v>23761.499710351363</v>
      </c>
      <c r="J148" s="153">
        <v>22282.490110047427</v>
      </c>
      <c r="K148" s="153">
        <v>0</v>
      </c>
      <c r="L148" s="153">
        <v>5543.338052106188</v>
      </c>
      <c r="M148" s="153">
        <v>986.4792663232886</v>
      </c>
      <c r="N148" s="153">
        <v>95.11198072531877</v>
      </c>
      <c r="O148" s="153">
        <v>128936.42292972785</v>
      </c>
      <c r="P148" s="153">
        <v>30269.4941974664</v>
      </c>
      <c r="Q148" s="153">
        <v>36249.16375325217</v>
      </c>
      <c r="R148" s="153">
        <v>23761.499710351363</v>
      </c>
      <c r="S148" s="153">
        <v>20159.776765209357</v>
      </c>
      <c r="T148" s="153">
        <v>53.93719044254432</v>
      </c>
      <c r="U148" s="153">
        <v>2068.7761543955253</v>
      </c>
      <c r="V148" s="153">
        <v>0</v>
      </c>
      <c r="W148" s="153">
        <v>5543.338052106188</v>
      </c>
      <c r="X148" s="153">
        <v>0</v>
      </c>
      <c r="Y148" s="153">
        <v>986.4792663232886</v>
      </c>
      <c r="Z148" s="153">
        <v>0</v>
      </c>
      <c r="AA148" s="153">
        <v>95.11198072531877</v>
      </c>
      <c r="AB148" s="153"/>
      <c r="AC148" s="153"/>
      <c r="AD148" s="153"/>
      <c r="AE148" s="153"/>
      <c r="AF148" s="153"/>
      <c r="AG148" s="153"/>
      <c r="AH148" s="27"/>
      <c r="AI148" s="27"/>
      <c r="AJ148" s="27"/>
      <c r="AK148" s="27"/>
      <c r="AL148" s="27"/>
      <c r="AM148" s="27"/>
      <c r="AN148" s="27"/>
    </row>
    <row r="149" spans="1:40" s="37" customFormat="1" ht="11.25">
      <c r="A149" s="94">
        <v>100</v>
      </c>
      <c r="B149" s="113" t="s">
        <v>1085</v>
      </c>
      <c r="C149" s="101" t="s">
        <v>1086</v>
      </c>
      <c r="D149" s="102" t="s">
        <v>819</v>
      </c>
      <c r="E149" s="153">
        <v>8180</v>
      </c>
      <c r="F149" s="153">
        <v>5177.186459181647</v>
      </c>
      <c r="G149" s="153">
        <v>968.934171335083</v>
      </c>
      <c r="H149" s="153">
        <v>817.1154539899</v>
      </c>
      <c r="I149" s="153">
        <v>436.229365315883</v>
      </c>
      <c r="J149" s="153">
        <v>451.3622765080594</v>
      </c>
      <c r="K149" s="153">
        <v>77.10018792171041</v>
      </c>
      <c r="L149" s="153">
        <v>86.8332652340916</v>
      </c>
      <c r="M149" s="153">
        <v>146.46346059345544</v>
      </c>
      <c r="N149" s="153">
        <v>18.775359920170533</v>
      </c>
      <c r="O149" s="153">
        <v>5177.186459181647</v>
      </c>
      <c r="P149" s="153">
        <v>968.934171335083</v>
      </c>
      <c r="Q149" s="153">
        <v>817.1154539899</v>
      </c>
      <c r="R149" s="153">
        <v>436.229365315883</v>
      </c>
      <c r="S149" s="153">
        <v>370.3943768896304</v>
      </c>
      <c r="T149" s="153">
        <v>1.2043134593447076</v>
      </c>
      <c r="U149" s="153">
        <v>79.76358615908428</v>
      </c>
      <c r="V149" s="153">
        <v>8.06909026258047</v>
      </c>
      <c r="W149" s="153">
        <v>86.8332652340916</v>
      </c>
      <c r="X149" s="153">
        <v>69.03109765912994</v>
      </c>
      <c r="Y149" s="153">
        <v>146.46346059345544</v>
      </c>
      <c r="Z149" s="153">
        <v>16.394837766992133</v>
      </c>
      <c r="AA149" s="153">
        <v>2.3805221531784015</v>
      </c>
      <c r="AB149" s="153"/>
      <c r="AC149" s="153"/>
      <c r="AD149" s="153"/>
      <c r="AE149" s="153"/>
      <c r="AF149" s="153"/>
      <c r="AG149" s="153"/>
      <c r="AH149" s="27"/>
      <c r="AI149" s="27"/>
      <c r="AJ149" s="27"/>
      <c r="AK149" s="27"/>
      <c r="AL149" s="27"/>
      <c r="AM149" s="27"/>
      <c r="AN149" s="27"/>
    </row>
    <row r="150" spans="1:40" s="37" customFormat="1" ht="21">
      <c r="A150" s="94">
        <v>101</v>
      </c>
      <c r="B150" s="113" t="s">
        <v>1087</v>
      </c>
      <c r="C150" s="101" t="s">
        <v>1088</v>
      </c>
      <c r="D150" s="102" t="s">
        <v>705</v>
      </c>
      <c r="E150" s="153">
        <f aca="true" t="shared" si="23" ref="E150:AA150">(E147+E148+E149)</f>
        <v>709403</v>
      </c>
      <c r="F150" s="153">
        <f t="shared" si="23"/>
        <v>369564.2884567818</v>
      </c>
      <c r="G150" s="153">
        <f t="shared" si="23"/>
        <v>86513.52288355149</v>
      </c>
      <c r="H150" s="153">
        <f t="shared" si="23"/>
        <v>103260.84260068569</v>
      </c>
      <c r="I150" s="153">
        <f t="shared" si="23"/>
        <v>67588.58105798453</v>
      </c>
      <c r="J150" s="153">
        <f t="shared" si="23"/>
        <v>63423.88634688331</v>
      </c>
      <c r="K150" s="153">
        <f t="shared" si="23"/>
        <v>77.10018792171041</v>
      </c>
      <c r="L150" s="153">
        <f t="shared" si="23"/>
        <v>15752.85565287921</v>
      </c>
      <c r="M150" s="153">
        <f t="shared" si="23"/>
        <v>2934.3515752821404</v>
      </c>
      <c r="N150" s="153">
        <f t="shared" si="23"/>
        <v>287.57123803010836</v>
      </c>
      <c r="O150" s="153">
        <f t="shared" si="23"/>
        <v>369564.2884567818</v>
      </c>
      <c r="P150" s="153">
        <f t="shared" si="23"/>
        <v>86513.52288355149</v>
      </c>
      <c r="Q150" s="153">
        <f t="shared" si="23"/>
        <v>103260.84260068569</v>
      </c>
      <c r="R150" s="153">
        <f t="shared" si="23"/>
        <v>67588.58105798453</v>
      </c>
      <c r="S150" s="153">
        <f t="shared" si="23"/>
        <v>57343.92028583193</v>
      </c>
      <c r="T150" s="153">
        <f t="shared" si="23"/>
        <v>153.6361559803917</v>
      </c>
      <c r="U150" s="153">
        <f t="shared" si="23"/>
        <v>5926.329905070973</v>
      </c>
      <c r="V150" s="153">
        <f t="shared" si="23"/>
        <v>8.06909026258047</v>
      </c>
      <c r="W150" s="153">
        <f t="shared" si="23"/>
        <v>15752.85565287921</v>
      </c>
      <c r="X150" s="153">
        <f t="shared" si="23"/>
        <v>69.03109765912994</v>
      </c>
      <c r="Y150" s="153">
        <f t="shared" si="23"/>
        <v>2934.3515752821404</v>
      </c>
      <c r="Z150" s="153">
        <f t="shared" si="23"/>
        <v>16.394837766992133</v>
      </c>
      <c r="AA150" s="153">
        <f t="shared" si="23"/>
        <v>271.1764002631162</v>
      </c>
      <c r="AB150" s="153"/>
      <c r="AC150" s="153"/>
      <c r="AD150" s="153"/>
      <c r="AE150" s="153"/>
      <c r="AF150" s="153"/>
      <c r="AG150" s="153"/>
      <c r="AH150" s="27"/>
      <c r="AI150" s="27"/>
      <c r="AJ150" s="27"/>
      <c r="AK150" s="27"/>
      <c r="AL150" s="27"/>
      <c r="AM150" s="27"/>
      <c r="AN150" s="27"/>
    </row>
    <row r="151" spans="1:40" s="37" customFormat="1" ht="11.25">
      <c r="A151" s="94"/>
      <c r="B151" s="113"/>
      <c r="C151" s="101"/>
      <c r="D151" s="102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27"/>
      <c r="AI151" s="27"/>
      <c r="AJ151" s="27"/>
      <c r="AK151" s="27"/>
      <c r="AL151" s="27"/>
      <c r="AM151" s="27"/>
      <c r="AN151" s="27"/>
    </row>
    <row r="152" spans="1:40" s="37" customFormat="1" ht="11.25">
      <c r="A152" s="94">
        <v>102</v>
      </c>
      <c r="B152" s="113" t="s">
        <v>1089</v>
      </c>
      <c r="C152" s="101" t="s">
        <v>1090</v>
      </c>
      <c r="D152" s="102" t="s">
        <v>785</v>
      </c>
      <c r="E152" s="153">
        <v>2618916</v>
      </c>
      <c r="F152" s="153">
        <v>1360906.8892708127</v>
      </c>
      <c r="G152" s="153">
        <v>319490.5074303651</v>
      </c>
      <c r="H152" s="153">
        <v>382605.1286454037</v>
      </c>
      <c r="I152" s="153">
        <v>250799.4864480443</v>
      </c>
      <c r="J152" s="153">
        <v>235188.73574924213</v>
      </c>
      <c r="K152" s="153">
        <v>2.223052629889657E-18</v>
      </c>
      <c r="L152" s="153">
        <v>58509.19990839148</v>
      </c>
      <c r="M152" s="153">
        <v>10412.158171891157</v>
      </c>
      <c r="N152" s="153">
        <v>1003.8943758492887</v>
      </c>
      <c r="O152" s="153">
        <v>1360906.8892708127</v>
      </c>
      <c r="P152" s="153">
        <v>319490.5074303651</v>
      </c>
      <c r="Q152" s="153">
        <v>382605.1286454037</v>
      </c>
      <c r="R152" s="153">
        <v>250799.4864480443</v>
      </c>
      <c r="S152" s="153">
        <v>212783.77717123303</v>
      </c>
      <c r="T152" s="153">
        <v>569.299910710074</v>
      </c>
      <c r="U152" s="153">
        <v>21835.65866729906</v>
      </c>
      <c r="V152" s="153">
        <v>6.043584267603604E-20</v>
      </c>
      <c r="W152" s="153">
        <v>58509.19990839148</v>
      </c>
      <c r="X152" s="153">
        <v>2.162616787213621E-18</v>
      </c>
      <c r="Y152" s="153">
        <v>10412.158171891157</v>
      </c>
      <c r="Z152" s="153">
        <v>0</v>
      </c>
      <c r="AA152" s="153">
        <v>1003.8943758492887</v>
      </c>
      <c r="AB152" s="153"/>
      <c r="AC152" s="153"/>
      <c r="AD152" s="153"/>
      <c r="AE152" s="153"/>
      <c r="AF152" s="153"/>
      <c r="AG152" s="153"/>
      <c r="AH152" s="27"/>
      <c r="AI152" s="27"/>
      <c r="AJ152" s="27"/>
      <c r="AK152" s="27"/>
      <c r="AL152" s="27"/>
      <c r="AM152" s="27"/>
      <c r="AN152" s="27"/>
    </row>
    <row r="153" spans="1:40" s="37" customFormat="1" ht="11.25">
      <c r="A153" s="94"/>
      <c r="B153" s="113"/>
      <c r="C153" s="101"/>
      <c r="D153" s="102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27"/>
      <c r="AI153" s="27"/>
      <c r="AJ153" s="27"/>
      <c r="AK153" s="27"/>
      <c r="AL153" s="27"/>
      <c r="AM153" s="27"/>
      <c r="AN153" s="27"/>
    </row>
    <row r="154" spans="1:40" s="37" customFormat="1" ht="11.25">
      <c r="A154" s="94">
        <v>103</v>
      </c>
      <c r="B154" s="113" t="s">
        <v>1091</v>
      </c>
      <c r="C154" s="101" t="s">
        <v>1092</v>
      </c>
      <c r="D154" s="102" t="s">
        <v>705</v>
      </c>
      <c r="E154" s="153">
        <f aca="true" t="shared" si="24" ref="E154:AA154">(E145+E150+E152)</f>
        <v>3365319</v>
      </c>
      <c r="F154" s="153">
        <f t="shared" si="24"/>
        <v>1750023.4461896736</v>
      </c>
      <c r="G154" s="153">
        <f t="shared" si="24"/>
        <v>410199.28421651095</v>
      </c>
      <c r="H154" s="153">
        <f t="shared" si="24"/>
        <v>490387.4577435916</v>
      </c>
      <c r="I154" s="153">
        <f t="shared" si="24"/>
        <v>321099.0675241941</v>
      </c>
      <c r="J154" s="153">
        <f t="shared" si="24"/>
        <v>301255.3098662877</v>
      </c>
      <c r="K154" s="153">
        <f t="shared" si="24"/>
        <v>2403.466281934551</v>
      </c>
      <c r="L154" s="153">
        <f t="shared" si="24"/>
        <v>74824.00575649634</v>
      </c>
      <c r="M154" s="153">
        <f t="shared" si="24"/>
        <v>13646.753330110889</v>
      </c>
      <c r="N154" s="153">
        <f t="shared" si="24"/>
        <v>1480.2090912000483</v>
      </c>
      <c r="O154" s="153">
        <f t="shared" si="24"/>
        <v>1750023.4461896736</v>
      </c>
      <c r="P154" s="153">
        <f t="shared" si="24"/>
        <v>410199.28421651095</v>
      </c>
      <c r="Q154" s="153">
        <f t="shared" si="24"/>
        <v>490387.4577435916</v>
      </c>
      <c r="R154" s="153">
        <f t="shared" si="24"/>
        <v>321099.0675241941</v>
      </c>
      <c r="S154" s="153">
        <f t="shared" si="24"/>
        <v>272429.3094934383</v>
      </c>
      <c r="T154" s="153">
        <f t="shared" si="24"/>
        <v>729.7075910623739</v>
      </c>
      <c r="U154" s="153">
        <f t="shared" si="24"/>
        <v>28096.29278178706</v>
      </c>
      <c r="V154" s="153">
        <f t="shared" si="24"/>
        <v>90.40077670928262</v>
      </c>
      <c r="W154" s="153">
        <f t="shared" si="24"/>
        <v>74824.00575649634</v>
      </c>
      <c r="X154" s="153">
        <f t="shared" si="24"/>
        <v>2313.0655052252678</v>
      </c>
      <c r="Y154" s="153">
        <f t="shared" si="24"/>
        <v>13646.753330110889</v>
      </c>
      <c r="Z154" s="153">
        <f t="shared" si="24"/>
        <v>194.6415666712039</v>
      </c>
      <c r="AA154" s="153">
        <f t="shared" si="24"/>
        <v>1285.5675245288444</v>
      </c>
      <c r="AB154" s="153"/>
      <c r="AC154" s="153"/>
      <c r="AD154" s="153"/>
      <c r="AE154" s="153"/>
      <c r="AF154" s="153"/>
      <c r="AG154" s="153"/>
      <c r="AH154" s="27"/>
      <c r="AI154" s="27"/>
      <c r="AJ154" s="27"/>
      <c r="AK154" s="27"/>
      <c r="AL154" s="27"/>
      <c r="AM154" s="27"/>
      <c r="AN154" s="27"/>
    </row>
    <row r="155" spans="1:40" s="37" customFormat="1" ht="11.25">
      <c r="A155" s="94"/>
      <c r="B155" s="115"/>
      <c r="C155" s="99"/>
      <c r="D155" s="102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27"/>
      <c r="AI155" s="27"/>
      <c r="AJ155" s="27"/>
      <c r="AK155" s="27"/>
      <c r="AL155" s="27"/>
      <c r="AM155" s="27"/>
      <c r="AN155" s="27"/>
    </row>
    <row r="156" spans="1:40" s="37" customFormat="1" ht="11.25">
      <c r="A156" s="94">
        <v>104</v>
      </c>
      <c r="B156" s="111" t="s">
        <v>1093</v>
      </c>
      <c r="C156" s="99" t="s">
        <v>1094</v>
      </c>
      <c r="D156" s="102" t="s">
        <v>785</v>
      </c>
      <c r="E156" s="153">
        <v>10489703</v>
      </c>
      <c r="F156" s="153">
        <v>5450922.854763082</v>
      </c>
      <c r="G156" s="153">
        <v>1279674.6952799642</v>
      </c>
      <c r="H156" s="153">
        <v>1532471.5133158441</v>
      </c>
      <c r="I156" s="153">
        <v>1004542.3852435548</v>
      </c>
      <c r="J156" s="153">
        <v>942015.6992263335</v>
      </c>
      <c r="K156" s="153">
        <v>8.904127448498319E-18</v>
      </c>
      <c r="L156" s="153">
        <v>234350.44491944523</v>
      </c>
      <c r="M156" s="153">
        <v>41704.44825727942</v>
      </c>
      <c r="N156" s="153">
        <v>4020.958994495971</v>
      </c>
      <c r="O156" s="153">
        <v>5450922.854763082</v>
      </c>
      <c r="P156" s="153">
        <v>1279674.6952799642</v>
      </c>
      <c r="Q156" s="153">
        <v>1532471.5133158441</v>
      </c>
      <c r="R156" s="153">
        <v>1004542.3852435548</v>
      </c>
      <c r="S156" s="153">
        <v>852275.7605606344</v>
      </c>
      <c r="T156" s="153">
        <v>2280.251440395643</v>
      </c>
      <c r="U156" s="153">
        <v>87459.6872253035</v>
      </c>
      <c r="V156" s="153">
        <v>2.4206734397985396E-19</v>
      </c>
      <c r="W156" s="153">
        <v>234350.44491944523</v>
      </c>
      <c r="X156" s="153">
        <v>8.662060104518465E-18</v>
      </c>
      <c r="Y156" s="153">
        <v>41704.44825727942</v>
      </c>
      <c r="Z156" s="153">
        <v>0</v>
      </c>
      <c r="AA156" s="153">
        <v>4020.958994495971</v>
      </c>
      <c r="AB156" s="153"/>
      <c r="AC156" s="153"/>
      <c r="AD156" s="153"/>
      <c r="AE156" s="153"/>
      <c r="AF156" s="153"/>
      <c r="AG156" s="153"/>
      <c r="AH156" s="27"/>
      <c r="AI156" s="27"/>
      <c r="AJ156" s="27"/>
      <c r="AK156" s="27"/>
      <c r="AL156" s="27"/>
      <c r="AM156" s="27"/>
      <c r="AN156" s="27"/>
    </row>
    <row r="157" spans="1:40" s="37" customFormat="1" ht="11.25">
      <c r="A157" s="94"/>
      <c r="B157" s="116"/>
      <c r="C157" s="94"/>
      <c r="D157" s="95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27"/>
      <c r="AI157" s="27"/>
      <c r="AJ157" s="27"/>
      <c r="AK157" s="27"/>
      <c r="AL157" s="27"/>
      <c r="AM157" s="27"/>
      <c r="AN157" s="27"/>
    </row>
    <row r="158" spans="1:40" s="37" customFormat="1" ht="21">
      <c r="A158" s="94">
        <v>105</v>
      </c>
      <c r="B158" s="111" t="s">
        <v>1095</v>
      </c>
      <c r="C158" s="114" t="s">
        <v>1096</v>
      </c>
      <c r="D158" s="117" t="s">
        <v>705</v>
      </c>
      <c r="E158" s="153">
        <f aca="true" t="shared" si="25" ref="E158:AA158">(E136+E141+E154+E156)</f>
        <v>36609265</v>
      </c>
      <c r="F158" s="153">
        <f t="shared" si="25"/>
        <v>21276449.322181497</v>
      </c>
      <c r="G158" s="153">
        <f t="shared" si="25"/>
        <v>4395183.6699970625</v>
      </c>
      <c r="H158" s="153">
        <f t="shared" si="25"/>
        <v>4430884.015947389</v>
      </c>
      <c r="I158" s="153">
        <f t="shared" si="25"/>
        <v>2656997.5772096226</v>
      </c>
      <c r="J158" s="153">
        <f t="shared" si="25"/>
        <v>2596532.7063835114</v>
      </c>
      <c r="K158" s="153">
        <f t="shared" si="25"/>
        <v>197388.0961793972</v>
      </c>
      <c r="L158" s="153">
        <f t="shared" si="25"/>
        <v>580756.049836514</v>
      </c>
      <c r="M158" s="153">
        <f t="shared" si="25"/>
        <v>421650.8150780877</v>
      </c>
      <c r="N158" s="153">
        <f t="shared" si="25"/>
        <v>53422.74718691675</v>
      </c>
      <c r="O158" s="153">
        <f t="shared" si="25"/>
        <v>21276449.322181497</v>
      </c>
      <c r="P158" s="153">
        <f t="shared" si="25"/>
        <v>4395183.6699970625</v>
      </c>
      <c r="Q158" s="153">
        <f t="shared" si="25"/>
        <v>4430884.015947389</v>
      </c>
      <c r="R158" s="153">
        <f t="shared" si="25"/>
        <v>2656997.5772096226</v>
      </c>
      <c r="S158" s="153">
        <f t="shared" si="25"/>
        <v>2255032.351217936</v>
      </c>
      <c r="T158" s="153">
        <f t="shared" si="25"/>
        <v>6569.682618468994</v>
      </c>
      <c r="U158" s="153">
        <f t="shared" si="25"/>
        <v>334930.67254710646</v>
      </c>
      <c r="V158" s="153">
        <f t="shared" si="25"/>
        <v>20147.7637383849</v>
      </c>
      <c r="W158" s="153">
        <f t="shared" si="25"/>
        <v>580756.049836514</v>
      </c>
      <c r="X158" s="153">
        <f t="shared" si="25"/>
        <v>177240.3324410123</v>
      </c>
      <c r="Y158" s="153">
        <f t="shared" si="25"/>
        <v>421650.8150780877</v>
      </c>
      <c r="Z158" s="153">
        <f t="shared" si="25"/>
        <v>41325.066336323056</v>
      </c>
      <c r="AA158" s="153">
        <f t="shared" si="25"/>
        <v>12097.680850593706</v>
      </c>
      <c r="AB158" s="153"/>
      <c r="AC158" s="153"/>
      <c r="AD158" s="153"/>
      <c r="AE158" s="153"/>
      <c r="AF158" s="153"/>
      <c r="AG158" s="153"/>
      <c r="AH158" s="27"/>
      <c r="AI158" s="27"/>
      <c r="AJ158" s="27"/>
      <c r="AK158" s="27"/>
      <c r="AL158" s="27"/>
      <c r="AM158" s="27"/>
      <c r="AN158" s="27"/>
    </row>
    <row r="159" spans="1:40" s="37" customFormat="1" ht="11.25">
      <c r="A159" s="94"/>
      <c r="B159" s="111"/>
      <c r="C159" s="112"/>
      <c r="D159" s="117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27"/>
      <c r="AI159" s="27"/>
      <c r="AJ159" s="27"/>
      <c r="AK159" s="27"/>
      <c r="AL159" s="27"/>
      <c r="AM159" s="27"/>
      <c r="AN159" s="27"/>
    </row>
    <row r="160" spans="1:40" s="37" customFormat="1" ht="11.25">
      <c r="A160" s="94">
        <v>106</v>
      </c>
      <c r="B160" s="111" t="s">
        <v>1097</v>
      </c>
      <c r="C160" s="114" t="s">
        <v>1098</v>
      </c>
      <c r="D160" s="117" t="s">
        <v>705</v>
      </c>
      <c r="E160" s="153">
        <f aca="true" t="shared" si="26" ref="E160:AA160">(E130+E158)</f>
        <v>160364075</v>
      </c>
      <c r="F160" s="153">
        <f t="shared" si="26"/>
        <v>96238610.4329255</v>
      </c>
      <c r="G160" s="153">
        <f t="shared" si="26"/>
        <v>19210151.526978783</v>
      </c>
      <c r="H160" s="153">
        <f t="shared" si="26"/>
        <v>18568666.225380857</v>
      </c>
      <c r="I160" s="153">
        <f t="shared" si="26"/>
        <v>10211182.313020395</v>
      </c>
      <c r="J160" s="153">
        <f t="shared" si="26"/>
        <v>10371417.92931634</v>
      </c>
      <c r="K160" s="153">
        <f t="shared" si="26"/>
        <v>1420365.010058187</v>
      </c>
      <c r="L160" s="153">
        <f t="shared" si="26"/>
        <v>1884844.4662909918</v>
      </c>
      <c r="M160" s="153">
        <f t="shared" si="26"/>
        <v>2083294.489183398</v>
      </c>
      <c r="N160" s="153">
        <f t="shared" si="26"/>
        <v>375542.6068455382</v>
      </c>
      <c r="O160" s="153">
        <f t="shared" si="26"/>
        <v>96238610.4329255</v>
      </c>
      <c r="P160" s="153">
        <f t="shared" si="26"/>
        <v>19210151.526978783</v>
      </c>
      <c r="Q160" s="153">
        <f t="shared" si="26"/>
        <v>18568666.225380857</v>
      </c>
      <c r="R160" s="153">
        <f t="shared" si="26"/>
        <v>10211182.313020395</v>
      </c>
      <c r="S160" s="153">
        <f t="shared" si="26"/>
        <v>8675587.558435973</v>
      </c>
      <c r="T160" s="153">
        <f t="shared" si="26"/>
        <v>27980.688059969543</v>
      </c>
      <c r="U160" s="153">
        <f t="shared" si="26"/>
        <v>1667849.6828203977</v>
      </c>
      <c r="V160" s="153">
        <f t="shared" si="26"/>
        <v>145103.77430036484</v>
      </c>
      <c r="W160" s="153">
        <f t="shared" si="26"/>
        <v>1884844.4662909918</v>
      </c>
      <c r="X160" s="153">
        <f t="shared" si="26"/>
        <v>1275261.235757822</v>
      </c>
      <c r="Y160" s="153">
        <f t="shared" si="26"/>
        <v>2083294.489183398</v>
      </c>
      <c r="Z160" s="153">
        <f t="shared" si="26"/>
        <v>334586.95657780557</v>
      </c>
      <c r="AA160" s="153">
        <f t="shared" si="26"/>
        <v>40955.65026773264</v>
      </c>
      <c r="AB160" s="153"/>
      <c r="AC160" s="153"/>
      <c r="AD160" s="153"/>
      <c r="AE160" s="153"/>
      <c r="AF160" s="153"/>
      <c r="AG160" s="153"/>
      <c r="AH160" s="27"/>
      <c r="AI160" s="27"/>
      <c r="AJ160" s="27"/>
      <c r="AK160" s="27"/>
      <c r="AL160" s="27"/>
      <c r="AM160" s="27"/>
      <c r="AN160" s="27"/>
    </row>
    <row r="161" spans="1:40" s="197" customFormat="1" ht="11.25">
      <c r="A161" s="99"/>
      <c r="B161" s="103"/>
      <c r="C161" s="99"/>
      <c r="D161" s="102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27"/>
      <c r="AI161" s="27"/>
      <c r="AJ161" s="27"/>
      <c r="AK161" s="27"/>
      <c r="AL161" s="27"/>
      <c r="AM161" s="27"/>
      <c r="AN161" s="27"/>
    </row>
    <row r="162" spans="1:40" s="37" customFormat="1" ht="21">
      <c r="A162" s="94"/>
      <c r="B162" s="94" t="s">
        <v>1099</v>
      </c>
      <c r="C162" s="94"/>
      <c r="D162" s="95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27"/>
      <c r="AI162" s="27"/>
      <c r="AJ162" s="27"/>
      <c r="AK162" s="27"/>
      <c r="AL162" s="27"/>
      <c r="AM162" s="27"/>
      <c r="AN162" s="27"/>
    </row>
    <row r="163" spans="1:40" s="37" customFormat="1" ht="11.25">
      <c r="A163" s="94">
        <v>107</v>
      </c>
      <c r="B163" s="113" t="s">
        <v>1100</v>
      </c>
      <c r="C163" s="114" t="s">
        <v>1101</v>
      </c>
      <c r="D163" s="109" t="s">
        <v>1001</v>
      </c>
      <c r="E163" s="153">
        <v>40824951</v>
      </c>
      <c r="F163" s="153">
        <v>24392248.379023816</v>
      </c>
      <c r="G163" s="153">
        <v>4875702.873303195</v>
      </c>
      <c r="H163" s="153">
        <v>4740949.541562077</v>
      </c>
      <c r="I163" s="153">
        <v>2577081.9789873045</v>
      </c>
      <c r="J163" s="153">
        <v>2630297.1219028747</v>
      </c>
      <c r="K163" s="153">
        <v>523494.5548432105</v>
      </c>
      <c r="L163" s="153">
        <v>457669.75405457075</v>
      </c>
      <c r="M163" s="153">
        <v>517660.0205345589</v>
      </c>
      <c r="N163" s="153">
        <v>109846.77578838945</v>
      </c>
      <c r="O163" s="153">
        <v>24392248.379023816</v>
      </c>
      <c r="P163" s="153">
        <v>4875702.873303195</v>
      </c>
      <c r="Q163" s="153">
        <v>4740949.541562077</v>
      </c>
      <c r="R163" s="153">
        <v>2577081.9789873045</v>
      </c>
      <c r="S163" s="153">
        <v>2190025.4469861346</v>
      </c>
      <c r="T163" s="153">
        <v>7173.610938252615</v>
      </c>
      <c r="U163" s="153">
        <v>433098.06397848733</v>
      </c>
      <c r="V163" s="153">
        <v>42933.70983786068</v>
      </c>
      <c r="W163" s="153">
        <v>457669.75405457075</v>
      </c>
      <c r="X163" s="153">
        <v>480560.84500534984</v>
      </c>
      <c r="Y163" s="153">
        <v>517660.0205345589</v>
      </c>
      <c r="Z163" s="153">
        <v>100055.69987976813</v>
      </c>
      <c r="AA163" s="153">
        <v>9791.075908621311</v>
      </c>
      <c r="AB163" s="153"/>
      <c r="AC163" s="153"/>
      <c r="AD163" s="153"/>
      <c r="AE163" s="153"/>
      <c r="AF163" s="153"/>
      <c r="AG163" s="153"/>
      <c r="AH163" s="27"/>
      <c r="AI163" s="27"/>
      <c r="AJ163" s="27"/>
      <c r="AK163" s="27"/>
      <c r="AL163" s="27"/>
      <c r="AM163" s="27"/>
      <c r="AN163" s="27"/>
    </row>
    <row r="164" spans="1:40" s="37" customFormat="1" ht="11.25">
      <c r="A164" s="94"/>
      <c r="B164" s="111"/>
      <c r="C164" s="112"/>
      <c r="D164" s="102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27"/>
      <c r="AI164" s="27"/>
      <c r="AJ164" s="27"/>
      <c r="AK164" s="27"/>
      <c r="AL164" s="27"/>
      <c r="AM164" s="27"/>
      <c r="AN164" s="27"/>
    </row>
    <row r="165" spans="1:40" s="37" customFormat="1" ht="11.25">
      <c r="A165" s="94">
        <v>108</v>
      </c>
      <c r="B165" s="113" t="s">
        <v>1102</v>
      </c>
      <c r="C165" s="101" t="s">
        <v>1103</v>
      </c>
      <c r="D165" s="102" t="s">
        <v>1004</v>
      </c>
      <c r="E165" s="153">
        <v>5942428.999999999</v>
      </c>
      <c r="F165" s="153">
        <v>3776142.009381267</v>
      </c>
      <c r="G165" s="153">
        <v>703026.739198284</v>
      </c>
      <c r="H165" s="153">
        <v>584822.0197282131</v>
      </c>
      <c r="I165" s="153">
        <v>312832.72197601915</v>
      </c>
      <c r="J165" s="153">
        <v>323585.10432395205</v>
      </c>
      <c r="K165" s="153">
        <v>55950.28668464278</v>
      </c>
      <c r="L165" s="153">
        <v>63562.05486922316</v>
      </c>
      <c r="M165" s="153">
        <v>109124.53853668759</v>
      </c>
      <c r="N165" s="153">
        <v>13383.52530171089</v>
      </c>
      <c r="O165" s="153">
        <v>3776142.009381267</v>
      </c>
      <c r="P165" s="153">
        <v>703026.739198284</v>
      </c>
      <c r="Q165" s="153">
        <v>584822.0197282131</v>
      </c>
      <c r="R165" s="153">
        <v>312832.72197601915</v>
      </c>
      <c r="S165" s="153">
        <v>265580.40718376666</v>
      </c>
      <c r="T165" s="153">
        <v>858.6500757599814</v>
      </c>
      <c r="U165" s="153">
        <v>57146.04706442541</v>
      </c>
      <c r="V165" s="153">
        <v>5826.620427737668</v>
      </c>
      <c r="W165" s="153">
        <v>63562.05486922316</v>
      </c>
      <c r="X165" s="153">
        <v>50123.66625690511</v>
      </c>
      <c r="Y165" s="153">
        <v>109124.53853668759</v>
      </c>
      <c r="Z165" s="153">
        <v>11608.99156222841</v>
      </c>
      <c r="AA165" s="153">
        <v>1774.5337394824794</v>
      </c>
      <c r="AB165" s="153"/>
      <c r="AC165" s="153"/>
      <c r="AD165" s="153"/>
      <c r="AE165" s="153"/>
      <c r="AF165" s="153"/>
      <c r="AG165" s="153"/>
      <c r="AH165" s="27"/>
      <c r="AI165" s="27"/>
      <c r="AJ165" s="27"/>
      <c r="AK165" s="27"/>
      <c r="AL165" s="27"/>
      <c r="AM165" s="27"/>
      <c r="AN165" s="27"/>
    </row>
    <row r="166" spans="1:40" s="37" customFormat="1" ht="11.25">
      <c r="A166" s="94"/>
      <c r="B166" s="111"/>
      <c r="C166" s="99"/>
      <c r="D166" s="102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27"/>
      <c r="AI166" s="27"/>
      <c r="AJ166" s="27"/>
      <c r="AK166" s="27"/>
      <c r="AL166" s="27"/>
      <c r="AM166" s="27"/>
      <c r="AN166" s="27"/>
    </row>
    <row r="167" spans="1:40" s="37" customFormat="1" ht="11.25">
      <c r="A167" s="118">
        <v>109</v>
      </c>
      <c r="B167" s="82" t="s">
        <v>1104</v>
      </c>
      <c r="C167" s="71" t="s">
        <v>1105</v>
      </c>
      <c r="D167" s="70" t="s">
        <v>1106</v>
      </c>
      <c r="E167" s="153">
        <v>55685489</v>
      </c>
      <c r="F167" s="153">
        <v>30184140.563570514</v>
      </c>
      <c r="G167" s="153">
        <v>6839565.7230907995</v>
      </c>
      <c r="H167" s="153">
        <v>8034826.011445751</v>
      </c>
      <c r="I167" s="153">
        <v>4706514.862097279</v>
      </c>
      <c r="J167" s="153">
        <v>4279846.038305007</v>
      </c>
      <c r="K167" s="153">
        <v>259494.65608580434</v>
      </c>
      <c r="L167" s="153">
        <v>864812.4588358153</v>
      </c>
      <c r="M167" s="153">
        <v>516288.6865690314</v>
      </c>
      <c r="N167" s="153">
        <v>0</v>
      </c>
      <c r="O167" s="153">
        <v>30184140.563570514</v>
      </c>
      <c r="P167" s="153">
        <v>6839565.7230907995</v>
      </c>
      <c r="Q167" s="153">
        <v>8034826.011445751</v>
      </c>
      <c r="R167" s="153">
        <v>4706514.862097279</v>
      </c>
      <c r="S167" s="153">
        <v>3801443.360398292</v>
      </c>
      <c r="T167" s="153">
        <v>7740.724881183593</v>
      </c>
      <c r="U167" s="153">
        <v>470661.9530255311</v>
      </c>
      <c r="V167" s="153">
        <v>35848.335633174436</v>
      </c>
      <c r="W167" s="153">
        <v>864812.4588358153</v>
      </c>
      <c r="X167" s="153">
        <v>223646.3204526299</v>
      </c>
      <c r="Y167" s="153">
        <v>516288.6865690314</v>
      </c>
      <c r="Z167" s="153">
        <v>0</v>
      </c>
      <c r="AA167" s="153">
        <v>0</v>
      </c>
      <c r="AB167" s="153"/>
      <c r="AC167" s="153"/>
      <c r="AD167" s="153"/>
      <c r="AE167" s="153"/>
      <c r="AF167" s="153"/>
      <c r="AG167" s="153"/>
      <c r="AH167" s="27"/>
      <c r="AI167" s="27"/>
      <c r="AJ167" s="27"/>
      <c r="AK167" s="27"/>
      <c r="AL167" s="27"/>
      <c r="AM167" s="27"/>
      <c r="AN167" s="27"/>
    </row>
    <row r="168" spans="1:40" s="37" customFormat="1" ht="11.25">
      <c r="A168" s="118">
        <v>110</v>
      </c>
      <c r="B168" s="83" t="s">
        <v>1107</v>
      </c>
      <c r="C168" s="71" t="s">
        <v>1108</v>
      </c>
      <c r="D168" s="119" t="s">
        <v>1109</v>
      </c>
      <c r="E168" s="153">
        <v>31016</v>
      </c>
      <c r="F168" s="153">
        <v>0</v>
      </c>
      <c r="G168" s="153">
        <v>0</v>
      </c>
      <c r="H168" s="153">
        <v>0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31016</v>
      </c>
      <c r="O168" s="153">
        <v>0</v>
      </c>
      <c r="P168" s="153">
        <v>0</v>
      </c>
      <c r="Q168" s="153">
        <v>0</v>
      </c>
      <c r="R168" s="153">
        <v>0</v>
      </c>
      <c r="S168" s="153">
        <v>0</v>
      </c>
      <c r="T168" s="153">
        <v>0</v>
      </c>
      <c r="U168" s="153">
        <v>0</v>
      </c>
      <c r="V168" s="153">
        <v>0</v>
      </c>
      <c r="W168" s="153">
        <v>0</v>
      </c>
      <c r="X168" s="153">
        <v>0</v>
      </c>
      <c r="Y168" s="153">
        <v>0</v>
      </c>
      <c r="Z168" s="153">
        <v>0</v>
      </c>
      <c r="AA168" s="153">
        <v>31016</v>
      </c>
      <c r="AB168" s="153"/>
      <c r="AC168" s="153"/>
      <c r="AD168" s="153"/>
      <c r="AE168" s="153"/>
      <c r="AF168" s="153"/>
      <c r="AG168" s="153"/>
      <c r="AH168" s="27"/>
      <c r="AI168" s="27"/>
      <c r="AJ168" s="27"/>
      <c r="AK168" s="27"/>
      <c r="AL168" s="27"/>
      <c r="AM168" s="27"/>
      <c r="AN168" s="27"/>
    </row>
    <row r="169" spans="1:40" s="37" customFormat="1" ht="11.25">
      <c r="A169" s="118">
        <v>111</v>
      </c>
      <c r="B169" s="83" t="s">
        <v>1110</v>
      </c>
      <c r="C169" s="71" t="s">
        <v>1111</v>
      </c>
      <c r="D169" s="119" t="s">
        <v>1112</v>
      </c>
      <c r="E169" s="153">
        <v>0</v>
      </c>
      <c r="F169" s="153">
        <v>0</v>
      </c>
      <c r="G169" s="153">
        <v>0</v>
      </c>
      <c r="H169" s="153">
        <v>0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0</v>
      </c>
      <c r="P169" s="153">
        <v>0</v>
      </c>
      <c r="Q169" s="153">
        <v>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153">
        <v>0</v>
      </c>
      <c r="Z169" s="153">
        <v>0</v>
      </c>
      <c r="AA169" s="153">
        <v>0</v>
      </c>
      <c r="AB169" s="153"/>
      <c r="AC169" s="153"/>
      <c r="AD169" s="153"/>
      <c r="AE169" s="153"/>
      <c r="AF169" s="153"/>
      <c r="AG169" s="153"/>
      <c r="AH169" s="27"/>
      <c r="AI169" s="27"/>
      <c r="AJ169" s="27"/>
      <c r="AK169" s="27"/>
      <c r="AL169" s="27"/>
      <c r="AM169" s="27"/>
      <c r="AN169" s="27"/>
    </row>
    <row r="170" spans="1:40" s="37" customFormat="1" ht="11.25">
      <c r="A170" s="118">
        <v>112</v>
      </c>
      <c r="B170" s="81" t="s">
        <v>1113</v>
      </c>
      <c r="C170" s="71" t="s">
        <v>1114</v>
      </c>
      <c r="D170" s="119" t="s">
        <v>1112</v>
      </c>
      <c r="E170" s="153">
        <v>219169</v>
      </c>
      <c r="F170" s="153">
        <v>121803.76952373379</v>
      </c>
      <c r="G170" s="153">
        <v>26519.85644504542</v>
      </c>
      <c r="H170" s="153">
        <v>28631.633512919496</v>
      </c>
      <c r="I170" s="153">
        <v>17640.065563616638</v>
      </c>
      <c r="J170" s="153">
        <v>17148.4825548202</v>
      </c>
      <c r="K170" s="153">
        <v>1155.928975389254</v>
      </c>
      <c r="L170" s="153">
        <v>3888.3805893023205</v>
      </c>
      <c r="M170" s="153">
        <v>2112.4109094466558</v>
      </c>
      <c r="N170" s="153">
        <v>268.47192572622845</v>
      </c>
      <c r="O170" s="153">
        <v>121803.76952373379</v>
      </c>
      <c r="P170" s="153">
        <v>26519.85644504542</v>
      </c>
      <c r="Q170" s="153">
        <v>28631.633512919496</v>
      </c>
      <c r="R170" s="153">
        <v>17640.065563616638</v>
      </c>
      <c r="S170" s="153">
        <v>15076.809682866462</v>
      </c>
      <c r="T170" s="153">
        <v>43.04309341518385</v>
      </c>
      <c r="U170" s="153">
        <v>2028.629778538549</v>
      </c>
      <c r="V170" s="153">
        <v>103.48619300565959</v>
      </c>
      <c r="W170" s="153">
        <v>3888.3805893023205</v>
      </c>
      <c r="X170" s="153">
        <v>1052.4427823835945</v>
      </c>
      <c r="Y170" s="153">
        <v>2112.4109094466558</v>
      </c>
      <c r="Z170" s="153">
        <v>193.5880531512813</v>
      </c>
      <c r="AA170" s="153">
        <v>74.88387257494718</v>
      </c>
      <c r="AB170" s="153"/>
      <c r="AC170" s="153"/>
      <c r="AD170" s="153"/>
      <c r="AE170" s="153"/>
      <c r="AF170" s="153"/>
      <c r="AG170" s="153"/>
      <c r="AH170" s="27"/>
      <c r="AI170" s="27"/>
      <c r="AJ170" s="27"/>
      <c r="AK170" s="27"/>
      <c r="AL170" s="27"/>
      <c r="AM170" s="27"/>
      <c r="AN170" s="27"/>
    </row>
    <row r="171" spans="1:40" s="37" customFormat="1" ht="11.25">
      <c r="A171" s="118">
        <v>113</v>
      </c>
      <c r="B171" s="81" t="s">
        <v>1115</v>
      </c>
      <c r="C171" s="71" t="s">
        <v>1116</v>
      </c>
      <c r="D171" s="119" t="s">
        <v>700</v>
      </c>
      <c r="E171" s="153">
        <v>1719551</v>
      </c>
      <c r="F171" s="153">
        <v>790280.2285873003</v>
      </c>
      <c r="G171" s="153">
        <v>192678.51718290904</v>
      </c>
      <c r="H171" s="153">
        <v>231622.5197460343</v>
      </c>
      <c r="I171" s="153">
        <v>152597.9440768221</v>
      </c>
      <c r="J171" s="153">
        <v>145300.66424596962</v>
      </c>
      <c r="K171" s="153">
        <v>153535.50434074193</v>
      </c>
      <c r="L171" s="153">
        <v>36619.94246764987</v>
      </c>
      <c r="M171" s="153">
        <v>6678.590994897573</v>
      </c>
      <c r="N171" s="153">
        <v>10237.088357675286</v>
      </c>
      <c r="O171" s="153">
        <v>790280.2285873003</v>
      </c>
      <c r="P171" s="153">
        <v>192678.51718290904</v>
      </c>
      <c r="Q171" s="153">
        <v>231622.5197460343</v>
      </c>
      <c r="R171" s="153">
        <v>152597.9440768221</v>
      </c>
      <c r="S171" s="153">
        <v>129996.34117700408</v>
      </c>
      <c r="T171" s="153">
        <v>388.6975198108361</v>
      </c>
      <c r="U171" s="153">
        <v>14915.625549154676</v>
      </c>
      <c r="V171" s="153">
        <v>4174.011654408514</v>
      </c>
      <c r="W171" s="153">
        <v>36619.94246764987</v>
      </c>
      <c r="X171" s="153">
        <v>149361.49268633343</v>
      </c>
      <c r="Y171" s="153">
        <v>6678.590994897573</v>
      </c>
      <c r="Z171" s="153">
        <v>9634.221963337679</v>
      </c>
      <c r="AA171" s="153">
        <v>602.8663943376076</v>
      </c>
      <c r="AB171" s="153"/>
      <c r="AC171" s="153"/>
      <c r="AD171" s="153"/>
      <c r="AE171" s="153"/>
      <c r="AF171" s="153"/>
      <c r="AG171" s="153"/>
      <c r="AH171" s="27"/>
      <c r="AI171" s="27"/>
      <c r="AJ171" s="27"/>
      <c r="AK171" s="27"/>
      <c r="AL171" s="27"/>
      <c r="AM171" s="27"/>
      <c r="AN171" s="27"/>
    </row>
    <row r="172" spans="1:40" s="37" customFormat="1" ht="21">
      <c r="A172" s="118">
        <v>114</v>
      </c>
      <c r="B172" s="111" t="s">
        <v>1117</v>
      </c>
      <c r="C172" s="114" t="s">
        <v>1118</v>
      </c>
      <c r="D172" s="102" t="s">
        <v>705</v>
      </c>
      <c r="E172" s="153">
        <f aca="true" t="shared" si="27" ref="E172:AA172">(E167+E168+E169+E170+E171)</f>
        <v>57655225</v>
      </c>
      <c r="F172" s="153">
        <f t="shared" si="27"/>
        <v>31096224.561681546</v>
      </c>
      <c r="G172" s="153">
        <f t="shared" si="27"/>
        <v>7058764.096718754</v>
      </c>
      <c r="H172" s="153">
        <f t="shared" si="27"/>
        <v>8295080.164704706</v>
      </c>
      <c r="I172" s="153">
        <f t="shared" si="27"/>
        <v>4876752.871737718</v>
      </c>
      <c r="J172" s="153">
        <f t="shared" si="27"/>
        <v>4442295.185105797</v>
      </c>
      <c r="K172" s="153">
        <f t="shared" si="27"/>
        <v>414186.0894019355</v>
      </c>
      <c r="L172" s="153">
        <f t="shared" si="27"/>
        <v>905320.7818927674</v>
      </c>
      <c r="M172" s="153">
        <f t="shared" si="27"/>
        <v>525079.6884733756</v>
      </c>
      <c r="N172" s="153">
        <f t="shared" si="27"/>
        <v>41521.560283401515</v>
      </c>
      <c r="O172" s="153">
        <f t="shared" si="27"/>
        <v>31096224.561681546</v>
      </c>
      <c r="P172" s="153">
        <f t="shared" si="27"/>
        <v>7058764.096718754</v>
      </c>
      <c r="Q172" s="153">
        <f t="shared" si="27"/>
        <v>8295080.164704706</v>
      </c>
      <c r="R172" s="153">
        <f t="shared" si="27"/>
        <v>4876752.871737718</v>
      </c>
      <c r="S172" s="153">
        <f t="shared" si="27"/>
        <v>3946516.5112581626</v>
      </c>
      <c r="T172" s="153">
        <f t="shared" si="27"/>
        <v>8172.465494409613</v>
      </c>
      <c r="U172" s="153">
        <f t="shared" si="27"/>
        <v>487606.2083532243</v>
      </c>
      <c r="V172" s="153">
        <f t="shared" si="27"/>
        <v>40125.83348058861</v>
      </c>
      <c r="W172" s="153">
        <f t="shared" si="27"/>
        <v>905320.7818927674</v>
      </c>
      <c r="X172" s="153">
        <f t="shared" si="27"/>
        <v>374060.25592134695</v>
      </c>
      <c r="Y172" s="153">
        <f t="shared" si="27"/>
        <v>525079.6884733756</v>
      </c>
      <c r="Z172" s="153">
        <f t="shared" si="27"/>
        <v>9827.81001648896</v>
      </c>
      <c r="AA172" s="153">
        <f t="shared" si="27"/>
        <v>31693.750266912557</v>
      </c>
      <c r="AB172" s="153"/>
      <c r="AC172" s="153"/>
      <c r="AD172" s="153"/>
      <c r="AE172" s="153"/>
      <c r="AF172" s="153"/>
      <c r="AG172" s="153"/>
      <c r="AH172" s="27"/>
      <c r="AI172" s="27"/>
      <c r="AJ172" s="27"/>
      <c r="AK172" s="27"/>
      <c r="AL172" s="27"/>
      <c r="AM172" s="27"/>
      <c r="AN172" s="27"/>
    </row>
    <row r="173" spans="1:40" s="37" customFormat="1" ht="11.25">
      <c r="A173" s="94"/>
      <c r="B173" s="111"/>
      <c r="C173" s="99"/>
      <c r="D173" s="95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27"/>
      <c r="AI173" s="27"/>
      <c r="AJ173" s="27"/>
      <c r="AK173" s="27"/>
      <c r="AL173" s="27"/>
      <c r="AM173" s="27"/>
      <c r="AN173" s="27"/>
    </row>
    <row r="174" spans="1:40" s="37" customFormat="1" ht="11.25">
      <c r="A174" s="94">
        <v>115</v>
      </c>
      <c r="B174" s="103" t="s">
        <v>1119</v>
      </c>
      <c r="C174" s="101" t="s">
        <v>1120</v>
      </c>
      <c r="D174" s="95" t="s">
        <v>705</v>
      </c>
      <c r="E174" s="153">
        <f aca="true" t="shared" si="28" ref="E174:AA174">(E163+E165+E172)</f>
        <v>104422605</v>
      </c>
      <c r="F174" s="153">
        <f t="shared" si="28"/>
        <v>59264614.95008663</v>
      </c>
      <c r="G174" s="153">
        <f t="shared" si="28"/>
        <v>12637493.709220234</v>
      </c>
      <c r="H174" s="153">
        <f t="shared" si="28"/>
        <v>13620851.725994997</v>
      </c>
      <c r="I174" s="153">
        <f t="shared" si="28"/>
        <v>7766667.572701041</v>
      </c>
      <c r="J174" s="153">
        <f t="shared" si="28"/>
        <v>7396177.411332624</v>
      </c>
      <c r="K174" s="153">
        <f t="shared" si="28"/>
        <v>993630.9309297889</v>
      </c>
      <c r="L174" s="153">
        <f t="shared" si="28"/>
        <v>1426552.5908165614</v>
      </c>
      <c r="M174" s="153">
        <f t="shared" si="28"/>
        <v>1151864.247544622</v>
      </c>
      <c r="N174" s="153">
        <f t="shared" si="28"/>
        <v>164751.86137350186</v>
      </c>
      <c r="O174" s="153">
        <f t="shared" si="28"/>
        <v>59264614.95008663</v>
      </c>
      <c r="P174" s="153">
        <f t="shared" si="28"/>
        <v>12637493.709220234</v>
      </c>
      <c r="Q174" s="153">
        <f t="shared" si="28"/>
        <v>13620851.725994997</v>
      </c>
      <c r="R174" s="153">
        <f t="shared" si="28"/>
        <v>7766667.572701041</v>
      </c>
      <c r="S174" s="153">
        <f t="shared" si="28"/>
        <v>6402122.365428064</v>
      </c>
      <c r="T174" s="153">
        <f t="shared" si="28"/>
        <v>16204.726508422209</v>
      </c>
      <c r="U174" s="153">
        <f t="shared" si="28"/>
        <v>977850.319396137</v>
      </c>
      <c r="V174" s="153">
        <f t="shared" si="28"/>
        <v>88886.16374618697</v>
      </c>
      <c r="W174" s="153">
        <f t="shared" si="28"/>
        <v>1426552.5908165614</v>
      </c>
      <c r="X174" s="153">
        <f t="shared" si="28"/>
        <v>904744.7671836019</v>
      </c>
      <c r="Y174" s="153">
        <f t="shared" si="28"/>
        <v>1151864.247544622</v>
      </c>
      <c r="Z174" s="153">
        <f t="shared" si="28"/>
        <v>121492.50145848551</v>
      </c>
      <c r="AA174" s="153">
        <f t="shared" si="28"/>
        <v>43259.35991501635</v>
      </c>
      <c r="AB174" s="153"/>
      <c r="AC174" s="153"/>
      <c r="AD174" s="153"/>
      <c r="AE174" s="153"/>
      <c r="AF174" s="153"/>
      <c r="AG174" s="153"/>
      <c r="AH174" s="27"/>
      <c r="AI174" s="27"/>
      <c r="AJ174" s="27"/>
      <c r="AK174" s="27"/>
      <c r="AL174" s="27"/>
      <c r="AM174" s="27"/>
      <c r="AN174" s="27"/>
    </row>
    <row r="175" spans="1:40" s="197" customFormat="1" ht="11.25">
      <c r="A175" s="99"/>
      <c r="B175" s="103"/>
      <c r="C175" s="99"/>
      <c r="D175" s="102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27"/>
      <c r="AI175" s="27"/>
      <c r="AJ175" s="27"/>
      <c r="AK175" s="27"/>
      <c r="AL175" s="27"/>
      <c r="AM175" s="27"/>
      <c r="AN175" s="27"/>
    </row>
    <row r="176" spans="1:40" s="37" customFormat="1" ht="11.25">
      <c r="A176" s="94"/>
      <c r="B176" s="94" t="s">
        <v>1121</v>
      </c>
      <c r="C176" s="94"/>
      <c r="D176" s="95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27"/>
      <c r="AI176" s="27"/>
      <c r="AJ176" s="27"/>
      <c r="AK176" s="27"/>
      <c r="AL176" s="27"/>
      <c r="AM176" s="27"/>
      <c r="AN176" s="27"/>
    </row>
    <row r="177" spans="1:40" s="37" customFormat="1" ht="11.25">
      <c r="A177" s="94">
        <v>116</v>
      </c>
      <c r="B177" s="103" t="s">
        <v>1122</v>
      </c>
      <c r="C177" s="99" t="s">
        <v>637</v>
      </c>
      <c r="D177" s="102" t="s">
        <v>1123</v>
      </c>
      <c r="E177" s="153">
        <v>28933528</v>
      </c>
      <c r="F177" s="153">
        <v>14407433.685042351</v>
      </c>
      <c r="G177" s="153">
        <v>3777727.211090081</v>
      </c>
      <c r="H177" s="153">
        <v>5546394.887113152</v>
      </c>
      <c r="I177" s="153">
        <v>2582073.848996893</v>
      </c>
      <c r="J177" s="153">
        <v>1771559.6675036312</v>
      </c>
      <c r="K177" s="153">
        <v>469948.5052232482</v>
      </c>
      <c r="L177" s="153">
        <v>106677.39692761558</v>
      </c>
      <c r="M177" s="153">
        <v>203995.01538633142</v>
      </c>
      <c r="N177" s="153">
        <v>67717.78271669963</v>
      </c>
      <c r="O177" s="153">
        <v>14407433.685042351</v>
      </c>
      <c r="P177" s="153">
        <v>3777727.211090081</v>
      </c>
      <c r="Q177" s="153">
        <v>5546394.887113152</v>
      </c>
      <c r="R177" s="153">
        <v>2582073.848996893</v>
      </c>
      <c r="S177" s="153">
        <v>1615686.6369286762</v>
      </c>
      <c r="T177" s="153">
        <v>-3649.561943204761</v>
      </c>
      <c r="U177" s="153">
        <v>159522.5925181596</v>
      </c>
      <c r="V177" s="153">
        <v>56989.519636095436</v>
      </c>
      <c r="W177" s="153">
        <v>106677.39692761558</v>
      </c>
      <c r="X177" s="153">
        <v>412958.9855871528</v>
      </c>
      <c r="Y177" s="153">
        <v>203995.01538633142</v>
      </c>
      <c r="Z177" s="153">
        <v>64952.455290300495</v>
      </c>
      <c r="AA177" s="153">
        <v>2765.3274263991198</v>
      </c>
      <c r="AB177" s="153"/>
      <c r="AC177" s="153"/>
      <c r="AD177" s="153"/>
      <c r="AE177" s="153"/>
      <c r="AF177" s="153"/>
      <c r="AG177" s="153"/>
      <c r="AH177" s="27"/>
      <c r="AI177" s="27"/>
      <c r="AJ177" s="27"/>
      <c r="AK177" s="27"/>
      <c r="AL177" s="27"/>
      <c r="AM177" s="27"/>
      <c r="AN177" s="27"/>
    </row>
    <row r="178" spans="1:40" s="37" customFormat="1" ht="11.25">
      <c r="A178" s="94">
        <v>117</v>
      </c>
      <c r="B178" s="111" t="s">
        <v>1124</v>
      </c>
      <c r="C178" s="112" t="s">
        <v>639</v>
      </c>
      <c r="D178" s="117" t="s">
        <v>590</v>
      </c>
      <c r="E178" s="153">
        <v>42438782</v>
      </c>
      <c r="F178" s="153">
        <v>25083301.737334754</v>
      </c>
      <c r="G178" s="153">
        <v>5090841.904239384</v>
      </c>
      <c r="H178" s="153">
        <v>5052654.093250898</v>
      </c>
      <c r="I178" s="153">
        <v>2798804.7173699727</v>
      </c>
      <c r="J178" s="153">
        <v>2833896.3557116357</v>
      </c>
      <c r="K178" s="153">
        <v>434057.13319438393</v>
      </c>
      <c r="L178" s="153">
        <v>513723.9976360475</v>
      </c>
      <c r="M178" s="153">
        <v>528030.0404924873</v>
      </c>
      <c r="N178" s="153">
        <v>103472.02077043336</v>
      </c>
      <c r="O178" s="153">
        <v>25083301.737334754</v>
      </c>
      <c r="P178" s="153">
        <v>5090841.904239384</v>
      </c>
      <c r="Q178" s="153">
        <v>5052654.093250898</v>
      </c>
      <c r="R178" s="153">
        <v>2798804.7173699727</v>
      </c>
      <c r="S178" s="153">
        <v>2378149.389763383</v>
      </c>
      <c r="T178" s="153">
        <v>7640.81753627209</v>
      </c>
      <c r="U178" s="153">
        <v>448106.14841198036</v>
      </c>
      <c r="V178" s="153">
        <v>39753.23713006578</v>
      </c>
      <c r="W178" s="153">
        <v>513723.9976360475</v>
      </c>
      <c r="X178" s="153">
        <v>394303.89606431813</v>
      </c>
      <c r="Y178" s="153">
        <v>528030.0404924873</v>
      </c>
      <c r="Z178" s="153">
        <v>92622.52875587031</v>
      </c>
      <c r="AA178" s="153">
        <v>10849.492014563055</v>
      </c>
      <c r="AB178" s="153"/>
      <c r="AC178" s="153"/>
      <c r="AD178" s="153"/>
      <c r="AE178" s="153"/>
      <c r="AF178" s="153"/>
      <c r="AG178" s="153"/>
      <c r="AH178" s="27"/>
      <c r="AI178" s="27"/>
      <c r="AJ178" s="27"/>
      <c r="AK178" s="27"/>
      <c r="AL178" s="27"/>
      <c r="AM178" s="27"/>
      <c r="AN178" s="27"/>
    </row>
    <row r="179" spans="1:40" s="37" customFormat="1" ht="11.25">
      <c r="A179" s="94">
        <v>118</v>
      </c>
      <c r="B179" s="103" t="s">
        <v>1125</v>
      </c>
      <c r="C179" s="99" t="s">
        <v>641</v>
      </c>
      <c r="D179" s="102" t="s">
        <v>590</v>
      </c>
      <c r="E179" s="153">
        <v>-15006166.999999998</v>
      </c>
      <c r="F179" s="153">
        <v>-8869345.373338837</v>
      </c>
      <c r="G179" s="153">
        <v>-1800099.3474698267</v>
      </c>
      <c r="H179" s="153">
        <v>-1786596.3051568384</v>
      </c>
      <c r="I179" s="153">
        <v>-989645.0607192641</v>
      </c>
      <c r="J179" s="153">
        <v>-1002053.3099771858</v>
      </c>
      <c r="K179" s="153">
        <v>-153480.69669521073</v>
      </c>
      <c r="L179" s="153">
        <v>-181650.55020745256</v>
      </c>
      <c r="M179" s="153">
        <v>-186709.1041549455</v>
      </c>
      <c r="N179" s="153">
        <v>-36587.2522804399</v>
      </c>
      <c r="O179" s="153">
        <v>-8869345.373338837</v>
      </c>
      <c r="P179" s="153">
        <v>-1800099.3474698267</v>
      </c>
      <c r="Q179" s="153">
        <v>-1786596.3051568384</v>
      </c>
      <c r="R179" s="153">
        <v>-989645.0607192641</v>
      </c>
      <c r="S179" s="153">
        <v>-840903.1836431455</v>
      </c>
      <c r="T179" s="153">
        <v>-2701.759536025976</v>
      </c>
      <c r="U179" s="153">
        <v>-158448.36679801423</v>
      </c>
      <c r="V179" s="153">
        <v>-14056.570124099413</v>
      </c>
      <c r="W179" s="153">
        <v>-181650.55020745256</v>
      </c>
      <c r="X179" s="153">
        <v>-139424.12657111132</v>
      </c>
      <c r="Y179" s="153">
        <v>-186709.1041549455</v>
      </c>
      <c r="Z179" s="153">
        <v>-32750.919535647656</v>
      </c>
      <c r="AA179" s="153">
        <v>-3836.332744792244</v>
      </c>
      <c r="AB179" s="153"/>
      <c r="AC179" s="153"/>
      <c r="AD179" s="153"/>
      <c r="AE179" s="153"/>
      <c r="AF179" s="153"/>
      <c r="AG179" s="153"/>
      <c r="AH179" s="27"/>
      <c r="AI179" s="27"/>
      <c r="AJ179" s="27"/>
      <c r="AK179" s="27"/>
      <c r="AL179" s="27"/>
      <c r="AM179" s="27"/>
      <c r="AN179" s="27"/>
    </row>
    <row r="180" spans="1:40" s="37" customFormat="1" ht="11.25">
      <c r="A180" s="94">
        <v>119</v>
      </c>
      <c r="B180" s="111" t="s">
        <v>642</v>
      </c>
      <c r="C180" s="114" t="s">
        <v>1126</v>
      </c>
      <c r="D180" s="117" t="s">
        <v>705</v>
      </c>
      <c r="E180" s="153">
        <f aca="true" t="shared" si="29" ref="E180:AA180">(E177+E178+E179)</f>
        <v>56366143</v>
      </c>
      <c r="F180" s="153">
        <f t="shared" si="29"/>
        <v>30621390.049038272</v>
      </c>
      <c r="G180" s="153">
        <f t="shared" si="29"/>
        <v>7068469.767859638</v>
      </c>
      <c r="H180" s="153">
        <f t="shared" si="29"/>
        <v>8812452.675207213</v>
      </c>
      <c r="I180" s="153">
        <f t="shared" si="29"/>
        <v>4391233.5056476025</v>
      </c>
      <c r="J180" s="153">
        <f t="shared" si="29"/>
        <v>3603402.713238081</v>
      </c>
      <c r="K180" s="153">
        <f t="shared" si="29"/>
        <v>750524.9417224213</v>
      </c>
      <c r="L180" s="153">
        <f t="shared" si="29"/>
        <v>438750.8443562105</v>
      </c>
      <c r="M180" s="153">
        <f t="shared" si="29"/>
        <v>545315.9517238733</v>
      </c>
      <c r="N180" s="153">
        <f t="shared" si="29"/>
        <v>134602.5512066931</v>
      </c>
      <c r="O180" s="153">
        <f t="shared" si="29"/>
        <v>30621390.049038272</v>
      </c>
      <c r="P180" s="153">
        <f t="shared" si="29"/>
        <v>7068469.767859638</v>
      </c>
      <c r="Q180" s="153">
        <f t="shared" si="29"/>
        <v>8812452.675207213</v>
      </c>
      <c r="R180" s="153">
        <f t="shared" si="29"/>
        <v>4391233.5056476025</v>
      </c>
      <c r="S180" s="153">
        <f t="shared" si="29"/>
        <v>3152932.843048914</v>
      </c>
      <c r="T180" s="153">
        <f t="shared" si="29"/>
        <v>1289.4960570413532</v>
      </c>
      <c r="U180" s="153">
        <f t="shared" si="29"/>
        <v>449180.37413212575</v>
      </c>
      <c r="V180" s="153">
        <f t="shared" si="29"/>
        <v>82686.1866420618</v>
      </c>
      <c r="W180" s="153">
        <f t="shared" si="29"/>
        <v>438750.8443562105</v>
      </c>
      <c r="X180" s="153">
        <f t="shared" si="29"/>
        <v>667838.7550803595</v>
      </c>
      <c r="Y180" s="153">
        <f t="shared" si="29"/>
        <v>545315.9517238733</v>
      </c>
      <c r="Z180" s="153">
        <f t="shared" si="29"/>
        <v>124824.06451052315</v>
      </c>
      <c r="AA180" s="153">
        <f t="shared" si="29"/>
        <v>9778.486696169932</v>
      </c>
      <c r="AB180" s="153"/>
      <c r="AC180" s="153"/>
      <c r="AD180" s="153"/>
      <c r="AE180" s="153"/>
      <c r="AF180" s="153"/>
      <c r="AG180" s="153"/>
      <c r="AH180" s="27"/>
      <c r="AI180" s="27"/>
      <c r="AJ180" s="27"/>
      <c r="AK180" s="27"/>
      <c r="AL180" s="27"/>
      <c r="AM180" s="27"/>
      <c r="AN180" s="27"/>
    </row>
    <row r="181" spans="1:40" s="197" customFormat="1" ht="11.25">
      <c r="A181" s="99"/>
      <c r="B181" s="103"/>
      <c r="C181" s="99"/>
      <c r="D181" s="102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27"/>
      <c r="AI181" s="27"/>
      <c r="AJ181" s="27"/>
      <c r="AK181" s="27"/>
      <c r="AL181" s="27"/>
      <c r="AM181" s="27"/>
      <c r="AN181" s="27"/>
    </row>
    <row r="182" spans="1:40" s="37" customFormat="1" ht="21">
      <c r="A182" s="94">
        <v>120</v>
      </c>
      <c r="B182" s="48" t="s">
        <v>680</v>
      </c>
      <c r="C182" s="105" t="s">
        <v>1127</v>
      </c>
      <c r="D182" s="95" t="s">
        <v>705</v>
      </c>
      <c r="E182" s="153">
        <f aca="true" t="shared" si="30" ref="E182:AA182">(E116+E160+E174+E180)</f>
        <v>1293565254.03</v>
      </c>
      <c r="F182" s="153">
        <f t="shared" si="30"/>
        <v>710873650.2315015</v>
      </c>
      <c r="G182" s="153">
        <f t="shared" si="30"/>
        <v>157027248.1764123</v>
      </c>
      <c r="H182" s="153">
        <f t="shared" si="30"/>
        <v>173223277.77012837</v>
      </c>
      <c r="I182" s="153">
        <f t="shared" si="30"/>
        <v>106854751.09146729</v>
      </c>
      <c r="J182" s="153">
        <f t="shared" si="30"/>
        <v>102411492.73235649</v>
      </c>
      <c r="K182" s="153">
        <f t="shared" si="30"/>
        <v>6517704.187486572</v>
      </c>
      <c r="L182" s="153">
        <f t="shared" si="30"/>
        <v>23328808.49880256</v>
      </c>
      <c r="M182" s="153">
        <f t="shared" si="30"/>
        <v>11935471.199952196</v>
      </c>
      <c r="N182" s="153">
        <f t="shared" si="30"/>
        <v>1392850.1418925165</v>
      </c>
      <c r="O182" s="153">
        <f t="shared" si="30"/>
        <v>710873650.2315015</v>
      </c>
      <c r="P182" s="153">
        <f t="shared" si="30"/>
        <v>157027248.1764123</v>
      </c>
      <c r="Q182" s="153">
        <f t="shared" si="30"/>
        <v>173223277.77012837</v>
      </c>
      <c r="R182" s="153">
        <f t="shared" si="30"/>
        <v>106854751.09146729</v>
      </c>
      <c r="S182" s="153">
        <f t="shared" si="30"/>
        <v>90571393.00304146</v>
      </c>
      <c r="T182" s="153">
        <f t="shared" si="30"/>
        <v>243926.08022640774</v>
      </c>
      <c r="U182" s="153">
        <f t="shared" si="30"/>
        <v>11596173.649088643</v>
      </c>
      <c r="V182" s="153">
        <f t="shared" si="30"/>
        <v>593826.323813321</v>
      </c>
      <c r="W182" s="153">
        <f t="shared" si="30"/>
        <v>23328808.49880256</v>
      </c>
      <c r="X182" s="153">
        <f t="shared" si="30"/>
        <v>5923877.863673251</v>
      </c>
      <c r="Y182" s="153">
        <f t="shared" si="30"/>
        <v>11935471.199952196</v>
      </c>
      <c r="Z182" s="153">
        <f t="shared" si="30"/>
        <v>931921.1055485817</v>
      </c>
      <c r="AA182" s="153">
        <f t="shared" si="30"/>
        <v>460929.0363439349</v>
      </c>
      <c r="AB182" s="153"/>
      <c r="AC182" s="153"/>
      <c r="AD182" s="153"/>
      <c r="AE182" s="153"/>
      <c r="AF182" s="153"/>
      <c r="AG182" s="153"/>
      <c r="AH182" s="27"/>
      <c r="AI182" s="27"/>
      <c r="AJ182" s="27"/>
      <c r="AK182" s="27"/>
      <c r="AL182" s="27"/>
      <c r="AM182" s="27"/>
      <c r="AN182" s="27"/>
    </row>
    <row r="183" ht="11.25">
      <c r="E183" s="184"/>
    </row>
    <row r="184" ht="11.25">
      <c r="E184" s="184"/>
    </row>
    <row r="185" ht="11.25">
      <c r="E185" s="184"/>
    </row>
    <row r="186" ht="11.25">
      <c r="E186" s="184"/>
    </row>
    <row r="187" ht="11.25">
      <c r="E187" s="184"/>
    </row>
    <row r="188" ht="11.25">
      <c r="E188" s="184"/>
    </row>
    <row r="189" ht="11.25">
      <c r="E189" s="184"/>
    </row>
    <row r="190" ht="11.25">
      <c r="E190" s="184"/>
    </row>
    <row r="191" ht="11.25">
      <c r="E191" s="184"/>
    </row>
    <row r="192" ht="11.25">
      <c r="E192" s="184"/>
    </row>
    <row r="193" ht="11.25">
      <c r="E193" s="184"/>
    </row>
    <row r="194" ht="11.25">
      <c r="E194" s="184"/>
    </row>
    <row r="195" ht="11.25">
      <c r="E195" s="184"/>
    </row>
    <row r="196" ht="11.25">
      <c r="E196" s="184"/>
    </row>
    <row r="197" ht="11.25">
      <c r="E197" s="184"/>
    </row>
    <row r="198" ht="11.25">
      <c r="E198" s="184"/>
    </row>
    <row r="199" ht="11.25">
      <c r="E199" s="184"/>
    </row>
    <row r="200" ht="11.25">
      <c r="E200" s="184"/>
    </row>
    <row r="201" ht="11.25">
      <c r="E201" s="184"/>
    </row>
    <row r="202" ht="11.25">
      <c r="E202" s="184"/>
    </row>
    <row r="203" ht="11.25">
      <c r="E203" s="184"/>
    </row>
    <row r="204" ht="11.25">
      <c r="E204" s="184"/>
    </row>
    <row r="205" ht="11.25">
      <c r="E205" s="184"/>
    </row>
    <row r="206" ht="11.25">
      <c r="E206" s="184"/>
    </row>
    <row r="207" ht="11.25">
      <c r="E207" s="184"/>
    </row>
    <row r="208" ht="11.25">
      <c r="E208" s="184"/>
    </row>
    <row r="209" ht="11.25">
      <c r="E209" s="184"/>
    </row>
    <row r="210" ht="11.25">
      <c r="E210" s="184"/>
    </row>
    <row r="211" ht="11.25">
      <c r="E211" s="184"/>
    </row>
    <row r="212" ht="11.25">
      <c r="E212" s="184"/>
    </row>
    <row r="213" ht="11.25">
      <c r="E213" s="184"/>
    </row>
    <row r="214" ht="11.25">
      <c r="E214" s="184"/>
    </row>
    <row r="215" ht="11.25">
      <c r="E215" s="184"/>
    </row>
    <row r="216" ht="11.25">
      <c r="E216" s="184"/>
    </row>
    <row r="217" ht="11.25">
      <c r="E217" s="184"/>
    </row>
    <row r="218" ht="11.25">
      <c r="E218" s="184"/>
    </row>
    <row r="219" ht="11.25">
      <c r="E219" s="184"/>
    </row>
    <row r="220" ht="11.25">
      <c r="E220" s="184"/>
    </row>
    <row r="221" ht="11.25">
      <c r="E221" s="184"/>
    </row>
    <row r="222" ht="11.25">
      <c r="E222" s="184"/>
    </row>
    <row r="223" ht="11.25">
      <c r="E223" s="184"/>
    </row>
    <row r="224" ht="11.25">
      <c r="E224" s="184"/>
    </row>
    <row r="225" ht="11.25">
      <c r="E225" s="184"/>
    </row>
    <row r="226" ht="11.25">
      <c r="E226" s="184"/>
    </row>
    <row r="227" ht="11.25">
      <c r="E227" s="184"/>
    </row>
    <row r="228" ht="11.25">
      <c r="E228" s="184"/>
    </row>
    <row r="229" ht="11.25">
      <c r="E229" s="184"/>
    </row>
    <row r="230" ht="11.25">
      <c r="E230" s="184"/>
    </row>
    <row r="231" ht="11.25">
      <c r="E231" s="184"/>
    </row>
    <row r="232" ht="11.25">
      <c r="E232" s="184"/>
    </row>
    <row r="233" ht="11.25">
      <c r="E233" s="184"/>
    </row>
    <row r="234" ht="11.25">
      <c r="E234" s="184"/>
    </row>
    <row r="235" ht="11.25">
      <c r="E235" s="184"/>
    </row>
    <row r="236" ht="11.25">
      <c r="E236" s="184"/>
    </row>
    <row r="237" ht="11.25">
      <c r="E237" s="184"/>
    </row>
    <row r="238" ht="11.25">
      <c r="E238" s="184"/>
    </row>
    <row r="239" ht="11.25">
      <c r="E239" s="184"/>
    </row>
    <row r="240" ht="11.25">
      <c r="E240" s="184"/>
    </row>
    <row r="241" ht="11.25">
      <c r="E241" s="184"/>
    </row>
    <row r="242" ht="11.25">
      <c r="E242" s="184"/>
    </row>
    <row r="243" ht="11.25">
      <c r="E243" s="184"/>
    </row>
    <row r="244" ht="11.25">
      <c r="E244" s="184"/>
    </row>
    <row r="245" ht="11.25">
      <c r="E245" s="184"/>
    </row>
    <row r="246" ht="11.25">
      <c r="E246" s="184"/>
    </row>
    <row r="247" ht="11.25">
      <c r="E247" s="184"/>
    </row>
    <row r="248" ht="11.25">
      <c r="E248" s="184"/>
    </row>
    <row r="249" ht="11.25">
      <c r="E249" s="184"/>
    </row>
    <row r="250" ht="11.25">
      <c r="E250" s="184"/>
    </row>
    <row r="251" ht="11.25">
      <c r="E251" s="184"/>
    </row>
    <row r="252" ht="11.25">
      <c r="E252" s="184"/>
    </row>
    <row r="253" ht="11.25">
      <c r="E253" s="184"/>
    </row>
    <row r="254" ht="11.25">
      <c r="E254" s="184"/>
    </row>
    <row r="255" ht="11.25">
      <c r="E255" s="184"/>
    </row>
    <row r="256" ht="11.25">
      <c r="E256" s="184"/>
    </row>
    <row r="257" ht="11.25">
      <c r="E257" s="184"/>
    </row>
    <row r="258" ht="11.25">
      <c r="E258" s="184"/>
    </row>
    <row r="259" ht="11.25">
      <c r="E259" s="184"/>
    </row>
    <row r="260" ht="11.25">
      <c r="E260" s="184"/>
    </row>
    <row r="261" ht="11.25">
      <c r="E261" s="184"/>
    </row>
    <row r="262" ht="11.25">
      <c r="E262" s="184"/>
    </row>
    <row r="263" ht="11.25">
      <c r="E263" s="184"/>
    </row>
    <row r="264" ht="11.25">
      <c r="E264" s="184"/>
    </row>
    <row r="265" ht="11.25">
      <c r="E265" s="184"/>
    </row>
    <row r="266" ht="11.25">
      <c r="E266" s="184"/>
    </row>
    <row r="267" ht="11.25">
      <c r="E267" s="184"/>
    </row>
    <row r="268" ht="11.25">
      <c r="E268" s="184"/>
    </row>
    <row r="269" ht="11.25">
      <c r="E269" s="184"/>
    </row>
    <row r="270" ht="11.25">
      <c r="E270" s="184"/>
    </row>
    <row r="271" ht="11.25">
      <c r="E271" s="184"/>
    </row>
    <row r="272" ht="11.25">
      <c r="E272" s="184"/>
    </row>
    <row r="273" ht="11.25">
      <c r="E273" s="184"/>
    </row>
    <row r="274" ht="11.25">
      <c r="E274" s="184"/>
    </row>
    <row r="275" ht="11.25">
      <c r="E275" s="184"/>
    </row>
    <row r="276" ht="11.25">
      <c r="E276" s="184"/>
    </row>
    <row r="277" ht="11.25">
      <c r="E277" s="184"/>
    </row>
    <row r="278" ht="11.25">
      <c r="E278" s="184"/>
    </row>
    <row r="279" ht="11.25">
      <c r="E279" s="184"/>
    </row>
    <row r="280" ht="11.25">
      <c r="E280" s="184"/>
    </row>
    <row r="281" ht="11.25">
      <c r="E281" s="184"/>
    </row>
    <row r="282" ht="11.25">
      <c r="E282" s="184"/>
    </row>
    <row r="283" ht="11.25">
      <c r="E283" s="184"/>
    </row>
    <row r="284" ht="11.25">
      <c r="E284" s="184"/>
    </row>
    <row r="285" ht="11.25">
      <c r="E285" s="184"/>
    </row>
    <row r="286" ht="11.25">
      <c r="E286" s="184"/>
    </row>
    <row r="287" ht="11.25">
      <c r="E287" s="184"/>
    </row>
    <row r="288" ht="11.25">
      <c r="E288" s="184"/>
    </row>
    <row r="289" ht="11.25">
      <c r="E289" s="184"/>
    </row>
    <row r="290" ht="11.25">
      <c r="E290" s="184"/>
    </row>
    <row r="291" ht="11.25">
      <c r="E291" s="184"/>
    </row>
    <row r="292" ht="11.25">
      <c r="E292" s="184"/>
    </row>
    <row r="293" ht="11.25">
      <c r="E293" s="184"/>
    </row>
    <row r="294" ht="11.25">
      <c r="E294" s="184"/>
    </row>
    <row r="295" ht="11.25">
      <c r="E295" s="184"/>
    </row>
    <row r="296" ht="11.25">
      <c r="E296" s="184"/>
    </row>
    <row r="297" ht="11.25">
      <c r="E297" s="184"/>
    </row>
    <row r="298" ht="11.25">
      <c r="E298" s="184"/>
    </row>
    <row r="299" ht="11.25">
      <c r="E299" s="184"/>
    </row>
    <row r="300" ht="11.25">
      <c r="E300" s="184"/>
    </row>
    <row r="301" ht="11.25">
      <c r="E301" s="184"/>
    </row>
    <row r="302" ht="11.25">
      <c r="E302" s="184"/>
    </row>
    <row r="303" ht="11.25">
      <c r="E303" s="184"/>
    </row>
    <row r="304" ht="11.25">
      <c r="E304" s="184"/>
    </row>
    <row r="305" ht="11.25">
      <c r="E305" s="184"/>
    </row>
    <row r="306" ht="11.25">
      <c r="E306" s="184"/>
    </row>
    <row r="307" ht="11.25">
      <c r="E307" s="184"/>
    </row>
    <row r="308" ht="11.25">
      <c r="E308" s="184"/>
    </row>
    <row r="309" ht="11.25">
      <c r="E309" s="184"/>
    </row>
    <row r="310" ht="11.25">
      <c r="E310" s="184"/>
    </row>
    <row r="311" ht="11.25">
      <c r="E311" s="184"/>
    </row>
    <row r="312" ht="11.25">
      <c r="E312" s="184"/>
    </row>
    <row r="313" ht="11.25">
      <c r="E313" s="184"/>
    </row>
    <row r="314" ht="11.25">
      <c r="E314" s="184"/>
    </row>
    <row r="315" ht="11.25">
      <c r="E315" s="184"/>
    </row>
    <row r="316" ht="11.25">
      <c r="E316" s="184"/>
    </row>
    <row r="317" ht="11.25">
      <c r="E317" s="184"/>
    </row>
    <row r="318" ht="11.25">
      <c r="E318" s="184"/>
    </row>
    <row r="319" ht="11.25">
      <c r="E319" s="184"/>
    </row>
    <row r="320" ht="11.25">
      <c r="E320" s="184"/>
    </row>
    <row r="321" ht="11.25">
      <c r="E321" s="184"/>
    </row>
    <row r="322" ht="11.25">
      <c r="E322" s="184"/>
    </row>
    <row r="323" ht="11.25">
      <c r="E323" s="184"/>
    </row>
    <row r="324" ht="11.25">
      <c r="E324" s="184"/>
    </row>
    <row r="325" ht="11.25">
      <c r="E325" s="184"/>
    </row>
    <row r="326" ht="11.25">
      <c r="E326" s="184"/>
    </row>
    <row r="327" ht="11.25">
      <c r="E327" s="184"/>
    </row>
    <row r="328" ht="11.25">
      <c r="E328" s="184"/>
    </row>
    <row r="329" ht="11.25">
      <c r="E329" s="184"/>
    </row>
    <row r="330" ht="11.25">
      <c r="E330" s="184"/>
    </row>
    <row r="331" ht="11.25">
      <c r="E331" s="184"/>
    </row>
    <row r="332" ht="11.25">
      <c r="E332" s="184"/>
    </row>
    <row r="333" ht="11.25">
      <c r="E333" s="184"/>
    </row>
    <row r="334" ht="11.25">
      <c r="E334" s="184"/>
    </row>
    <row r="335" ht="11.25">
      <c r="E335" s="184"/>
    </row>
    <row r="336" ht="11.25">
      <c r="E336" s="184"/>
    </row>
    <row r="337" ht="11.25">
      <c r="E337" s="184"/>
    </row>
    <row r="338" ht="11.25">
      <c r="E338" s="184"/>
    </row>
    <row r="339" ht="11.25">
      <c r="E339" s="184"/>
    </row>
    <row r="340" ht="11.25">
      <c r="E340" s="184"/>
    </row>
    <row r="341" ht="11.25">
      <c r="E341" s="184"/>
    </row>
    <row r="342" ht="11.25">
      <c r="E342" s="184"/>
    </row>
    <row r="343" ht="11.25">
      <c r="E343" s="184"/>
    </row>
    <row r="344" ht="11.25">
      <c r="E344" s="184"/>
    </row>
    <row r="345" ht="11.25">
      <c r="E345" s="184"/>
    </row>
    <row r="346" ht="11.25">
      <c r="E346" s="184"/>
    </row>
    <row r="347" ht="11.25">
      <c r="E347" s="184"/>
    </row>
    <row r="348" ht="11.25">
      <c r="E348" s="184"/>
    </row>
    <row r="349" ht="11.25">
      <c r="E349" s="184"/>
    </row>
    <row r="350" ht="11.25">
      <c r="E350" s="184"/>
    </row>
    <row r="351" ht="11.25">
      <c r="E351" s="184"/>
    </row>
    <row r="352" ht="11.25">
      <c r="E352" s="184"/>
    </row>
    <row r="353" ht="11.25">
      <c r="E353" s="184"/>
    </row>
    <row r="354" ht="11.25">
      <c r="E354" s="184"/>
    </row>
    <row r="355" ht="11.25">
      <c r="E355" s="184"/>
    </row>
    <row r="356" ht="11.25">
      <c r="E356" s="184"/>
    </row>
    <row r="357" ht="11.25">
      <c r="E357" s="184"/>
    </row>
    <row r="358" ht="11.25">
      <c r="E358" s="184"/>
    </row>
    <row r="359" ht="11.25">
      <c r="E359" s="184"/>
    </row>
    <row r="360" ht="11.25">
      <c r="E360" s="184"/>
    </row>
    <row r="361" ht="11.25">
      <c r="E361" s="184"/>
    </row>
    <row r="362" ht="11.25">
      <c r="E362" s="184"/>
    </row>
    <row r="363" ht="11.25">
      <c r="E363" s="184"/>
    </row>
    <row r="364" ht="11.25">
      <c r="E364" s="184"/>
    </row>
    <row r="365" ht="11.25">
      <c r="E365" s="184"/>
    </row>
    <row r="366" ht="11.25">
      <c r="E366" s="184"/>
    </row>
    <row r="367" ht="11.25">
      <c r="E367" s="184"/>
    </row>
    <row r="368" ht="11.25">
      <c r="E368" s="184"/>
    </row>
    <row r="369" ht="11.25">
      <c r="E369" s="184"/>
    </row>
    <row r="370" ht="11.25">
      <c r="E370" s="184"/>
    </row>
    <row r="371" ht="11.25">
      <c r="E371" s="184"/>
    </row>
    <row r="372" ht="11.25">
      <c r="E372" s="184"/>
    </row>
    <row r="373" ht="11.25">
      <c r="E373" s="184"/>
    </row>
    <row r="374" ht="11.25">
      <c r="E374" s="184"/>
    </row>
    <row r="375" ht="11.25">
      <c r="E375" s="184"/>
    </row>
    <row r="376" ht="11.25">
      <c r="E376" s="184"/>
    </row>
  </sheetData>
  <printOptions horizontalCentered="1"/>
  <pageMargins left="0.25" right="0.25" top="2" bottom="0.75" header="1.5" footer="0.5"/>
  <pageSetup horizontalDpi="600" verticalDpi="600" orientation="landscape" scale="85" r:id="rId1"/>
  <headerFooter alignWithMargins="0">
    <oddHeader>&amp;CPuget Sound Energy
Electric Cost of Service
Company Proposed
Allocation of Operating Expense&amp;RDocket No. UE-04_______
Exhibit No. ______ (CEP-8)
Page &amp;P+5 of &amp;N</oddHeader>
    <oddFooter>&amp;LOperating Expense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AA505"/>
  <sheetViews>
    <sheetView workbookViewId="0" topLeftCell="A1">
      <pane xSplit="3" ySplit="7" topLeftCell="G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4.16015625" style="207" bestFit="1" customWidth="1"/>
    <col min="2" max="2" width="38" style="37" bestFit="1" customWidth="1"/>
    <col min="3" max="3" width="15" style="28" bestFit="1" customWidth="1"/>
    <col min="4" max="4" width="9.66015625" style="28" bestFit="1" customWidth="1"/>
    <col min="5" max="5" width="13.5" style="28" bestFit="1" customWidth="1"/>
    <col min="6" max="6" width="13.5" style="184" bestFit="1" customWidth="1"/>
    <col min="7" max="10" width="13" style="28" bestFit="1" customWidth="1"/>
    <col min="11" max="11" width="13.83203125" style="208" bestFit="1" customWidth="1"/>
    <col min="12" max="14" width="13" style="208" bestFit="1" customWidth="1"/>
    <col min="15" max="15" width="13.5" style="208" hidden="1" customWidth="1"/>
    <col min="16" max="16" width="14.16015625" style="208" hidden="1" customWidth="1"/>
    <col min="17" max="17" width="15.5" style="208" hidden="1" customWidth="1"/>
    <col min="18" max="18" width="13.5" style="208" hidden="1" customWidth="1"/>
    <col min="19" max="19" width="14" style="208" hidden="1" customWidth="1"/>
    <col min="20" max="20" width="14.5" style="208" hidden="1" customWidth="1"/>
    <col min="21" max="21" width="17" style="208" hidden="1" customWidth="1"/>
    <col min="22" max="22" width="13.83203125" style="208" hidden="1" customWidth="1"/>
    <col min="23" max="23" width="14.16015625" style="208" hidden="1" customWidth="1"/>
    <col min="24" max="24" width="13.83203125" style="208" hidden="1" customWidth="1"/>
    <col min="25" max="25" width="11.5" style="208" hidden="1" customWidth="1"/>
    <col min="26" max="27" width="10.33203125" style="208" hidden="1" customWidth="1"/>
    <col min="28" max="16384" width="9.33203125" style="208" customWidth="1"/>
  </cols>
  <sheetData>
    <row r="2" spans="1:16" s="37" customFormat="1" ht="11.25">
      <c r="A2" s="28"/>
      <c r="B2" s="5" t="s">
        <v>676</v>
      </c>
      <c r="C2" s="28"/>
      <c r="D2" s="155"/>
      <c r="E2" s="183"/>
      <c r="F2" s="184"/>
      <c r="G2" s="28"/>
      <c r="H2" s="28"/>
      <c r="I2" s="28"/>
      <c r="J2" s="28"/>
      <c r="P2" s="185"/>
    </row>
    <row r="3" spans="2:10" s="28" customFormat="1" ht="11.25">
      <c r="B3" s="28" t="s">
        <v>1130</v>
      </c>
      <c r="D3" s="157"/>
      <c r="E3" s="186"/>
      <c r="F3" s="187"/>
      <c r="G3" s="188"/>
      <c r="H3" s="188"/>
      <c r="I3" s="188"/>
      <c r="J3" s="188"/>
    </row>
    <row r="4" spans="1:12" s="37" customFormat="1" ht="12" thickBot="1">
      <c r="A4" s="28"/>
      <c r="B4" s="32"/>
      <c r="C4" s="28"/>
      <c r="D4" s="189"/>
      <c r="E4" s="28"/>
      <c r="F4" s="184"/>
      <c r="G4" s="28"/>
      <c r="H4" s="28"/>
      <c r="I4" s="28"/>
      <c r="J4" s="28"/>
      <c r="K4" s="190"/>
      <c r="L4" s="191"/>
    </row>
    <row r="5" spans="1:27" s="47" customFormat="1" ht="11.25">
      <c r="A5" s="159"/>
      <c r="B5" s="11"/>
      <c r="C5" s="50" t="s">
        <v>593</v>
      </c>
      <c r="D5" s="50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51" t="s">
        <v>599</v>
      </c>
      <c r="D6" s="51" t="s">
        <v>719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52" t="s">
        <v>589</v>
      </c>
      <c r="D7" s="52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46"/>
      <c r="B8" s="39" t="s">
        <v>1131</v>
      </c>
      <c r="C8" s="46"/>
      <c r="D8" s="46"/>
      <c r="E8" s="192"/>
      <c r="F8" s="193"/>
      <c r="G8" s="192"/>
      <c r="H8" s="192"/>
      <c r="I8" s="192"/>
      <c r="J8" s="192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38"/>
    </row>
    <row r="9" spans="1:27" s="37" customFormat="1" ht="11.25">
      <c r="A9" s="46"/>
      <c r="B9" s="39"/>
      <c r="C9" s="46"/>
      <c r="D9" s="4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27" s="37" customFormat="1" ht="11.25">
      <c r="A10" s="46"/>
      <c r="B10" s="38" t="s">
        <v>1132</v>
      </c>
      <c r="C10" s="46"/>
      <c r="D10" s="46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7" s="37" customFormat="1" ht="11.25">
      <c r="A11" s="46">
        <v>1</v>
      </c>
      <c r="B11" s="195" t="s">
        <v>1133</v>
      </c>
      <c r="C11" s="46" t="s">
        <v>1134</v>
      </c>
      <c r="D11" s="46" t="s">
        <v>785</v>
      </c>
      <c r="E11" s="153">
        <v>2876182</v>
      </c>
      <c r="F11" s="153">
        <v>1494593.9077834892</v>
      </c>
      <c r="G11" s="153">
        <v>350875.26543122507</v>
      </c>
      <c r="H11" s="153">
        <v>420189.8740232961</v>
      </c>
      <c r="I11" s="153">
        <v>275436.46628265624</v>
      </c>
      <c r="J11" s="153">
        <v>258292.21264245466</v>
      </c>
      <c r="K11" s="153">
        <v>2.4414314774285598E-18</v>
      </c>
      <c r="L11" s="153">
        <v>64256.77937395366</v>
      </c>
      <c r="M11" s="153">
        <v>11434.983754784902</v>
      </c>
      <c r="N11" s="153">
        <v>1102.510708139917</v>
      </c>
      <c r="O11" s="153">
        <v>1494593.9077834892</v>
      </c>
      <c r="P11" s="153">
        <v>350875.26543122507</v>
      </c>
      <c r="Q11" s="153">
        <v>420189.8740232961</v>
      </c>
      <c r="R11" s="153">
        <v>275436.46628265624</v>
      </c>
      <c r="S11" s="153">
        <v>233686.33044813632</v>
      </c>
      <c r="T11" s="153">
        <v>625.2243889402798</v>
      </c>
      <c r="U11" s="153">
        <v>23980.65780537808</v>
      </c>
      <c r="V11" s="153">
        <v>6.63726835299974E-20</v>
      </c>
      <c r="W11" s="153">
        <v>64256.77937395366</v>
      </c>
      <c r="X11" s="153">
        <v>2.3750587938985624E-18</v>
      </c>
      <c r="Y11" s="153">
        <v>11434.983754784902</v>
      </c>
      <c r="Z11" s="153">
        <v>0</v>
      </c>
      <c r="AA11" s="153">
        <v>1102.510708139917</v>
      </c>
    </row>
    <row r="12" spans="1:27" s="37" customFormat="1" ht="11.25">
      <c r="A12" s="46">
        <v>2</v>
      </c>
      <c r="B12" s="195" t="s">
        <v>1135</v>
      </c>
      <c r="C12" s="46" t="s">
        <v>1136</v>
      </c>
      <c r="D12" s="196" t="s">
        <v>816</v>
      </c>
      <c r="E12" s="153">
        <v>235938</v>
      </c>
      <c r="F12" s="153">
        <v>154979.3400109713</v>
      </c>
      <c r="G12" s="153">
        <v>28130.25336817174</v>
      </c>
      <c r="H12" s="153">
        <v>23109.159305529873</v>
      </c>
      <c r="I12" s="153">
        <v>9828.581682938047</v>
      </c>
      <c r="J12" s="153">
        <v>11352.690921153357</v>
      </c>
      <c r="K12" s="153">
        <v>2490.7895817891363</v>
      </c>
      <c r="L12" s="153">
        <v>817.1173035224699</v>
      </c>
      <c r="M12" s="153">
        <v>4365.137617303899</v>
      </c>
      <c r="N12" s="153">
        <v>864.9302086201733</v>
      </c>
      <c r="O12" s="153">
        <v>154979.3400109713</v>
      </c>
      <c r="P12" s="153">
        <v>28130.25336817174</v>
      </c>
      <c r="Q12" s="153">
        <v>23109.159305529873</v>
      </c>
      <c r="R12" s="153">
        <v>9828.581682938047</v>
      </c>
      <c r="S12" s="153">
        <v>8376.086626993598</v>
      </c>
      <c r="T12" s="153">
        <v>35.7114801711023</v>
      </c>
      <c r="U12" s="153">
        <v>2940.892813988658</v>
      </c>
      <c r="V12" s="153">
        <v>346.1063032435763</v>
      </c>
      <c r="W12" s="153">
        <v>817.1173035224699</v>
      </c>
      <c r="X12" s="153">
        <v>2144.68327854556</v>
      </c>
      <c r="Y12" s="153">
        <v>4365.137617303899</v>
      </c>
      <c r="Z12" s="153">
        <v>833.1353230674388</v>
      </c>
      <c r="AA12" s="153">
        <v>31.794885552734534</v>
      </c>
    </row>
    <row r="13" spans="1:27" s="37" customFormat="1" ht="11.25">
      <c r="A13" s="46">
        <v>3</v>
      </c>
      <c r="B13" s="195" t="s">
        <v>1137</v>
      </c>
      <c r="C13" s="46" t="s">
        <v>1138</v>
      </c>
      <c r="D13" s="46" t="s">
        <v>819</v>
      </c>
      <c r="E13" s="153">
        <v>164744478</v>
      </c>
      <c r="F13" s="153">
        <v>104268078.32842895</v>
      </c>
      <c r="G13" s="153">
        <v>19514248.688626014</v>
      </c>
      <c r="H13" s="153">
        <v>16456633.121430207</v>
      </c>
      <c r="I13" s="153">
        <v>8785620.914087586</v>
      </c>
      <c r="J13" s="153">
        <v>9090396.409805857</v>
      </c>
      <c r="K13" s="153">
        <v>1552790.9795677369</v>
      </c>
      <c r="L13" s="153">
        <v>1748814.2975581866</v>
      </c>
      <c r="M13" s="153">
        <v>2949761.1688927123</v>
      </c>
      <c r="N13" s="153">
        <v>378134.09160276485</v>
      </c>
      <c r="O13" s="153">
        <v>104268078.32842895</v>
      </c>
      <c r="P13" s="153">
        <v>19514248.688626014</v>
      </c>
      <c r="Q13" s="153">
        <v>16456633.121430207</v>
      </c>
      <c r="R13" s="153">
        <v>8785620.914087586</v>
      </c>
      <c r="S13" s="153">
        <v>7459710.05804614</v>
      </c>
      <c r="T13" s="153">
        <v>24254.766773608564</v>
      </c>
      <c r="U13" s="153">
        <v>1606431.5849861084</v>
      </c>
      <c r="V13" s="153">
        <v>162510.76567771428</v>
      </c>
      <c r="W13" s="153">
        <v>1748814.2975581866</v>
      </c>
      <c r="X13" s="153">
        <v>1390280.2138900226</v>
      </c>
      <c r="Y13" s="153">
        <v>2949761.1688927123</v>
      </c>
      <c r="Z13" s="153">
        <v>330190.5855522989</v>
      </c>
      <c r="AA13" s="153">
        <v>47943.50605046599</v>
      </c>
    </row>
    <row r="14" spans="1:27" s="37" customFormat="1" ht="11.25">
      <c r="A14" s="46">
        <v>4</v>
      </c>
      <c r="B14" s="38" t="s">
        <v>1139</v>
      </c>
      <c r="C14" s="196" t="s">
        <v>681</v>
      </c>
      <c r="D14" s="46" t="s">
        <v>705</v>
      </c>
      <c r="E14" s="153">
        <f aca="true" t="shared" si="0" ref="E14:AA14">(E11+E12+E13)</f>
        <v>167856598</v>
      </c>
      <c r="F14" s="153">
        <f t="shared" si="0"/>
        <v>105917651.57622342</v>
      </c>
      <c r="G14" s="153">
        <f t="shared" si="0"/>
        <v>19893254.20742541</v>
      </c>
      <c r="H14" s="153">
        <f t="shared" si="0"/>
        <v>16899932.154759035</v>
      </c>
      <c r="I14" s="153">
        <f t="shared" si="0"/>
        <v>9070885.96205318</v>
      </c>
      <c r="J14" s="153">
        <f t="shared" si="0"/>
        <v>9360041.313369464</v>
      </c>
      <c r="K14" s="153">
        <f t="shared" si="0"/>
        <v>1555281.769149526</v>
      </c>
      <c r="L14" s="153">
        <f t="shared" si="0"/>
        <v>1813888.1942356627</v>
      </c>
      <c r="M14" s="153">
        <f t="shared" si="0"/>
        <v>2965561.290264801</v>
      </c>
      <c r="N14" s="153">
        <f t="shared" si="0"/>
        <v>380101.5325195249</v>
      </c>
      <c r="O14" s="153">
        <f t="shared" si="0"/>
        <v>105917651.57622342</v>
      </c>
      <c r="P14" s="153">
        <f t="shared" si="0"/>
        <v>19893254.20742541</v>
      </c>
      <c r="Q14" s="153">
        <f t="shared" si="0"/>
        <v>16899932.154759035</v>
      </c>
      <c r="R14" s="153">
        <f t="shared" si="0"/>
        <v>9070885.96205318</v>
      </c>
      <c r="S14" s="153">
        <f t="shared" si="0"/>
        <v>7701772.47512127</v>
      </c>
      <c r="T14" s="153">
        <f t="shared" si="0"/>
        <v>24915.702642719945</v>
      </c>
      <c r="U14" s="153">
        <f t="shared" si="0"/>
        <v>1633353.1356054752</v>
      </c>
      <c r="V14" s="153">
        <f t="shared" si="0"/>
        <v>162856.87198095786</v>
      </c>
      <c r="W14" s="153">
        <f t="shared" si="0"/>
        <v>1813888.1942356627</v>
      </c>
      <c r="X14" s="153">
        <f t="shared" si="0"/>
        <v>1392424.897168568</v>
      </c>
      <c r="Y14" s="153">
        <f t="shared" si="0"/>
        <v>2965561.290264801</v>
      </c>
      <c r="Z14" s="153">
        <f t="shared" si="0"/>
        <v>331023.7208753663</v>
      </c>
      <c r="AA14" s="153">
        <f t="shared" si="0"/>
        <v>49077.811644158646</v>
      </c>
    </row>
    <row r="15" spans="1:27" s="197" customFormat="1" ht="11.25">
      <c r="A15" s="162"/>
      <c r="B15" s="164"/>
      <c r="C15" s="166"/>
      <c r="D15" s="162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7" s="37" customFormat="1" ht="11.25">
      <c r="A16" s="46"/>
      <c r="B16" s="38" t="s">
        <v>1140</v>
      </c>
      <c r="C16" s="46"/>
      <c r="D16" s="46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spans="1:27" s="37" customFormat="1" ht="11.25">
      <c r="A17" s="46">
        <v>5</v>
      </c>
      <c r="B17" s="195" t="s">
        <v>1141</v>
      </c>
      <c r="C17" s="196" t="s">
        <v>1142</v>
      </c>
      <c r="D17" s="46" t="s">
        <v>745</v>
      </c>
      <c r="E17" s="153">
        <v>717007373</v>
      </c>
      <c r="F17" s="153">
        <v>372589374.21958834</v>
      </c>
      <c r="G17" s="153">
        <v>87470178.28410038</v>
      </c>
      <c r="H17" s="153">
        <v>104749712.54762198</v>
      </c>
      <c r="I17" s="153">
        <v>68663936.12008226</v>
      </c>
      <c r="J17" s="153">
        <v>64390021.512242205</v>
      </c>
      <c r="K17" s="153">
        <v>0</v>
      </c>
      <c r="L17" s="153">
        <v>16018661.050086224</v>
      </c>
      <c r="M17" s="153">
        <v>2850642.8530308576</v>
      </c>
      <c r="N17" s="153">
        <v>274846.41324776097</v>
      </c>
      <c r="O17" s="153">
        <v>372589374.21958834</v>
      </c>
      <c r="P17" s="153">
        <v>87470178.28410038</v>
      </c>
      <c r="Q17" s="153">
        <v>104749712.54762198</v>
      </c>
      <c r="R17" s="153">
        <v>68663936.12008226</v>
      </c>
      <c r="S17" s="153">
        <v>58255987.24302848</v>
      </c>
      <c r="T17" s="153">
        <v>155863.0492262313</v>
      </c>
      <c r="U17" s="153">
        <v>5978171.219987499</v>
      </c>
      <c r="V17" s="153">
        <v>0</v>
      </c>
      <c r="W17" s="153">
        <v>16018661.050086224</v>
      </c>
      <c r="X17" s="153">
        <v>0</v>
      </c>
      <c r="Y17" s="153">
        <v>2850642.8530308576</v>
      </c>
      <c r="Z17" s="153">
        <v>0</v>
      </c>
      <c r="AA17" s="153">
        <v>274846.41324776097</v>
      </c>
    </row>
    <row r="18" spans="1:27" s="37" customFormat="1" ht="11.25">
      <c r="A18" s="46">
        <v>6</v>
      </c>
      <c r="B18" s="38" t="s">
        <v>1143</v>
      </c>
      <c r="C18" s="46" t="s">
        <v>1144</v>
      </c>
      <c r="D18" s="46" t="s">
        <v>745</v>
      </c>
      <c r="E18" s="153">
        <v>213374007</v>
      </c>
      <c r="F18" s="153">
        <v>110878759.04290883</v>
      </c>
      <c r="G18" s="153">
        <v>26030223.86700462</v>
      </c>
      <c r="H18" s="153">
        <v>31172435.235731225</v>
      </c>
      <c r="I18" s="153">
        <v>20433679.956501625</v>
      </c>
      <c r="J18" s="153">
        <v>19161807.00262244</v>
      </c>
      <c r="K18" s="153">
        <v>0</v>
      </c>
      <c r="L18" s="153">
        <v>4766988.490970127</v>
      </c>
      <c r="M18" s="153">
        <v>848321.9433743622</v>
      </c>
      <c r="N18" s="153">
        <v>81791.46088676642</v>
      </c>
      <c r="O18" s="153">
        <v>110878759.04290883</v>
      </c>
      <c r="P18" s="153">
        <v>26030223.86700462</v>
      </c>
      <c r="Q18" s="153">
        <v>31172435.235731225</v>
      </c>
      <c r="R18" s="153">
        <v>20433679.956501625</v>
      </c>
      <c r="S18" s="153">
        <v>17336381.602014393</v>
      </c>
      <c r="T18" s="153">
        <v>46383.237619286265</v>
      </c>
      <c r="U18" s="153">
        <v>1779042.1629887633</v>
      </c>
      <c r="V18" s="153">
        <v>0</v>
      </c>
      <c r="W18" s="153">
        <v>4766988.490970127</v>
      </c>
      <c r="X18" s="153">
        <v>0</v>
      </c>
      <c r="Y18" s="153">
        <v>848321.9433743622</v>
      </c>
      <c r="Z18" s="153">
        <v>0</v>
      </c>
      <c r="AA18" s="153">
        <v>81791.46088676642</v>
      </c>
    </row>
    <row r="19" spans="1:27" s="37" customFormat="1" ht="11.25">
      <c r="A19" s="46">
        <v>7</v>
      </c>
      <c r="B19" s="39" t="s">
        <v>1145</v>
      </c>
      <c r="C19" s="46" t="s">
        <v>1146</v>
      </c>
      <c r="D19" s="46" t="s">
        <v>745</v>
      </c>
      <c r="E19" s="153">
        <v>247690594</v>
      </c>
      <c r="F19" s="153">
        <v>128711205.62178391</v>
      </c>
      <c r="G19" s="153">
        <v>30216621.519280702</v>
      </c>
      <c r="H19" s="153">
        <v>36185846.1980554</v>
      </c>
      <c r="I19" s="153">
        <v>23719994.750962246</v>
      </c>
      <c r="J19" s="153">
        <v>22243568.583275992</v>
      </c>
      <c r="K19" s="153">
        <v>0</v>
      </c>
      <c r="L19" s="153">
        <v>5533655.329065244</v>
      </c>
      <c r="M19" s="153">
        <v>984756.1519413663</v>
      </c>
      <c r="N19" s="153">
        <v>94945.84563512904</v>
      </c>
      <c r="O19" s="153">
        <v>128711205.62178391</v>
      </c>
      <c r="P19" s="153">
        <v>30216621.519280702</v>
      </c>
      <c r="Q19" s="153">
        <v>36185846.1980554</v>
      </c>
      <c r="R19" s="153">
        <v>23719994.750962246</v>
      </c>
      <c r="S19" s="153">
        <v>20124563.04864545</v>
      </c>
      <c r="T19" s="153">
        <v>53842.97665443458</v>
      </c>
      <c r="U19" s="153">
        <v>2065162.5579761062</v>
      </c>
      <c r="V19" s="153">
        <v>0</v>
      </c>
      <c r="W19" s="153">
        <v>5533655.329065244</v>
      </c>
      <c r="X19" s="153">
        <v>0</v>
      </c>
      <c r="Y19" s="153">
        <v>984756.1519413663</v>
      </c>
      <c r="Z19" s="153">
        <v>0</v>
      </c>
      <c r="AA19" s="153">
        <v>94945.84563512904</v>
      </c>
    </row>
    <row r="20" spans="1:27" s="37" customFormat="1" ht="11.25">
      <c r="A20" s="46">
        <v>8</v>
      </c>
      <c r="B20" s="39" t="s">
        <v>1145</v>
      </c>
      <c r="C20" s="196" t="s">
        <v>1147</v>
      </c>
      <c r="D20" s="46" t="s">
        <v>726</v>
      </c>
      <c r="E20" s="153">
        <v>1E-15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1E-15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2.7185970257049567E-17</v>
      </c>
      <c r="W20" s="153">
        <v>0</v>
      </c>
      <c r="X20" s="153">
        <v>9.728140297429505E-16</v>
      </c>
      <c r="Y20" s="153">
        <v>0</v>
      </c>
      <c r="Z20" s="153">
        <v>0</v>
      </c>
      <c r="AA20" s="153">
        <v>0</v>
      </c>
    </row>
    <row r="21" spans="1:27" s="37" customFormat="1" ht="11.25">
      <c r="A21" s="46">
        <v>9</v>
      </c>
      <c r="B21" s="39" t="s">
        <v>1148</v>
      </c>
      <c r="C21" s="196" t="s">
        <v>1149</v>
      </c>
      <c r="D21" s="46" t="s">
        <v>705</v>
      </c>
      <c r="E21" s="153">
        <f aca="true" t="shared" si="1" ref="E21:AA21">(E17+E18+E19+E20)</f>
        <v>1178071974</v>
      </c>
      <c r="F21" s="153">
        <f t="shared" si="1"/>
        <v>612179338.8842812</v>
      </c>
      <c r="G21" s="153">
        <f t="shared" si="1"/>
        <v>143717023.67038572</v>
      </c>
      <c r="H21" s="153">
        <f t="shared" si="1"/>
        <v>172107993.9814086</v>
      </c>
      <c r="I21" s="153">
        <f t="shared" si="1"/>
        <v>112817610.82754613</v>
      </c>
      <c r="J21" s="153">
        <f t="shared" si="1"/>
        <v>105795397.09814064</v>
      </c>
      <c r="K21" s="153">
        <f t="shared" si="1"/>
        <v>1E-15</v>
      </c>
      <c r="L21" s="153">
        <f t="shared" si="1"/>
        <v>26319304.870121595</v>
      </c>
      <c r="M21" s="153">
        <f t="shared" si="1"/>
        <v>4683720.948346586</v>
      </c>
      <c r="N21" s="153">
        <f t="shared" si="1"/>
        <v>451583.7197696564</v>
      </c>
      <c r="O21" s="153">
        <f t="shared" si="1"/>
        <v>612179338.8842812</v>
      </c>
      <c r="P21" s="153">
        <f t="shared" si="1"/>
        <v>143717023.67038572</v>
      </c>
      <c r="Q21" s="153">
        <f t="shared" si="1"/>
        <v>172107993.9814086</v>
      </c>
      <c r="R21" s="153">
        <f t="shared" si="1"/>
        <v>112817610.82754613</v>
      </c>
      <c r="S21" s="153">
        <f t="shared" si="1"/>
        <v>95716931.89368832</v>
      </c>
      <c r="T21" s="153">
        <f t="shared" si="1"/>
        <v>256089.26349995213</v>
      </c>
      <c r="U21" s="153">
        <f t="shared" si="1"/>
        <v>9822375.940952368</v>
      </c>
      <c r="V21" s="153">
        <f t="shared" si="1"/>
        <v>2.7185970257049567E-17</v>
      </c>
      <c r="W21" s="153">
        <f t="shared" si="1"/>
        <v>26319304.870121595</v>
      </c>
      <c r="X21" s="153">
        <f t="shared" si="1"/>
        <v>9.728140297429505E-16</v>
      </c>
      <c r="Y21" s="153">
        <f t="shared" si="1"/>
        <v>4683720.948346586</v>
      </c>
      <c r="Z21" s="153">
        <f t="shared" si="1"/>
        <v>0</v>
      </c>
      <c r="AA21" s="153">
        <f t="shared" si="1"/>
        <v>451583.7197696564</v>
      </c>
    </row>
    <row r="22" spans="1:27" s="37" customFormat="1" ht="11.25">
      <c r="A22" s="46"/>
      <c r="B22" s="39"/>
      <c r="C22" s="46"/>
      <c r="D22" s="46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s="37" customFormat="1" ht="11.25">
      <c r="A23" s="46"/>
      <c r="B23" s="39" t="s">
        <v>1150</v>
      </c>
      <c r="C23" s="46"/>
      <c r="D23" s="46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1:27" s="37" customFormat="1" ht="11.25">
      <c r="A24" s="46"/>
      <c r="B24" s="39"/>
      <c r="C24" s="46"/>
      <c r="D24" s="46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spans="1:27" s="37" customFormat="1" ht="11.25">
      <c r="A25" s="46">
        <v>10</v>
      </c>
      <c r="B25" s="120" t="s">
        <v>1151</v>
      </c>
      <c r="C25" s="196" t="s">
        <v>1152</v>
      </c>
      <c r="D25" s="196" t="s">
        <v>745</v>
      </c>
      <c r="E25" s="153">
        <v>168401900</v>
      </c>
      <c r="F25" s="153">
        <v>87509223.61629564</v>
      </c>
      <c r="G25" s="153">
        <v>20543922.9372907</v>
      </c>
      <c r="H25" s="153">
        <v>24602328.067654863</v>
      </c>
      <c r="I25" s="153">
        <v>16126943.375379322</v>
      </c>
      <c r="J25" s="153">
        <v>15123138.717992596</v>
      </c>
      <c r="K25" s="153">
        <v>0</v>
      </c>
      <c r="L25" s="153">
        <v>3762266.6905135373</v>
      </c>
      <c r="M25" s="153">
        <v>669524.0394296715</v>
      </c>
      <c r="N25" s="153">
        <v>64552.55544367759</v>
      </c>
      <c r="O25" s="153">
        <v>87509223.61629564</v>
      </c>
      <c r="P25" s="153">
        <v>20543922.9372907</v>
      </c>
      <c r="Q25" s="153">
        <v>24602328.067654863</v>
      </c>
      <c r="R25" s="153">
        <v>16126943.375379322</v>
      </c>
      <c r="S25" s="153">
        <v>13682451.962877873</v>
      </c>
      <c r="T25" s="153">
        <v>36607.20184740817</v>
      </c>
      <c r="U25" s="153">
        <v>1404079.5532673174</v>
      </c>
      <c r="V25" s="153">
        <v>0</v>
      </c>
      <c r="W25" s="153">
        <v>3762266.6905135373</v>
      </c>
      <c r="X25" s="153">
        <v>0</v>
      </c>
      <c r="Y25" s="153">
        <v>669524.0394296715</v>
      </c>
      <c r="Z25" s="153">
        <v>0</v>
      </c>
      <c r="AA25" s="153">
        <v>64552.55544367759</v>
      </c>
    </row>
    <row r="26" spans="1:27" s="37" customFormat="1" ht="11.25">
      <c r="A26" s="46">
        <v>11</v>
      </c>
      <c r="B26" s="120" t="s">
        <v>1153</v>
      </c>
      <c r="C26" s="196" t="s">
        <v>1154</v>
      </c>
      <c r="D26" s="196" t="s">
        <v>1076</v>
      </c>
      <c r="E26" s="153">
        <v>101144898</v>
      </c>
      <c r="F26" s="153">
        <v>47810111.23769465</v>
      </c>
      <c r="G26" s="153">
        <v>11211825.75956425</v>
      </c>
      <c r="H26" s="153">
        <v>13425191.4117932</v>
      </c>
      <c r="I26" s="153">
        <v>8798964.293887177</v>
      </c>
      <c r="J26" s="153">
        <v>8247521.2788599245</v>
      </c>
      <c r="K26" s="153">
        <v>8656623.575070722</v>
      </c>
      <c r="L26" s="153">
        <v>2050973.7321186867</v>
      </c>
      <c r="M26" s="153">
        <v>364709.96729238087</v>
      </c>
      <c r="N26" s="153">
        <v>578976.7437190128</v>
      </c>
      <c r="O26" s="153">
        <v>47810111.23769465</v>
      </c>
      <c r="P26" s="153">
        <v>11211825.75956425</v>
      </c>
      <c r="Q26" s="153">
        <v>13425191.4117932</v>
      </c>
      <c r="R26" s="153">
        <v>8798964.293887177</v>
      </c>
      <c r="S26" s="153">
        <v>7464330.318198458</v>
      </c>
      <c r="T26" s="153">
        <v>19900.83460260762</v>
      </c>
      <c r="U26" s="153">
        <v>763290.1260588585</v>
      </c>
      <c r="V26" s="153">
        <v>258358.5147664857</v>
      </c>
      <c r="W26" s="153">
        <v>2050973.7321186867</v>
      </c>
      <c r="X26" s="153">
        <v>8398265.060304238</v>
      </c>
      <c r="Y26" s="153">
        <v>364709.96729238087</v>
      </c>
      <c r="Z26" s="153">
        <v>543742.8711393536</v>
      </c>
      <c r="AA26" s="153">
        <v>35233.87257965929</v>
      </c>
    </row>
    <row r="27" spans="1:27" s="37" customFormat="1" ht="11.25">
      <c r="A27" s="46">
        <v>12</v>
      </c>
      <c r="B27" s="120" t="s">
        <v>1155</v>
      </c>
      <c r="C27" s="196" t="s">
        <v>1156</v>
      </c>
      <c r="D27" s="196" t="s">
        <v>1076</v>
      </c>
      <c r="E27" s="153">
        <v>219020091</v>
      </c>
      <c r="F27" s="153">
        <v>103528453.94139409</v>
      </c>
      <c r="G27" s="153">
        <v>24278190.464297134</v>
      </c>
      <c r="H27" s="153">
        <v>29071032.774222236</v>
      </c>
      <c r="I27" s="153">
        <v>19053358.087848585</v>
      </c>
      <c r="J27" s="153">
        <v>17859258.3188955</v>
      </c>
      <c r="K27" s="153">
        <v>18745132.188128114</v>
      </c>
      <c r="L27" s="153">
        <v>4441197.354781496</v>
      </c>
      <c r="M27" s="153">
        <v>789746.3125128099</v>
      </c>
      <c r="N27" s="153">
        <v>1253721.5579200236</v>
      </c>
      <c r="O27" s="153">
        <v>103528453.94139409</v>
      </c>
      <c r="P27" s="153">
        <v>24278190.464297134</v>
      </c>
      <c r="Q27" s="153">
        <v>29071032.774222236</v>
      </c>
      <c r="R27" s="153">
        <v>19053358.087848585</v>
      </c>
      <c r="S27" s="153">
        <v>16163329.42019364</v>
      </c>
      <c r="T27" s="153">
        <v>43093.45000910545</v>
      </c>
      <c r="U27" s="153">
        <v>1652835.4486927518</v>
      </c>
      <c r="V27" s="153">
        <v>559451.9005277017</v>
      </c>
      <c r="W27" s="153">
        <v>4441197.354781496</v>
      </c>
      <c r="X27" s="153">
        <v>18185680.287600413</v>
      </c>
      <c r="Y27" s="153">
        <v>789746.3125128099</v>
      </c>
      <c r="Z27" s="153">
        <v>1177425.806663451</v>
      </c>
      <c r="AA27" s="153">
        <v>76295.75125657234</v>
      </c>
    </row>
    <row r="28" spans="1:27" s="37" customFormat="1" ht="11.25">
      <c r="A28" s="46"/>
      <c r="B28" s="39"/>
      <c r="C28" s="46"/>
      <c r="D28" s="46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7" s="37" customFormat="1" ht="11.25">
      <c r="A29" s="46">
        <v>13</v>
      </c>
      <c r="B29" s="121" t="s">
        <v>1157</v>
      </c>
      <c r="C29" s="196" t="s">
        <v>1158</v>
      </c>
      <c r="D29" s="46" t="s">
        <v>705</v>
      </c>
      <c r="E29" s="153">
        <f aca="true" t="shared" si="2" ref="E29:AA29">(E25+E26+E27)</f>
        <v>488566889</v>
      </c>
      <c r="F29" s="153">
        <f t="shared" si="2"/>
        <v>238847788.79538438</v>
      </c>
      <c r="G29" s="153">
        <f t="shared" si="2"/>
        <v>56033939.16115208</v>
      </c>
      <c r="H29" s="153">
        <f t="shared" si="2"/>
        <v>67098552.253670305</v>
      </c>
      <c r="I29" s="153">
        <f t="shared" si="2"/>
        <v>43979265.75711508</v>
      </c>
      <c r="J29" s="153">
        <f t="shared" si="2"/>
        <v>41229918.31574802</v>
      </c>
      <c r="K29" s="153">
        <f t="shared" si="2"/>
        <v>27401755.763198838</v>
      </c>
      <c r="L29" s="153">
        <f t="shared" si="2"/>
        <v>10254437.77741372</v>
      </c>
      <c r="M29" s="153">
        <f t="shared" si="2"/>
        <v>1823980.3192348622</v>
      </c>
      <c r="N29" s="153">
        <f t="shared" si="2"/>
        <v>1897250.8570827139</v>
      </c>
      <c r="O29" s="153">
        <f t="shared" si="2"/>
        <v>238847788.79538438</v>
      </c>
      <c r="P29" s="153">
        <f t="shared" si="2"/>
        <v>56033939.16115208</v>
      </c>
      <c r="Q29" s="153">
        <f t="shared" si="2"/>
        <v>67098552.253670305</v>
      </c>
      <c r="R29" s="153">
        <f t="shared" si="2"/>
        <v>43979265.75711508</v>
      </c>
      <c r="S29" s="153">
        <f t="shared" si="2"/>
        <v>37310111.70126997</v>
      </c>
      <c r="T29" s="153">
        <f t="shared" si="2"/>
        <v>99601.48645912124</v>
      </c>
      <c r="U29" s="153">
        <f t="shared" si="2"/>
        <v>3820205.1280189278</v>
      </c>
      <c r="V29" s="153">
        <f t="shared" si="2"/>
        <v>817810.4152941874</v>
      </c>
      <c r="W29" s="153">
        <f t="shared" si="2"/>
        <v>10254437.77741372</v>
      </c>
      <c r="X29" s="153">
        <f t="shared" si="2"/>
        <v>26583945.347904652</v>
      </c>
      <c r="Y29" s="153">
        <f t="shared" si="2"/>
        <v>1823980.3192348622</v>
      </c>
      <c r="Z29" s="153">
        <f t="shared" si="2"/>
        <v>1721168.6778028046</v>
      </c>
      <c r="AA29" s="153">
        <f t="shared" si="2"/>
        <v>176082.17927990924</v>
      </c>
    </row>
    <row r="30" spans="1:27" s="37" customFormat="1" ht="11.25">
      <c r="A30" s="46"/>
      <c r="B30" s="39"/>
      <c r="C30" s="46"/>
      <c r="D30" s="46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</row>
    <row r="31" spans="1:27" s="37" customFormat="1" ht="11.25">
      <c r="A31" s="46"/>
      <c r="B31" s="39" t="s">
        <v>1159</v>
      </c>
      <c r="C31" s="46"/>
      <c r="D31" s="46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</row>
    <row r="32" spans="1:27" s="37" customFormat="1" ht="11.25">
      <c r="A32" s="46"/>
      <c r="B32" s="39"/>
      <c r="C32" s="46"/>
      <c r="D32" s="4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</row>
    <row r="33" spans="1:27" s="37" customFormat="1" ht="11.25">
      <c r="A33" s="46">
        <v>14</v>
      </c>
      <c r="B33" s="39" t="s">
        <v>1160</v>
      </c>
      <c r="C33" s="46" t="s">
        <v>1161</v>
      </c>
      <c r="D33" s="46" t="s">
        <v>1161</v>
      </c>
      <c r="E33" s="153">
        <v>385207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289902.8785618387</v>
      </c>
      <c r="M33" s="153">
        <v>0</v>
      </c>
      <c r="N33" s="153">
        <v>95304.12143816127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289902.8785618387</v>
      </c>
      <c r="X33" s="153">
        <v>0</v>
      </c>
      <c r="Y33" s="153">
        <v>0</v>
      </c>
      <c r="Z33" s="153">
        <v>94669.53076272656</v>
      </c>
      <c r="AA33" s="153">
        <v>634.5906754347063</v>
      </c>
    </row>
    <row r="34" spans="1:27" s="37" customFormat="1" ht="11.25">
      <c r="A34" s="46">
        <v>15</v>
      </c>
      <c r="B34" s="39" t="s">
        <v>1162</v>
      </c>
      <c r="C34" s="46" t="s">
        <v>1163</v>
      </c>
      <c r="D34" s="196" t="s">
        <v>1164</v>
      </c>
      <c r="E34" s="153">
        <v>12127132</v>
      </c>
      <c r="F34" s="153">
        <v>4652397.61636456</v>
      </c>
      <c r="G34" s="153">
        <v>1577920.869885075</v>
      </c>
      <c r="H34" s="153">
        <v>2394023.8025894496</v>
      </c>
      <c r="I34" s="153">
        <v>1900457.8432887641</v>
      </c>
      <c r="J34" s="153">
        <v>1434126.8817422881</v>
      </c>
      <c r="K34" s="153">
        <v>64480.99468291475</v>
      </c>
      <c r="L34" s="153">
        <v>0</v>
      </c>
      <c r="M34" s="153">
        <v>103247.99148619876</v>
      </c>
      <c r="N34" s="153">
        <v>475.999960749173</v>
      </c>
      <c r="O34" s="153">
        <v>4652397.61636456</v>
      </c>
      <c r="P34" s="153">
        <v>1577920.869885075</v>
      </c>
      <c r="Q34" s="153">
        <v>2394023.8025894496</v>
      </c>
      <c r="R34" s="153">
        <v>1900457.8432887641</v>
      </c>
      <c r="S34" s="153">
        <v>1318356.89128865</v>
      </c>
      <c r="T34" s="153">
        <v>6514.999462774919</v>
      </c>
      <c r="U34" s="153">
        <v>109254.99099086323</v>
      </c>
      <c r="V34" s="153">
        <v>64480.99468291475</v>
      </c>
      <c r="W34" s="153">
        <v>0</v>
      </c>
      <c r="X34" s="153">
        <v>0</v>
      </c>
      <c r="Y34" s="153">
        <v>103247.99148619876</v>
      </c>
      <c r="Z34" s="153">
        <v>437.99996388264236</v>
      </c>
      <c r="AA34" s="153">
        <v>37.999996866530616</v>
      </c>
    </row>
    <row r="35" spans="1:27" s="37" customFormat="1" ht="22.5">
      <c r="A35" s="46">
        <v>16</v>
      </c>
      <c r="B35" s="198" t="s">
        <v>1165</v>
      </c>
      <c r="C35" s="196" t="s">
        <v>1166</v>
      </c>
      <c r="D35" s="46" t="s">
        <v>1076</v>
      </c>
      <c r="E35" s="153">
        <v>4911112</v>
      </c>
      <c r="F35" s="153">
        <v>2321430.1033827434</v>
      </c>
      <c r="G35" s="153">
        <v>544392.58053041</v>
      </c>
      <c r="H35" s="153">
        <v>651863.0197714425</v>
      </c>
      <c r="I35" s="153">
        <v>427235.5797054721</v>
      </c>
      <c r="J35" s="153">
        <v>400460.1470146751</v>
      </c>
      <c r="K35" s="153">
        <v>420324.19587800396</v>
      </c>
      <c r="L35" s="153">
        <v>99585.46507697173</v>
      </c>
      <c r="M35" s="153">
        <v>17708.569906207424</v>
      </c>
      <c r="N35" s="153">
        <v>28112.33873407405</v>
      </c>
      <c r="O35" s="153">
        <v>2321430.1033827434</v>
      </c>
      <c r="P35" s="153">
        <v>544392.58053041</v>
      </c>
      <c r="Q35" s="153">
        <v>651863.0197714425</v>
      </c>
      <c r="R35" s="153">
        <v>427235.5797054721</v>
      </c>
      <c r="S35" s="153">
        <v>362432.1436130992</v>
      </c>
      <c r="T35" s="153">
        <v>966.2892499716745</v>
      </c>
      <c r="U35" s="153">
        <v>37061.71415160429</v>
      </c>
      <c r="V35" s="153">
        <v>12544.652545616933</v>
      </c>
      <c r="W35" s="153">
        <v>99585.46507697173</v>
      </c>
      <c r="X35" s="153">
        <v>407779.543332387</v>
      </c>
      <c r="Y35" s="153">
        <v>17708.569906207424</v>
      </c>
      <c r="Z35" s="153">
        <v>26401.55056923319</v>
      </c>
      <c r="AA35" s="153">
        <v>1710.7881648408575</v>
      </c>
    </row>
    <row r="36" spans="1:27" s="37" customFormat="1" ht="11.25">
      <c r="A36" s="46">
        <v>17</v>
      </c>
      <c r="B36" s="39" t="s">
        <v>1167</v>
      </c>
      <c r="C36" s="196" t="s">
        <v>1168</v>
      </c>
      <c r="D36" s="46" t="s">
        <v>1168</v>
      </c>
      <c r="E36" s="153">
        <v>366384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198543.21497208995</v>
      </c>
      <c r="L36" s="153">
        <v>145788.74225051023</v>
      </c>
      <c r="M36" s="153">
        <v>0</v>
      </c>
      <c r="N36" s="153">
        <v>22052.04277739985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145788.74225051023</v>
      </c>
      <c r="X36" s="153">
        <v>198543.21497208995</v>
      </c>
      <c r="Y36" s="153">
        <v>0</v>
      </c>
      <c r="Z36" s="153">
        <v>21962.91280659216</v>
      </c>
      <c r="AA36" s="153">
        <v>89.12997080768675</v>
      </c>
    </row>
    <row r="37" spans="1:27" s="37" customFormat="1" ht="11.25">
      <c r="A37" s="46">
        <v>18</v>
      </c>
      <c r="B37" s="39" t="s">
        <v>1169</v>
      </c>
      <c r="C37" s="46" t="s">
        <v>1170</v>
      </c>
      <c r="D37" s="196" t="s">
        <v>1171</v>
      </c>
      <c r="E37" s="153">
        <v>4004154</v>
      </c>
      <c r="F37" s="153">
        <v>1958956</v>
      </c>
      <c r="G37" s="153">
        <v>524948</v>
      </c>
      <c r="H37" s="153">
        <v>647947</v>
      </c>
      <c r="I37" s="153">
        <v>479322</v>
      </c>
      <c r="J37" s="153">
        <v>347665</v>
      </c>
      <c r="K37" s="153">
        <v>14248</v>
      </c>
      <c r="L37" s="153">
        <v>0</v>
      </c>
      <c r="M37" s="153">
        <v>30992</v>
      </c>
      <c r="N37" s="153">
        <v>76</v>
      </c>
      <c r="O37" s="153">
        <v>1958956</v>
      </c>
      <c r="P37" s="153">
        <v>524948</v>
      </c>
      <c r="Q37" s="153">
        <v>647947</v>
      </c>
      <c r="R37" s="153">
        <v>479322</v>
      </c>
      <c r="S37" s="153">
        <v>291316</v>
      </c>
      <c r="T37" s="153">
        <v>1440</v>
      </c>
      <c r="U37" s="153">
        <v>54909</v>
      </c>
      <c r="V37" s="153">
        <v>14248</v>
      </c>
      <c r="W37" s="153">
        <v>0</v>
      </c>
      <c r="X37" s="153">
        <v>0</v>
      </c>
      <c r="Y37" s="153">
        <v>30992</v>
      </c>
      <c r="Z37" s="153">
        <v>70</v>
      </c>
      <c r="AA37" s="153">
        <v>6</v>
      </c>
    </row>
    <row r="38" spans="1:27" s="37" customFormat="1" ht="22.5">
      <c r="A38" s="46">
        <v>19</v>
      </c>
      <c r="B38" s="198" t="s">
        <v>1172</v>
      </c>
      <c r="C38" s="196" t="s">
        <v>1173</v>
      </c>
      <c r="D38" s="46" t="s">
        <v>1076</v>
      </c>
      <c r="E38" s="153">
        <v>1354900</v>
      </c>
      <c r="F38" s="153">
        <v>640446.7352960549</v>
      </c>
      <c r="G38" s="153">
        <v>150189.5105142486</v>
      </c>
      <c r="H38" s="153">
        <v>179838.94594306286</v>
      </c>
      <c r="I38" s="153">
        <v>117867.70225214658</v>
      </c>
      <c r="J38" s="153">
        <v>110480.77363949006</v>
      </c>
      <c r="K38" s="153">
        <v>115960.95812824213</v>
      </c>
      <c r="L38" s="153">
        <v>27474.092757971914</v>
      </c>
      <c r="M38" s="153">
        <v>4885.521113328394</v>
      </c>
      <c r="N38" s="153">
        <v>7755.760355454513</v>
      </c>
      <c r="O38" s="153">
        <v>640446.7352960549</v>
      </c>
      <c r="P38" s="153">
        <v>150189.5105142486</v>
      </c>
      <c r="Q38" s="153">
        <v>179838.94594306286</v>
      </c>
      <c r="R38" s="153">
        <v>117867.70225214658</v>
      </c>
      <c r="S38" s="153">
        <v>99989.43444608634</v>
      </c>
      <c r="T38" s="153">
        <v>266.58428982817367</v>
      </c>
      <c r="U38" s="153">
        <v>10224.754903575535</v>
      </c>
      <c r="V38" s="153">
        <v>3460.8760162782646</v>
      </c>
      <c r="W38" s="153">
        <v>27474.092757971914</v>
      </c>
      <c r="X38" s="153">
        <v>112500.08211196386</v>
      </c>
      <c r="Y38" s="153">
        <v>4885.521113328394</v>
      </c>
      <c r="Z38" s="153">
        <v>7283.7803060190945</v>
      </c>
      <c r="AA38" s="153">
        <v>471.9800494354186</v>
      </c>
    </row>
    <row r="39" spans="1:27" s="37" customFormat="1" ht="11.25">
      <c r="A39" s="46">
        <v>20</v>
      </c>
      <c r="B39" s="39" t="s">
        <v>1174</v>
      </c>
      <c r="C39" s="46" t="s">
        <v>1175</v>
      </c>
      <c r="D39" s="46" t="s">
        <v>1175</v>
      </c>
      <c r="E39" s="153">
        <v>18305736.79</v>
      </c>
      <c r="F39" s="153">
        <v>0</v>
      </c>
      <c r="G39" s="153">
        <v>0</v>
      </c>
      <c r="H39" s="153">
        <v>0</v>
      </c>
      <c r="I39" s="153">
        <v>0</v>
      </c>
      <c r="J39" s="153">
        <v>469911.4697432982</v>
      </c>
      <c r="K39" s="153">
        <v>10629891.844193136</v>
      </c>
      <c r="L39" s="153">
        <v>4985382.9972766</v>
      </c>
      <c r="M39" s="153">
        <v>0</v>
      </c>
      <c r="N39" s="153">
        <v>2220550.4787869644</v>
      </c>
      <c r="O39" s="153">
        <v>0</v>
      </c>
      <c r="P39" s="153">
        <v>0</v>
      </c>
      <c r="Q39" s="153">
        <v>0</v>
      </c>
      <c r="R39" s="153">
        <v>0</v>
      </c>
      <c r="S39" s="153">
        <v>469911.4697432982</v>
      </c>
      <c r="T39" s="153">
        <v>0</v>
      </c>
      <c r="U39" s="153">
        <v>0</v>
      </c>
      <c r="V39" s="153">
        <v>0</v>
      </c>
      <c r="W39" s="153">
        <v>4985382.9972766</v>
      </c>
      <c r="X39" s="153">
        <v>10629891.844193136</v>
      </c>
      <c r="Y39" s="153">
        <v>0</v>
      </c>
      <c r="Z39" s="153">
        <v>2175720.018811454</v>
      </c>
      <c r="AA39" s="153">
        <v>44830.45997551015</v>
      </c>
    </row>
    <row r="40" spans="1:27" s="37" customFormat="1" ht="11.25">
      <c r="A40" s="46">
        <v>21</v>
      </c>
      <c r="B40" s="39" t="s">
        <v>1176</v>
      </c>
      <c r="C40" s="46" t="s">
        <v>1177</v>
      </c>
      <c r="D40" s="196" t="s">
        <v>1178</v>
      </c>
      <c r="E40" s="153">
        <v>199182855.21</v>
      </c>
      <c r="F40" s="153">
        <v>104125416.51275183</v>
      </c>
      <c r="G40" s="153">
        <v>28147484.107370857</v>
      </c>
      <c r="H40" s="153">
        <v>31336556.67727689</v>
      </c>
      <c r="I40" s="153">
        <v>17833278.306475483</v>
      </c>
      <c r="J40" s="153">
        <v>16131191.11691823</v>
      </c>
      <c r="K40" s="153">
        <v>664010.4289962038</v>
      </c>
      <c r="L40" s="153">
        <v>0</v>
      </c>
      <c r="M40" s="153">
        <v>753150.0839582109</v>
      </c>
      <c r="N40" s="153">
        <v>191767.9762523118</v>
      </c>
      <c r="O40" s="153">
        <v>104125416.51275183</v>
      </c>
      <c r="P40" s="153">
        <v>28147484.107370857</v>
      </c>
      <c r="Q40" s="153">
        <v>31336556.67727689</v>
      </c>
      <c r="R40" s="153">
        <v>17833278.306475483</v>
      </c>
      <c r="S40" s="153">
        <v>13576177.169327276</v>
      </c>
      <c r="T40" s="153">
        <v>67085.17736007653</v>
      </c>
      <c r="U40" s="153">
        <v>2487928.7702308777</v>
      </c>
      <c r="V40" s="153">
        <v>664010.4289962038</v>
      </c>
      <c r="W40" s="153">
        <v>0</v>
      </c>
      <c r="X40" s="153">
        <v>0</v>
      </c>
      <c r="Y40" s="153">
        <v>753150.0839582109</v>
      </c>
      <c r="Z40" s="153">
        <v>176323.32015345365</v>
      </c>
      <c r="AA40" s="153">
        <v>15444.656098858151</v>
      </c>
    </row>
    <row r="41" spans="1:27" s="37" customFormat="1" ht="11.25">
      <c r="A41" s="46">
        <v>22</v>
      </c>
      <c r="B41" s="198" t="s">
        <v>1179</v>
      </c>
      <c r="C41" s="196" t="s">
        <v>1180</v>
      </c>
      <c r="D41" s="46" t="s">
        <v>1076</v>
      </c>
      <c r="E41" s="153">
        <v>98092249</v>
      </c>
      <c r="F41" s="153">
        <v>46367156.71259702</v>
      </c>
      <c r="G41" s="153">
        <v>10873442.219021177</v>
      </c>
      <c r="H41" s="153">
        <v>13020006.39556016</v>
      </c>
      <c r="I41" s="153">
        <v>8533403.201989388</v>
      </c>
      <c r="J41" s="153">
        <v>7998603.2604306545</v>
      </c>
      <c r="K41" s="153">
        <v>8395358.46113669</v>
      </c>
      <c r="L41" s="153">
        <v>1989073.3986744983</v>
      </c>
      <c r="M41" s="153">
        <v>353702.67439911875</v>
      </c>
      <c r="N41" s="153">
        <v>561502.6761912854</v>
      </c>
      <c r="O41" s="153">
        <v>46367156.71259702</v>
      </c>
      <c r="P41" s="153">
        <v>10873442.219021177</v>
      </c>
      <c r="Q41" s="153">
        <v>13020006.39556016</v>
      </c>
      <c r="R41" s="153">
        <v>8533403.201989388</v>
      </c>
      <c r="S41" s="153">
        <v>7239049.74614708</v>
      </c>
      <c r="T41" s="153">
        <v>19300.20853001209</v>
      </c>
      <c r="U41" s="153">
        <v>740253.3057535627</v>
      </c>
      <c r="V41" s="153">
        <v>250561.0096294159</v>
      </c>
      <c r="W41" s="153">
        <v>1989073.3986744983</v>
      </c>
      <c r="X41" s="153">
        <v>8144797.451507274</v>
      </c>
      <c r="Y41" s="153">
        <v>353702.67439911875</v>
      </c>
      <c r="Z41" s="153">
        <v>527332.1953201869</v>
      </c>
      <c r="AA41" s="153">
        <v>34170.48087109852</v>
      </c>
    </row>
    <row r="42" spans="1:27" s="37" customFormat="1" ht="11.25">
      <c r="A42" s="46">
        <v>23</v>
      </c>
      <c r="B42" s="198" t="s">
        <v>1181</v>
      </c>
      <c r="C42" s="196" t="s">
        <v>1182</v>
      </c>
      <c r="D42" s="46" t="s">
        <v>1183</v>
      </c>
      <c r="E42" s="153">
        <v>221481805</v>
      </c>
      <c r="F42" s="153">
        <v>149019722.5078885</v>
      </c>
      <c r="G42" s="153">
        <v>27919677.435028892</v>
      </c>
      <c r="H42" s="153">
        <v>22547974.360110786</v>
      </c>
      <c r="I42" s="153">
        <v>7682831.06646866</v>
      </c>
      <c r="J42" s="153">
        <v>13062964.866516743</v>
      </c>
      <c r="K42" s="153">
        <v>460361.9643340111</v>
      </c>
      <c r="L42" s="153">
        <v>0</v>
      </c>
      <c r="M42" s="153">
        <v>610783.8495477266</v>
      </c>
      <c r="N42" s="153">
        <v>177488.95010467898</v>
      </c>
      <c r="O42" s="153">
        <v>149019722.5078885</v>
      </c>
      <c r="P42" s="153">
        <v>27919677.435028892</v>
      </c>
      <c r="Q42" s="153">
        <v>22547974.360110786</v>
      </c>
      <c r="R42" s="153">
        <v>7682831.06646866</v>
      </c>
      <c r="S42" s="153">
        <v>9411795.301675865</v>
      </c>
      <c r="T42" s="153">
        <v>46590.849402478234</v>
      </c>
      <c r="U42" s="153">
        <v>3604578.7154383985</v>
      </c>
      <c r="V42" s="153">
        <v>460361.9643340111</v>
      </c>
      <c r="W42" s="153">
        <v>0</v>
      </c>
      <c r="X42" s="153">
        <v>0</v>
      </c>
      <c r="Y42" s="153">
        <v>610783.8495477266</v>
      </c>
      <c r="Z42" s="153">
        <v>155302.8313415941</v>
      </c>
      <c r="AA42" s="153">
        <v>22186.118763084873</v>
      </c>
    </row>
    <row r="43" spans="1:27" s="37" customFormat="1" ht="11.25">
      <c r="A43" s="46">
        <v>24</v>
      </c>
      <c r="B43" s="198" t="s">
        <v>1184</v>
      </c>
      <c r="C43" s="196" t="s">
        <v>1185</v>
      </c>
      <c r="D43" s="46" t="s">
        <v>1183</v>
      </c>
      <c r="E43" s="153">
        <v>227157666</v>
      </c>
      <c r="F43" s="153">
        <v>152838615.13075358</v>
      </c>
      <c r="G43" s="153">
        <v>28635168.30023139</v>
      </c>
      <c r="H43" s="153">
        <v>23125805.881303024</v>
      </c>
      <c r="I43" s="153">
        <v>7879717.132210078</v>
      </c>
      <c r="J43" s="153">
        <v>13397726.328435624</v>
      </c>
      <c r="K43" s="153">
        <v>472159.5497801239</v>
      </c>
      <c r="L43" s="153">
        <v>0</v>
      </c>
      <c r="M43" s="153">
        <v>626436.2605034609</v>
      </c>
      <c r="N43" s="153">
        <v>182037.4167826984</v>
      </c>
      <c r="O43" s="153">
        <v>152838615.13075358</v>
      </c>
      <c r="P43" s="153">
        <v>28635168.30023139</v>
      </c>
      <c r="Q43" s="153">
        <v>23125805.881303024</v>
      </c>
      <c r="R43" s="153">
        <v>7879717.132210078</v>
      </c>
      <c r="S43" s="153">
        <v>9652989.11844454</v>
      </c>
      <c r="T43" s="153">
        <v>47784.821905458324</v>
      </c>
      <c r="U43" s="153">
        <v>3696952.3880856256</v>
      </c>
      <c r="V43" s="153">
        <v>472159.5497801239</v>
      </c>
      <c r="W43" s="153">
        <v>0</v>
      </c>
      <c r="X43" s="153">
        <v>0</v>
      </c>
      <c r="Y43" s="153">
        <v>626436.2605034609</v>
      </c>
      <c r="Z43" s="153">
        <v>159282.7396848611</v>
      </c>
      <c r="AA43" s="153">
        <v>22754.6770978373</v>
      </c>
    </row>
    <row r="44" spans="1:27" s="37" customFormat="1" ht="11.25">
      <c r="A44" s="46">
        <v>25</v>
      </c>
      <c r="B44" s="198" t="s">
        <v>1186</v>
      </c>
      <c r="C44" s="196" t="s">
        <v>1187</v>
      </c>
      <c r="D44" s="46" t="s">
        <v>1188</v>
      </c>
      <c r="E44" s="153">
        <v>410722765</v>
      </c>
      <c r="F44" s="153">
        <v>273722012.14865345</v>
      </c>
      <c r="G44" s="153">
        <v>47066215.40463148</v>
      </c>
      <c r="H44" s="153">
        <v>44927590.62059654</v>
      </c>
      <c r="I44" s="153">
        <v>20504345.858227998</v>
      </c>
      <c r="J44" s="153">
        <v>20406523.11431415</v>
      </c>
      <c r="K44" s="153">
        <v>657808.043257418</v>
      </c>
      <c r="L44" s="153">
        <v>0</v>
      </c>
      <c r="M44" s="153">
        <v>1192339.4653580966</v>
      </c>
      <c r="N44" s="153">
        <v>2245930.3449608353</v>
      </c>
      <c r="O44" s="153">
        <v>273722012.14865345</v>
      </c>
      <c r="P44" s="153">
        <v>47066215.40463148</v>
      </c>
      <c r="Q44" s="153">
        <v>44927590.62059654</v>
      </c>
      <c r="R44" s="153">
        <v>20504345.858227998</v>
      </c>
      <c r="S44" s="153">
        <v>13453122.766315404</v>
      </c>
      <c r="T44" s="153">
        <v>66379.71908439802</v>
      </c>
      <c r="U44" s="153">
        <v>6887020.628914348</v>
      </c>
      <c r="V44" s="153">
        <v>657808.043257418</v>
      </c>
      <c r="W44" s="153">
        <v>0</v>
      </c>
      <c r="X44" s="153">
        <v>0</v>
      </c>
      <c r="Y44" s="153">
        <v>1192339.4653580966</v>
      </c>
      <c r="Z44" s="153">
        <v>2245930.3449608353</v>
      </c>
      <c r="AA44" s="153">
        <v>0</v>
      </c>
    </row>
    <row r="45" spans="1:27" s="37" customFormat="1" ht="11.25">
      <c r="A45" s="46">
        <v>26</v>
      </c>
      <c r="B45" s="198" t="s">
        <v>1189</v>
      </c>
      <c r="C45" s="196" t="s">
        <v>1190</v>
      </c>
      <c r="D45" s="46" t="s">
        <v>1188</v>
      </c>
      <c r="E45" s="153">
        <v>453130445</v>
      </c>
      <c r="F45" s="153">
        <v>301984179.45305455</v>
      </c>
      <c r="G45" s="153">
        <v>51925865.68890701</v>
      </c>
      <c r="H45" s="153">
        <v>49566425.00857906</v>
      </c>
      <c r="I45" s="153">
        <v>22621447.25085487</v>
      </c>
      <c r="J45" s="153">
        <v>22513524.176562153</v>
      </c>
      <c r="K45" s="153">
        <v>725727.6118254927</v>
      </c>
      <c r="L45" s="153">
        <v>0</v>
      </c>
      <c r="M45" s="153">
        <v>1315450.1249249636</v>
      </c>
      <c r="N45" s="153">
        <v>2477825.6852918942</v>
      </c>
      <c r="O45" s="153">
        <v>301984179.45305455</v>
      </c>
      <c r="P45" s="153">
        <v>51925865.68890701</v>
      </c>
      <c r="Q45" s="153">
        <v>49566425.00857906</v>
      </c>
      <c r="R45" s="153">
        <v>22621447.25085487</v>
      </c>
      <c r="S45" s="153">
        <v>14842175.854898449</v>
      </c>
      <c r="T45" s="153">
        <v>73233.51469862711</v>
      </c>
      <c r="U45" s="153">
        <v>7598114.806965078</v>
      </c>
      <c r="V45" s="153">
        <v>725727.6118254927</v>
      </c>
      <c r="W45" s="153">
        <v>0</v>
      </c>
      <c r="X45" s="153">
        <v>0</v>
      </c>
      <c r="Y45" s="153">
        <v>1315450.1249249636</v>
      </c>
      <c r="Z45" s="153">
        <v>2477825.6852918942</v>
      </c>
      <c r="AA45" s="153">
        <v>0</v>
      </c>
    </row>
    <row r="46" spans="1:27" s="37" customFormat="1" ht="11.25">
      <c r="A46" s="46">
        <v>27</v>
      </c>
      <c r="B46" s="39" t="s">
        <v>1191</v>
      </c>
      <c r="C46" s="46" t="s">
        <v>1192</v>
      </c>
      <c r="D46" s="46" t="s">
        <v>1193</v>
      </c>
      <c r="E46" s="153">
        <v>111251484</v>
      </c>
      <c r="F46" s="153">
        <v>92756705.62560786</v>
      </c>
      <c r="G46" s="153">
        <v>15418061.616646118</v>
      </c>
      <c r="H46" s="153">
        <v>3015468.52938281</v>
      </c>
      <c r="I46" s="153">
        <v>61248.22836321481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92756705.62560786</v>
      </c>
      <c r="P46" s="153">
        <v>15418061.616646118</v>
      </c>
      <c r="Q46" s="153">
        <v>3015468.52938281</v>
      </c>
      <c r="R46" s="153">
        <v>61248.22836321481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</row>
    <row r="47" spans="1:27" s="37" customFormat="1" ht="11.25">
      <c r="A47" s="46">
        <v>28</v>
      </c>
      <c r="B47" s="39" t="s">
        <v>1194</v>
      </c>
      <c r="C47" s="46" t="s">
        <v>1195</v>
      </c>
      <c r="D47" s="46" t="s">
        <v>1196</v>
      </c>
      <c r="E47" s="153">
        <v>198758684</v>
      </c>
      <c r="F47" s="153">
        <v>138752430.34234798</v>
      </c>
      <c r="G47" s="153">
        <v>29872782.03660157</v>
      </c>
      <c r="H47" s="153">
        <v>23649603.850224335</v>
      </c>
      <c r="I47" s="153">
        <v>6464561.418213753</v>
      </c>
      <c r="J47" s="153">
        <v>0</v>
      </c>
      <c r="K47" s="153">
        <v>0</v>
      </c>
      <c r="L47" s="153">
        <v>0</v>
      </c>
      <c r="M47" s="153">
        <v>0</v>
      </c>
      <c r="N47" s="153">
        <v>19306.352612370323</v>
      </c>
      <c r="O47" s="153">
        <v>138752430.34234798</v>
      </c>
      <c r="P47" s="153">
        <v>29872782.03660157</v>
      </c>
      <c r="Q47" s="153">
        <v>23649603.850224335</v>
      </c>
      <c r="R47" s="153">
        <v>6464561.418213753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2145.1502902633692</v>
      </c>
      <c r="AA47" s="153">
        <v>17161.202322106954</v>
      </c>
    </row>
    <row r="48" spans="1:27" s="197" customFormat="1" ht="11.25">
      <c r="A48" s="46">
        <v>29</v>
      </c>
      <c r="B48" s="163" t="s">
        <v>1197</v>
      </c>
      <c r="C48" s="166" t="s">
        <v>1198</v>
      </c>
      <c r="D48" s="162" t="s">
        <v>1199</v>
      </c>
      <c r="E48" s="153">
        <v>1304801</v>
      </c>
      <c r="F48" s="153">
        <v>0</v>
      </c>
      <c r="G48" s="153">
        <v>275.6000105609978</v>
      </c>
      <c r="H48" s="153">
        <v>0</v>
      </c>
      <c r="I48" s="153">
        <v>0</v>
      </c>
      <c r="J48" s="153">
        <v>1279407.7090269285</v>
      </c>
      <c r="K48" s="153">
        <v>0</v>
      </c>
      <c r="L48" s="153">
        <v>5720.50021920968</v>
      </c>
      <c r="M48" s="153">
        <v>0</v>
      </c>
      <c r="N48" s="153">
        <v>19397.190743300725</v>
      </c>
      <c r="O48" s="153">
        <v>0</v>
      </c>
      <c r="P48" s="153">
        <v>275.6000105609978</v>
      </c>
      <c r="Q48" s="153">
        <v>0</v>
      </c>
      <c r="R48" s="153">
        <v>0</v>
      </c>
      <c r="S48" s="153">
        <v>1198733.4059354877</v>
      </c>
      <c r="T48" s="153">
        <v>0</v>
      </c>
      <c r="U48" s="153">
        <v>80674.30309144087</v>
      </c>
      <c r="V48" s="153">
        <v>0</v>
      </c>
      <c r="W48" s="153">
        <v>5720.50021920968</v>
      </c>
      <c r="X48" s="153">
        <v>0</v>
      </c>
      <c r="Y48" s="153">
        <v>0</v>
      </c>
      <c r="Z48" s="153">
        <v>0</v>
      </c>
      <c r="AA48" s="153">
        <v>19397.190743300725</v>
      </c>
    </row>
    <row r="49" spans="1:27" s="37" customFormat="1" ht="11.25">
      <c r="A49" s="46">
        <v>30</v>
      </c>
      <c r="B49" s="39" t="s">
        <v>1200</v>
      </c>
      <c r="C49" s="46" t="s">
        <v>1201</v>
      </c>
      <c r="D49" s="46" t="s">
        <v>1202</v>
      </c>
      <c r="E49" s="153">
        <v>44252929</v>
      </c>
      <c r="F49" s="153">
        <v>38500805.37464847</v>
      </c>
      <c r="G49" s="153">
        <v>5496804.876794529</v>
      </c>
      <c r="H49" s="153">
        <v>252490.33464030756</v>
      </c>
      <c r="I49" s="153">
        <v>2828.413916694527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38500805.37464847</v>
      </c>
      <c r="P49" s="153">
        <v>5496804.876794529</v>
      </c>
      <c r="Q49" s="153">
        <v>252490.33464030756</v>
      </c>
      <c r="R49" s="153">
        <v>2828.413916694527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</row>
    <row r="50" spans="1:27" s="37" customFormat="1" ht="11.25">
      <c r="A50" s="46">
        <v>31</v>
      </c>
      <c r="B50" s="39" t="s">
        <v>1203</v>
      </c>
      <c r="C50" s="46" t="s">
        <v>1204</v>
      </c>
      <c r="D50" s="46" t="s">
        <v>979</v>
      </c>
      <c r="E50" s="153">
        <v>123389284</v>
      </c>
      <c r="F50" s="153">
        <v>123389284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123389284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</row>
    <row r="51" spans="1:27" s="37" customFormat="1" ht="11.25">
      <c r="A51" s="46">
        <v>32</v>
      </c>
      <c r="B51" s="39" t="s">
        <v>1205</v>
      </c>
      <c r="C51" s="46" t="s">
        <v>1206</v>
      </c>
      <c r="D51" s="46" t="s">
        <v>1207</v>
      </c>
      <c r="E51" s="153">
        <v>119336078</v>
      </c>
      <c r="F51" s="153">
        <v>71183100.88448448</v>
      </c>
      <c r="G51" s="153">
        <v>24856208.801075853</v>
      </c>
      <c r="H51" s="153">
        <v>8991479.775452835</v>
      </c>
      <c r="I51" s="153">
        <v>893282.0538937561</v>
      </c>
      <c r="J51" s="153">
        <v>12642476.107674748</v>
      </c>
      <c r="K51" s="153">
        <v>235094.91756221055</v>
      </c>
      <c r="L51" s="153">
        <v>388495.2081679151</v>
      </c>
      <c r="M51" s="153">
        <v>0</v>
      </c>
      <c r="N51" s="153">
        <v>145940.25168819405</v>
      </c>
      <c r="O51" s="153">
        <v>71183100.88448448</v>
      </c>
      <c r="P51" s="153">
        <v>24856208.801075853</v>
      </c>
      <c r="Q51" s="153">
        <v>8991479.775452835</v>
      </c>
      <c r="R51" s="153">
        <v>893282.0538937561</v>
      </c>
      <c r="S51" s="153">
        <v>9386331.85848212</v>
      </c>
      <c r="T51" s="153">
        <v>17074.56011698931</v>
      </c>
      <c r="U51" s="153">
        <v>3239069.6890756385</v>
      </c>
      <c r="V51" s="153">
        <v>34149.12023397862</v>
      </c>
      <c r="W51" s="153">
        <v>388495.2081679151</v>
      </c>
      <c r="X51" s="153">
        <v>200945.79732823194</v>
      </c>
      <c r="Y51" s="153">
        <v>0</v>
      </c>
      <c r="Z51" s="153">
        <v>16215.58352091045</v>
      </c>
      <c r="AA51" s="153">
        <v>129724.6681672836</v>
      </c>
    </row>
    <row r="52" spans="1:27" s="37" customFormat="1" ht="11.25">
      <c r="A52" s="46">
        <v>33</v>
      </c>
      <c r="B52" s="39" t="s">
        <v>1208</v>
      </c>
      <c r="C52" s="196" t="s">
        <v>1209</v>
      </c>
      <c r="D52" s="196" t="s">
        <v>726</v>
      </c>
      <c r="E52" s="153">
        <v>1123105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1123105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1123105</v>
      </c>
      <c r="Y52" s="153">
        <v>0</v>
      </c>
      <c r="Z52" s="153">
        <v>0</v>
      </c>
      <c r="AA52" s="153">
        <v>0</v>
      </c>
    </row>
    <row r="53" spans="1:27" s="37" customFormat="1" ht="11.25">
      <c r="A53" s="46">
        <v>34</v>
      </c>
      <c r="B53" s="39" t="s">
        <v>1210</v>
      </c>
      <c r="C53" s="46" t="s">
        <v>1211</v>
      </c>
      <c r="D53" s="46" t="s">
        <v>1212</v>
      </c>
      <c r="E53" s="153">
        <v>2152931</v>
      </c>
      <c r="F53" s="153">
        <v>2108373.3964816374</v>
      </c>
      <c r="G53" s="153">
        <v>39420.88146275171</v>
      </c>
      <c r="H53" s="153">
        <v>4078.402940493777</v>
      </c>
      <c r="I53" s="153">
        <v>194.269408887498</v>
      </c>
      <c r="J53" s="153">
        <v>864.0497062299283</v>
      </c>
      <c r="K53" s="153">
        <v>0</v>
      </c>
      <c r="L53" s="153">
        <v>0</v>
      </c>
      <c r="M53" s="153">
        <v>0</v>
      </c>
      <c r="N53" s="153">
        <v>0</v>
      </c>
      <c r="O53" s="153">
        <v>2108373.3964816374</v>
      </c>
      <c r="P53" s="153">
        <v>39420.88146275171</v>
      </c>
      <c r="Q53" s="153">
        <v>4078.402940493777</v>
      </c>
      <c r="R53" s="153">
        <v>194.269408887498</v>
      </c>
      <c r="S53" s="153">
        <v>864.0497062299283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</row>
    <row r="54" spans="1:27" s="37" customFormat="1" ht="11.25">
      <c r="A54" s="46">
        <v>35</v>
      </c>
      <c r="B54" s="39" t="s">
        <v>1213</v>
      </c>
      <c r="C54" s="46" t="s">
        <v>1214</v>
      </c>
      <c r="D54" s="46" t="s">
        <v>800</v>
      </c>
      <c r="E54" s="153">
        <v>31763518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31763518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31763518</v>
      </c>
      <c r="Z54" s="153">
        <v>0</v>
      </c>
      <c r="AA54" s="153">
        <v>0</v>
      </c>
    </row>
    <row r="55" spans="1:27" s="37" customFormat="1" ht="11.25">
      <c r="A55" s="46">
        <v>36</v>
      </c>
      <c r="B55" s="39" t="s">
        <v>1215</v>
      </c>
      <c r="C55" s="46" t="s">
        <v>1216</v>
      </c>
      <c r="D55" s="46" t="s">
        <v>791</v>
      </c>
      <c r="E55" s="153">
        <v>5598390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5598390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5598390</v>
      </c>
      <c r="Z55" s="153">
        <v>0</v>
      </c>
      <c r="AA55" s="153">
        <v>0</v>
      </c>
    </row>
    <row r="56" spans="1:27" s="37" customFormat="1" ht="67.5">
      <c r="A56" s="46">
        <v>37</v>
      </c>
      <c r="B56" s="39" t="s">
        <v>1217</v>
      </c>
      <c r="C56" s="196" t="s">
        <v>1218</v>
      </c>
      <c r="D56" s="46" t="s">
        <v>705</v>
      </c>
      <c r="E56" s="153">
        <f aca="true" t="shared" si="3" ref="E56:AA56">(E33+E34+E35+E36+E37+E38+E39+E40+E41+E42+E43+E44+E45+E46+E47+E48+E49+E50+E51+E52+E53+E54+E55)</f>
        <v>2290153615</v>
      </c>
      <c r="F56" s="153">
        <f t="shared" si="3"/>
        <v>1504321032.544313</v>
      </c>
      <c r="G56" s="153">
        <f t="shared" si="3"/>
        <v>273048857.92871195</v>
      </c>
      <c r="H56" s="153">
        <f t="shared" si="3"/>
        <v>224311152.6043712</v>
      </c>
      <c r="I56" s="153">
        <f t="shared" si="3"/>
        <v>95402020.32526916</v>
      </c>
      <c r="J56" s="153">
        <f t="shared" si="3"/>
        <v>110195925.00172521</v>
      </c>
      <c r="K56" s="153">
        <f t="shared" si="3"/>
        <v>24177075.184746534</v>
      </c>
      <c r="L56" s="153">
        <f t="shared" si="3"/>
        <v>7931423.282985517</v>
      </c>
      <c r="M56" s="153">
        <f t="shared" si="3"/>
        <v>42370604.541197315</v>
      </c>
      <c r="N56" s="153">
        <f t="shared" si="3"/>
        <v>8395523.586680373</v>
      </c>
      <c r="O56" s="153">
        <f t="shared" si="3"/>
        <v>1504321032.544313</v>
      </c>
      <c r="P56" s="153">
        <f t="shared" si="3"/>
        <v>273048857.92871195</v>
      </c>
      <c r="Q56" s="153">
        <f t="shared" si="3"/>
        <v>224311152.6043712</v>
      </c>
      <c r="R56" s="153">
        <f t="shared" si="3"/>
        <v>95402020.32526916</v>
      </c>
      <c r="S56" s="153">
        <f t="shared" si="3"/>
        <v>81303245.2100236</v>
      </c>
      <c r="T56" s="153">
        <f t="shared" si="3"/>
        <v>346636.7241006144</v>
      </c>
      <c r="U56" s="153">
        <f t="shared" si="3"/>
        <v>28546043.067601014</v>
      </c>
      <c r="V56" s="153">
        <f t="shared" si="3"/>
        <v>3359512.251301454</v>
      </c>
      <c r="W56" s="153">
        <f t="shared" si="3"/>
        <v>7931423.282985517</v>
      </c>
      <c r="X56" s="153">
        <f t="shared" si="3"/>
        <v>20817562.933445085</v>
      </c>
      <c r="Y56" s="153">
        <f t="shared" si="3"/>
        <v>42370604.541197315</v>
      </c>
      <c r="Z56" s="153">
        <f t="shared" si="3"/>
        <v>8086903.643783907</v>
      </c>
      <c r="AA56" s="153">
        <f t="shared" si="3"/>
        <v>308619.9428964655</v>
      </c>
    </row>
    <row r="57" spans="1:27" s="197" customFormat="1" ht="11.25">
      <c r="A57" s="162"/>
      <c r="B57" s="164"/>
      <c r="C57" s="162"/>
      <c r="D57" s="162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</row>
    <row r="58" spans="1:27" s="37" customFormat="1" ht="22.5">
      <c r="A58" s="46">
        <v>38</v>
      </c>
      <c r="B58" s="39" t="s">
        <v>1219</v>
      </c>
      <c r="C58" s="196" t="s">
        <v>1220</v>
      </c>
      <c r="D58" s="46" t="s">
        <v>705</v>
      </c>
      <c r="E58" s="153">
        <f aca="true" t="shared" si="4" ref="E58:AA58">(E29+E56)</f>
        <v>2778720504</v>
      </c>
      <c r="F58" s="153">
        <f t="shared" si="4"/>
        <v>1743168821.3396974</v>
      </c>
      <c r="G58" s="153">
        <f t="shared" si="4"/>
        <v>329082797.089864</v>
      </c>
      <c r="H58" s="153">
        <f t="shared" si="4"/>
        <v>291409704.8580415</v>
      </c>
      <c r="I58" s="153">
        <f t="shared" si="4"/>
        <v>139381286.08238423</v>
      </c>
      <c r="J58" s="153">
        <f t="shared" si="4"/>
        <v>151425843.31747323</v>
      </c>
      <c r="K58" s="153">
        <f t="shared" si="4"/>
        <v>51578830.94794537</v>
      </c>
      <c r="L58" s="153">
        <f t="shared" si="4"/>
        <v>18185861.060399238</v>
      </c>
      <c r="M58" s="153">
        <f t="shared" si="4"/>
        <v>44194584.86043218</v>
      </c>
      <c r="N58" s="153">
        <f t="shared" si="4"/>
        <v>10292774.443763087</v>
      </c>
      <c r="O58" s="153">
        <f t="shared" si="4"/>
        <v>1743168821.3396974</v>
      </c>
      <c r="P58" s="153">
        <f t="shared" si="4"/>
        <v>329082797.089864</v>
      </c>
      <c r="Q58" s="153">
        <f t="shared" si="4"/>
        <v>291409704.8580415</v>
      </c>
      <c r="R58" s="153">
        <f t="shared" si="4"/>
        <v>139381286.08238423</v>
      </c>
      <c r="S58" s="153">
        <f t="shared" si="4"/>
        <v>118613356.91129357</v>
      </c>
      <c r="T58" s="153">
        <f t="shared" si="4"/>
        <v>446238.2105597356</v>
      </c>
      <c r="U58" s="153">
        <f t="shared" si="4"/>
        <v>32366248.19561994</v>
      </c>
      <c r="V58" s="153">
        <f t="shared" si="4"/>
        <v>4177322.6665956415</v>
      </c>
      <c r="W58" s="153">
        <f t="shared" si="4"/>
        <v>18185861.060399238</v>
      </c>
      <c r="X58" s="153">
        <f t="shared" si="4"/>
        <v>47401508.28134973</v>
      </c>
      <c r="Y58" s="153">
        <f t="shared" si="4"/>
        <v>44194584.86043218</v>
      </c>
      <c r="Z58" s="153">
        <f t="shared" si="4"/>
        <v>9808072.321586711</v>
      </c>
      <c r="AA58" s="153">
        <f t="shared" si="4"/>
        <v>484702.1221763747</v>
      </c>
    </row>
    <row r="59" spans="1:27" s="37" customFormat="1" ht="22.5">
      <c r="A59" s="46">
        <v>39</v>
      </c>
      <c r="B59" s="39" t="s">
        <v>1221</v>
      </c>
      <c r="C59" s="196" t="s">
        <v>1222</v>
      </c>
      <c r="D59" s="46" t="s">
        <v>705</v>
      </c>
      <c r="E59" s="153">
        <f aca="true" t="shared" si="5" ref="E59:AA59">(E21+E58)</f>
        <v>3956792478</v>
      </c>
      <c r="F59" s="153">
        <f t="shared" si="5"/>
        <v>2355348160.2239785</v>
      </c>
      <c r="G59" s="153">
        <f t="shared" si="5"/>
        <v>472799820.76024973</v>
      </c>
      <c r="H59" s="153">
        <f t="shared" si="5"/>
        <v>463517698.8394501</v>
      </c>
      <c r="I59" s="153">
        <f t="shared" si="5"/>
        <v>252198896.90993035</v>
      </c>
      <c r="J59" s="153">
        <f t="shared" si="5"/>
        <v>257221240.4156139</v>
      </c>
      <c r="K59" s="153">
        <f t="shared" si="5"/>
        <v>51578830.94794537</v>
      </c>
      <c r="L59" s="153">
        <f t="shared" si="5"/>
        <v>44505165.93052083</v>
      </c>
      <c r="M59" s="153">
        <f t="shared" si="5"/>
        <v>48878305.80877876</v>
      </c>
      <c r="N59" s="153">
        <f t="shared" si="5"/>
        <v>10744358.163532743</v>
      </c>
      <c r="O59" s="153">
        <f t="shared" si="5"/>
        <v>2355348160.2239785</v>
      </c>
      <c r="P59" s="153">
        <f t="shared" si="5"/>
        <v>472799820.76024973</v>
      </c>
      <c r="Q59" s="153">
        <f t="shared" si="5"/>
        <v>463517698.8394501</v>
      </c>
      <c r="R59" s="153">
        <f t="shared" si="5"/>
        <v>252198896.90993035</v>
      </c>
      <c r="S59" s="153">
        <f t="shared" si="5"/>
        <v>214330288.8049819</v>
      </c>
      <c r="T59" s="153">
        <f t="shared" si="5"/>
        <v>702327.4740596877</v>
      </c>
      <c r="U59" s="153">
        <f t="shared" si="5"/>
        <v>42188624.13657231</v>
      </c>
      <c r="V59" s="153">
        <f t="shared" si="5"/>
        <v>4177322.6665956415</v>
      </c>
      <c r="W59" s="153">
        <f t="shared" si="5"/>
        <v>44505165.93052083</v>
      </c>
      <c r="X59" s="153">
        <f t="shared" si="5"/>
        <v>47401508.28134973</v>
      </c>
      <c r="Y59" s="153">
        <f t="shared" si="5"/>
        <v>48878305.80877876</v>
      </c>
      <c r="Z59" s="153">
        <f t="shared" si="5"/>
        <v>9808072.321586711</v>
      </c>
      <c r="AA59" s="153">
        <f t="shared" si="5"/>
        <v>936285.8419460312</v>
      </c>
    </row>
    <row r="60" spans="1:27" s="37" customFormat="1" ht="11.25">
      <c r="A60" s="46"/>
      <c r="B60" s="39"/>
      <c r="C60" s="46"/>
      <c r="D60" s="46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</row>
    <row r="61" spans="1:27" s="37" customFormat="1" ht="11.25">
      <c r="A61" s="46"/>
      <c r="B61" s="39" t="s">
        <v>1223</v>
      </c>
      <c r="C61" s="46"/>
      <c r="D61" s="46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27" s="37" customFormat="1" ht="11.25">
      <c r="A62" s="46"/>
      <c r="B62" s="39"/>
      <c r="C62" s="46"/>
      <c r="D62" s="46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</row>
    <row r="63" spans="1:27" s="37" customFormat="1" ht="11.25">
      <c r="A63" s="46">
        <v>40</v>
      </c>
      <c r="B63" s="39" t="s">
        <v>1224</v>
      </c>
      <c r="C63" s="46" t="s">
        <v>1225</v>
      </c>
      <c r="D63" s="46" t="s">
        <v>1004</v>
      </c>
      <c r="E63" s="153">
        <v>8907662</v>
      </c>
      <c r="F63" s="153">
        <v>5660412.0442279</v>
      </c>
      <c r="G63" s="153">
        <v>1053832.4597131014</v>
      </c>
      <c r="H63" s="153">
        <v>876644.3624141332</v>
      </c>
      <c r="I63" s="153">
        <v>468934.193391684</v>
      </c>
      <c r="J63" s="153">
        <v>485051.9438351731</v>
      </c>
      <c r="K63" s="153">
        <v>83869.11187157618</v>
      </c>
      <c r="L63" s="153">
        <v>95279.10233348925</v>
      </c>
      <c r="M63" s="153">
        <v>163576.96578129713</v>
      </c>
      <c r="N63" s="153">
        <v>20061.816431645817</v>
      </c>
      <c r="O63" s="153">
        <v>5660412.0442279</v>
      </c>
      <c r="P63" s="153">
        <v>1053832.4597131014</v>
      </c>
      <c r="Q63" s="153">
        <v>876644.3624141332</v>
      </c>
      <c r="R63" s="153">
        <v>468934.193391684</v>
      </c>
      <c r="S63" s="153">
        <v>398103.28419832455</v>
      </c>
      <c r="T63" s="153">
        <v>1287.1108180079743</v>
      </c>
      <c r="U63" s="153">
        <v>85661.54881884054</v>
      </c>
      <c r="V63" s="153">
        <v>8734.065711610954</v>
      </c>
      <c r="W63" s="153">
        <v>95279.10233348925</v>
      </c>
      <c r="X63" s="153">
        <v>75135.04615996522</v>
      </c>
      <c r="Y63" s="153">
        <v>163576.96578129713</v>
      </c>
      <c r="Z63" s="153">
        <v>17401.802023580363</v>
      </c>
      <c r="AA63" s="153">
        <v>2660.014408065453</v>
      </c>
    </row>
    <row r="64" spans="1:27" s="37" customFormat="1" ht="11.25">
      <c r="A64" s="46">
        <v>41</v>
      </c>
      <c r="B64" s="39" t="s">
        <v>1226</v>
      </c>
      <c r="C64" s="46" t="s">
        <v>1227</v>
      </c>
      <c r="D64" s="46" t="s">
        <v>1004</v>
      </c>
      <c r="E64" s="153">
        <v>84369365</v>
      </c>
      <c r="F64" s="153">
        <v>53612875.05182166</v>
      </c>
      <c r="G64" s="153">
        <v>9981426.713584602</v>
      </c>
      <c r="H64" s="153">
        <v>8303180.810824465</v>
      </c>
      <c r="I64" s="153">
        <v>4441533.605927523</v>
      </c>
      <c r="J64" s="153">
        <v>4594193.683301995</v>
      </c>
      <c r="K64" s="153">
        <v>794370.4769802494</v>
      </c>
      <c r="L64" s="153">
        <v>902440.7708382407</v>
      </c>
      <c r="M64" s="153">
        <v>1549327.3915865654</v>
      </c>
      <c r="N64" s="153">
        <v>190016.49513469677</v>
      </c>
      <c r="O64" s="153">
        <v>53612875.05182166</v>
      </c>
      <c r="P64" s="153">
        <v>9981426.713584602</v>
      </c>
      <c r="Q64" s="153">
        <v>8303180.810824465</v>
      </c>
      <c r="R64" s="153">
        <v>4441533.605927523</v>
      </c>
      <c r="S64" s="153">
        <v>3770655.1160368654</v>
      </c>
      <c r="T64" s="153">
        <v>12190.934321482264</v>
      </c>
      <c r="U64" s="153">
        <v>811347.6329436473</v>
      </c>
      <c r="V64" s="153">
        <v>82725.1390945109</v>
      </c>
      <c r="W64" s="153">
        <v>902440.7708382407</v>
      </c>
      <c r="X64" s="153">
        <v>711645.3378857385</v>
      </c>
      <c r="Y64" s="153">
        <v>1549327.3915865654</v>
      </c>
      <c r="Z64" s="153">
        <v>164822.03597141316</v>
      </c>
      <c r="AA64" s="153">
        <v>25194.459163283605</v>
      </c>
    </row>
    <row r="65" spans="1:27" s="37" customFormat="1" ht="11.25">
      <c r="A65" s="46">
        <v>42</v>
      </c>
      <c r="B65" s="39" t="s">
        <v>1228</v>
      </c>
      <c r="C65" s="46" t="s">
        <v>1229</v>
      </c>
      <c r="D65" s="46" t="s">
        <v>1004</v>
      </c>
      <c r="E65" s="153">
        <v>60278874</v>
      </c>
      <c r="F65" s="153">
        <v>38304469.16397322</v>
      </c>
      <c r="G65" s="153">
        <v>7131370.056043451</v>
      </c>
      <c r="H65" s="153">
        <v>5932323.775281535</v>
      </c>
      <c r="I65" s="153">
        <v>3173315.8664696696</v>
      </c>
      <c r="J65" s="153">
        <v>3282385.99599934</v>
      </c>
      <c r="K65" s="153">
        <v>567549.1085089043</v>
      </c>
      <c r="L65" s="153">
        <v>644761.4429458037</v>
      </c>
      <c r="M65" s="153">
        <v>1106938.6455877111</v>
      </c>
      <c r="N65" s="153">
        <v>135759.94519036624</v>
      </c>
      <c r="O65" s="153">
        <v>38304469.16397322</v>
      </c>
      <c r="P65" s="153">
        <v>7131370.056043451</v>
      </c>
      <c r="Q65" s="153">
        <v>5932323.775281535</v>
      </c>
      <c r="R65" s="153">
        <v>3173315.8664696696</v>
      </c>
      <c r="S65" s="153">
        <v>2693997.337031535</v>
      </c>
      <c r="T65" s="153">
        <v>8709.98369973396</v>
      </c>
      <c r="U65" s="153">
        <v>579678.6752680712</v>
      </c>
      <c r="V65" s="153">
        <v>59104.13378257022</v>
      </c>
      <c r="W65" s="153">
        <v>644761.4429458037</v>
      </c>
      <c r="X65" s="153">
        <v>508444.97472633416</v>
      </c>
      <c r="Y65" s="153">
        <v>1106938.6455877111</v>
      </c>
      <c r="Z65" s="153">
        <v>117759.41111734435</v>
      </c>
      <c r="AA65" s="153">
        <v>18000.53407302186</v>
      </c>
    </row>
    <row r="66" spans="1:27" s="37" customFormat="1" ht="11.25">
      <c r="A66" s="46">
        <v>43</v>
      </c>
      <c r="B66" s="39" t="s">
        <v>1230</v>
      </c>
      <c r="C66" s="46" t="s">
        <v>1231</v>
      </c>
      <c r="D66" s="46" t="s">
        <v>1004</v>
      </c>
      <c r="E66" s="153">
        <v>4438162</v>
      </c>
      <c r="F66" s="153">
        <v>2820249.088822026</v>
      </c>
      <c r="G66" s="153">
        <v>525062.4885705382</v>
      </c>
      <c r="H66" s="153">
        <v>436780.12218926067</v>
      </c>
      <c r="I66" s="153">
        <v>233642.21920540126</v>
      </c>
      <c r="J66" s="153">
        <v>241672.74253955745</v>
      </c>
      <c r="K66" s="153">
        <v>41787.02618960826</v>
      </c>
      <c r="L66" s="153">
        <v>47471.95070610035</v>
      </c>
      <c r="M66" s="153">
        <v>81500.74324843637</v>
      </c>
      <c r="N66" s="153">
        <v>9995.618529071497</v>
      </c>
      <c r="O66" s="153">
        <v>2820249.088822026</v>
      </c>
      <c r="P66" s="153">
        <v>525062.4885705382</v>
      </c>
      <c r="Q66" s="153">
        <v>436780.12218926067</v>
      </c>
      <c r="R66" s="153">
        <v>233642.21920540126</v>
      </c>
      <c r="S66" s="153">
        <v>198351.35953791294</v>
      </c>
      <c r="T66" s="153">
        <v>641.2913200199904</v>
      </c>
      <c r="U66" s="153">
        <v>42680.09168162454</v>
      </c>
      <c r="V66" s="153">
        <v>4351.669219911431</v>
      </c>
      <c r="W66" s="153">
        <v>47471.95070610035</v>
      </c>
      <c r="X66" s="153">
        <v>37435.35696969682</v>
      </c>
      <c r="Y66" s="153">
        <v>81500.74324843637</v>
      </c>
      <c r="Z66" s="153">
        <v>8670.290416562448</v>
      </c>
      <c r="AA66" s="153">
        <v>1325.3281125090498</v>
      </c>
    </row>
    <row r="67" spans="1:27" s="37" customFormat="1" ht="11.25">
      <c r="A67" s="46">
        <v>44</v>
      </c>
      <c r="B67" s="39" t="s">
        <v>1232</v>
      </c>
      <c r="C67" s="46" t="s">
        <v>1233</v>
      </c>
      <c r="D67" s="46" t="s">
        <v>797</v>
      </c>
      <c r="E67" s="153">
        <v>1382567</v>
      </c>
      <c r="F67" s="153">
        <v>822996.5705662628</v>
      </c>
      <c r="G67" s="153">
        <v>165203.86990814435</v>
      </c>
      <c r="H67" s="153">
        <v>161960.54705787427</v>
      </c>
      <c r="I67" s="153">
        <v>88122.3552265537</v>
      </c>
      <c r="J67" s="153">
        <v>89877.24291202871</v>
      </c>
      <c r="K67" s="153">
        <v>18022.47400228908</v>
      </c>
      <c r="L67" s="153">
        <v>15550.821552350919</v>
      </c>
      <c r="M67" s="153">
        <v>17078.867037596967</v>
      </c>
      <c r="N67" s="153">
        <v>3754.2517368991453</v>
      </c>
      <c r="O67" s="153">
        <v>822996.5705662628</v>
      </c>
      <c r="P67" s="153">
        <v>165203.86990814435</v>
      </c>
      <c r="Q67" s="153">
        <v>161960.54705787427</v>
      </c>
      <c r="R67" s="153">
        <v>88122.3552265537</v>
      </c>
      <c r="S67" s="153">
        <v>74890.45383345915</v>
      </c>
      <c r="T67" s="153">
        <v>245.40452758823716</v>
      </c>
      <c r="U67" s="153">
        <v>14741.384550981338</v>
      </c>
      <c r="V67" s="153">
        <v>1459.6237986447004</v>
      </c>
      <c r="W67" s="153">
        <v>15550.821552350919</v>
      </c>
      <c r="X67" s="153">
        <v>16562.85020364438</v>
      </c>
      <c r="Y67" s="153">
        <v>17078.867037596967</v>
      </c>
      <c r="Z67" s="153">
        <v>3427.0983886153595</v>
      </c>
      <c r="AA67" s="153">
        <v>327.15334828378593</v>
      </c>
    </row>
    <row r="68" spans="1:27" s="37" customFormat="1" ht="11.25">
      <c r="A68" s="46">
        <v>45</v>
      </c>
      <c r="B68" s="39" t="s">
        <v>1234</v>
      </c>
      <c r="C68" s="46" t="s">
        <v>1235</v>
      </c>
      <c r="D68" s="46" t="s">
        <v>1236</v>
      </c>
      <c r="E68" s="153">
        <v>7083718.000000001</v>
      </c>
      <c r="F68" s="153">
        <v>4317294.163693586</v>
      </c>
      <c r="G68" s="153">
        <v>849044.6614693213</v>
      </c>
      <c r="H68" s="153">
        <v>805961.6101063164</v>
      </c>
      <c r="I68" s="153">
        <v>422297.8291939718</v>
      </c>
      <c r="J68" s="153">
        <v>438570.18224728364</v>
      </c>
      <c r="K68" s="153">
        <v>65891.0935489549</v>
      </c>
      <c r="L68" s="153">
        <v>69104.40188805635</v>
      </c>
      <c r="M68" s="153">
        <v>96390.0014819171</v>
      </c>
      <c r="N68" s="153">
        <v>19164.056370591396</v>
      </c>
      <c r="O68" s="153">
        <v>4317294.163693586</v>
      </c>
      <c r="P68" s="153">
        <v>849044.6614693213</v>
      </c>
      <c r="Q68" s="153">
        <v>805961.6101063164</v>
      </c>
      <c r="R68" s="153">
        <v>422297.8291939718</v>
      </c>
      <c r="S68" s="153">
        <v>359028.4172733292</v>
      </c>
      <c r="T68" s="153">
        <v>1225.5209380250417</v>
      </c>
      <c r="U68" s="153">
        <v>78316.24403592934</v>
      </c>
      <c r="V68" s="153">
        <v>7382.4693736080135</v>
      </c>
      <c r="W68" s="153">
        <v>69104.40188805635</v>
      </c>
      <c r="X68" s="153">
        <v>58508.62417534689</v>
      </c>
      <c r="Y68" s="153">
        <v>96390.0014819171</v>
      </c>
      <c r="Z68" s="153">
        <v>17624.06210164599</v>
      </c>
      <c r="AA68" s="153">
        <v>1539.9942689454033</v>
      </c>
    </row>
    <row r="69" spans="1:27" s="37" customFormat="1" ht="11.25">
      <c r="A69" s="46">
        <v>46</v>
      </c>
      <c r="B69" s="39" t="s">
        <v>1237</v>
      </c>
      <c r="C69" s="46" t="s">
        <v>1238</v>
      </c>
      <c r="D69" s="46" t="s">
        <v>1236</v>
      </c>
      <c r="E69" s="153">
        <v>11148159</v>
      </c>
      <c r="F69" s="153">
        <v>6794437.862521931</v>
      </c>
      <c r="G69" s="153">
        <v>1336202.9493778786</v>
      </c>
      <c r="H69" s="153">
        <v>1268400.0375736614</v>
      </c>
      <c r="I69" s="153">
        <v>664600.6158360961</v>
      </c>
      <c r="J69" s="153">
        <v>690209.5939380554</v>
      </c>
      <c r="K69" s="153">
        <v>103697.57626822856</v>
      </c>
      <c r="L69" s="153">
        <v>108754.59184681723</v>
      </c>
      <c r="M69" s="153">
        <v>151695.91202397487</v>
      </c>
      <c r="N69" s="153">
        <v>30159.860613355268</v>
      </c>
      <c r="O69" s="153">
        <v>6794437.862521931</v>
      </c>
      <c r="P69" s="153">
        <v>1336202.9493778786</v>
      </c>
      <c r="Q69" s="153">
        <v>1268400.0375736614</v>
      </c>
      <c r="R69" s="153">
        <v>664600.6158360961</v>
      </c>
      <c r="S69" s="153">
        <v>565028.9694312252</v>
      </c>
      <c r="T69" s="153">
        <v>1928.6908760247525</v>
      </c>
      <c r="U69" s="153">
        <v>123251.93363080543</v>
      </c>
      <c r="V69" s="153">
        <v>11618.325629226421</v>
      </c>
      <c r="W69" s="153">
        <v>108754.59184681723</v>
      </c>
      <c r="X69" s="153">
        <v>92079.25063900214</v>
      </c>
      <c r="Y69" s="153">
        <v>151695.91202397487</v>
      </c>
      <c r="Z69" s="153">
        <v>27736.260327560136</v>
      </c>
      <c r="AA69" s="153">
        <v>2423.6002857951316</v>
      </c>
    </row>
    <row r="70" spans="1:27" s="37" customFormat="1" ht="11.25">
      <c r="A70" s="46">
        <v>47</v>
      </c>
      <c r="B70" s="39" t="s">
        <v>1239</v>
      </c>
      <c r="C70" s="46" t="s">
        <v>1240</v>
      </c>
      <c r="D70" s="46" t="s">
        <v>1236</v>
      </c>
      <c r="E70" s="153">
        <v>3892947</v>
      </c>
      <c r="F70" s="153">
        <v>2372623.721422628</v>
      </c>
      <c r="G70" s="153">
        <v>466603.25379031326</v>
      </c>
      <c r="H70" s="153">
        <v>442926.4169153196</v>
      </c>
      <c r="I70" s="153">
        <v>232079.12388200447</v>
      </c>
      <c r="J70" s="153">
        <v>241021.80172460506</v>
      </c>
      <c r="K70" s="153">
        <v>36211.28550827734</v>
      </c>
      <c r="L70" s="153">
        <v>37977.19982880506</v>
      </c>
      <c r="M70" s="153">
        <v>52972.3468804129</v>
      </c>
      <c r="N70" s="153">
        <v>10531.850047633836</v>
      </c>
      <c r="O70" s="153">
        <v>2372623.721422628</v>
      </c>
      <c r="P70" s="153">
        <v>466603.25379031326</v>
      </c>
      <c r="Q70" s="153">
        <v>442926.4169153196</v>
      </c>
      <c r="R70" s="153">
        <v>232079.12388200447</v>
      </c>
      <c r="S70" s="153">
        <v>197308.61673756002</v>
      </c>
      <c r="T70" s="153">
        <v>673.5005627160442</v>
      </c>
      <c r="U70" s="153">
        <v>43039.684424329</v>
      </c>
      <c r="V70" s="153">
        <v>4057.1296034905954</v>
      </c>
      <c r="W70" s="153">
        <v>37977.19982880506</v>
      </c>
      <c r="X70" s="153">
        <v>32154.15590478675</v>
      </c>
      <c r="Y70" s="153">
        <v>52972.3468804129</v>
      </c>
      <c r="Z70" s="153">
        <v>9685.526680539297</v>
      </c>
      <c r="AA70" s="153">
        <v>846.3233670945401</v>
      </c>
    </row>
    <row r="71" spans="1:27" s="37" customFormat="1" ht="11.25">
      <c r="A71" s="46">
        <v>48</v>
      </c>
      <c r="B71" s="39" t="s">
        <v>1241</v>
      </c>
      <c r="C71" s="46" t="s">
        <v>1242</v>
      </c>
      <c r="D71" s="46" t="s">
        <v>1004</v>
      </c>
      <c r="E71" s="153">
        <v>65598811</v>
      </c>
      <c r="F71" s="153">
        <v>41685045.960593216</v>
      </c>
      <c r="G71" s="153">
        <v>7760752.075054583</v>
      </c>
      <c r="H71" s="153">
        <v>6455883.467987472</v>
      </c>
      <c r="I71" s="153">
        <v>3453378.173053549</v>
      </c>
      <c r="J71" s="153">
        <v>3572074.3320554974</v>
      </c>
      <c r="K71" s="153">
        <v>617638.3902309474</v>
      </c>
      <c r="L71" s="153">
        <v>701665.1312346853</v>
      </c>
      <c r="M71" s="153">
        <v>1204631.9743879794</v>
      </c>
      <c r="N71" s="153">
        <v>147741.4954020739</v>
      </c>
      <c r="O71" s="153">
        <v>41685045.960593216</v>
      </c>
      <c r="P71" s="153">
        <v>7760752.075054583</v>
      </c>
      <c r="Q71" s="153">
        <v>6455883.467987472</v>
      </c>
      <c r="R71" s="153">
        <v>3453378.173053549</v>
      </c>
      <c r="S71" s="153">
        <v>2931757.1882055225</v>
      </c>
      <c r="T71" s="153">
        <v>9478.686919930338</v>
      </c>
      <c r="U71" s="153">
        <v>630838.4569300446</v>
      </c>
      <c r="V71" s="153">
        <v>64320.39359795505</v>
      </c>
      <c r="W71" s="153">
        <v>701665.1312346853</v>
      </c>
      <c r="X71" s="153">
        <v>553317.9966329924</v>
      </c>
      <c r="Y71" s="153">
        <v>1204631.9743879794</v>
      </c>
      <c r="Z71" s="153">
        <v>128152.31673634068</v>
      </c>
      <c r="AA71" s="153">
        <v>19589.178665733223</v>
      </c>
    </row>
    <row r="72" spans="1:27" s="37" customFormat="1" ht="11.25">
      <c r="A72" s="46">
        <v>49</v>
      </c>
      <c r="B72" s="39" t="s">
        <v>1243</v>
      </c>
      <c r="C72" s="46" t="s">
        <v>1244</v>
      </c>
      <c r="D72" s="46" t="s">
        <v>1004</v>
      </c>
      <c r="E72" s="153">
        <v>511019</v>
      </c>
      <c r="F72" s="153">
        <v>324729.2165362019</v>
      </c>
      <c r="G72" s="153">
        <v>60456.76292276574</v>
      </c>
      <c r="H72" s="153">
        <v>50291.751689333054</v>
      </c>
      <c r="I72" s="153">
        <v>26902.040352768767</v>
      </c>
      <c r="J72" s="153">
        <v>27826.691143726188</v>
      </c>
      <c r="K72" s="153">
        <v>4811.4431912101045</v>
      </c>
      <c r="L72" s="153">
        <v>5466.016963301631</v>
      </c>
      <c r="M72" s="153">
        <v>9384.1613519454</v>
      </c>
      <c r="N72" s="153">
        <v>1150.9158487472034</v>
      </c>
      <c r="O72" s="153">
        <v>324729.2165362019</v>
      </c>
      <c r="P72" s="153">
        <v>60456.76292276574</v>
      </c>
      <c r="Q72" s="153">
        <v>50291.751689333054</v>
      </c>
      <c r="R72" s="153">
        <v>26902.040352768767</v>
      </c>
      <c r="S72" s="153">
        <v>22838.57898826242</v>
      </c>
      <c r="T72" s="153">
        <v>73.83958698787818</v>
      </c>
      <c r="U72" s="153">
        <v>4914.272568475888</v>
      </c>
      <c r="V72" s="153">
        <v>501.060045372368</v>
      </c>
      <c r="W72" s="153">
        <v>5466.016963301631</v>
      </c>
      <c r="X72" s="153">
        <v>4310.383145837736</v>
      </c>
      <c r="Y72" s="153">
        <v>9384.1613519454</v>
      </c>
      <c r="Z72" s="153">
        <v>998.314874126119</v>
      </c>
      <c r="AA72" s="153">
        <v>152.60097462108462</v>
      </c>
    </row>
    <row r="73" spans="1:27" s="37" customFormat="1" ht="33.75">
      <c r="A73" s="46">
        <v>50</v>
      </c>
      <c r="B73" s="39" t="s">
        <v>1245</v>
      </c>
      <c r="C73" s="196" t="s">
        <v>1246</v>
      </c>
      <c r="D73" s="46" t="s">
        <v>705</v>
      </c>
      <c r="E73" s="153">
        <f aca="true" t="shared" si="6" ref="E73:AA73">(E63+E64+E65+E66+E67+E68+E69+E70+E71+E72)</f>
        <v>247611284</v>
      </c>
      <c r="F73" s="153">
        <f t="shared" si="6"/>
        <v>156715132.84417862</v>
      </c>
      <c r="G73" s="153">
        <f t="shared" si="6"/>
        <v>29329955.290434696</v>
      </c>
      <c r="H73" s="153">
        <f t="shared" si="6"/>
        <v>24734352.902039375</v>
      </c>
      <c r="I73" s="153">
        <f t="shared" si="6"/>
        <v>13204806.022539224</v>
      </c>
      <c r="J73" s="153">
        <f t="shared" si="6"/>
        <v>13662884.20969726</v>
      </c>
      <c r="K73" s="153">
        <f t="shared" si="6"/>
        <v>2333847.9863002454</v>
      </c>
      <c r="L73" s="153">
        <f t="shared" si="6"/>
        <v>2628471.4301376506</v>
      </c>
      <c r="M73" s="153">
        <f t="shared" si="6"/>
        <v>4433497.009367838</v>
      </c>
      <c r="N73" s="153">
        <f t="shared" si="6"/>
        <v>568336.3053050811</v>
      </c>
      <c r="O73" s="153">
        <f t="shared" si="6"/>
        <v>156715132.84417862</v>
      </c>
      <c r="P73" s="153">
        <f t="shared" si="6"/>
        <v>29329955.290434696</v>
      </c>
      <c r="Q73" s="153">
        <f t="shared" si="6"/>
        <v>24734352.902039375</v>
      </c>
      <c r="R73" s="153">
        <f t="shared" si="6"/>
        <v>13204806.022539224</v>
      </c>
      <c r="S73" s="153">
        <f t="shared" si="6"/>
        <v>11211959.321273996</v>
      </c>
      <c r="T73" s="153">
        <f t="shared" si="6"/>
        <v>36454.963570516484</v>
      </c>
      <c r="U73" s="153">
        <f t="shared" si="6"/>
        <v>2414469.9248527493</v>
      </c>
      <c r="V73" s="153">
        <f t="shared" si="6"/>
        <v>244254.00985690064</v>
      </c>
      <c r="W73" s="153">
        <f t="shared" si="6"/>
        <v>2628471.4301376506</v>
      </c>
      <c r="X73" s="153">
        <f t="shared" si="6"/>
        <v>2089593.976443345</v>
      </c>
      <c r="Y73" s="153">
        <f t="shared" si="6"/>
        <v>4433497.009367838</v>
      </c>
      <c r="Z73" s="153">
        <f t="shared" si="6"/>
        <v>496277.1186377279</v>
      </c>
      <c r="AA73" s="153">
        <f t="shared" si="6"/>
        <v>72059.18666735315</v>
      </c>
    </row>
    <row r="74" spans="1:27" s="37" customFormat="1" ht="11.25">
      <c r="A74" s="46"/>
      <c r="B74" s="39"/>
      <c r="C74" s="46"/>
      <c r="D74" s="46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</row>
    <row r="75" spans="1:27" s="37" customFormat="1" ht="22.5">
      <c r="A75" s="46">
        <v>51</v>
      </c>
      <c r="B75" s="39" t="s">
        <v>1247</v>
      </c>
      <c r="C75" s="196" t="s">
        <v>1248</v>
      </c>
      <c r="D75" s="46" t="s">
        <v>705</v>
      </c>
      <c r="E75" s="153">
        <f aca="true" t="shared" si="7" ref="E75:AA75">(E59+E73)</f>
        <v>4204403762</v>
      </c>
      <c r="F75" s="153">
        <f t="shared" si="7"/>
        <v>2512063293.068157</v>
      </c>
      <c r="G75" s="153">
        <f t="shared" si="7"/>
        <v>502129776.05068445</v>
      </c>
      <c r="H75" s="153">
        <f t="shared" si="7"/>
        <v>488252051.74148947</v>
      </c>
      <c r="I75" s="153">
        <f t="shared" si="7"/>
        <v>265403702.93246958</v>
      </c>
      <c r="J75" s="153">
        <f t="shared" si="7"/>
        <v>270884124.62531114</v>
      </c>
      <c r="K75" s="153">
        <f t="shared" si="7"/>
        <v>53912678.934245616</v>
      </c>
      <c r="L75" s="153">
        <f t="shared" si="7"/>
        <v>47133637.36065848</v>
      </c>
      <c r="M75" s="153">
        <f t="shared" si="7"/>
        <v>53311802.8181466</v>
      </c>
      <c r="N75" s="153">
        <f t="shared" si="7"/>
        <v>11312694.468837824</v>
      </c>
      <c r="O75" s="153">
        <f t="shared" si="7"/>
        <v>2512063293.068157</v>
      </c>
      <c r="P75" s="153">
        <f t="shared" si="7"/>
        <v>502129776.05068445</v>
      </c>
      <c r="Q75" s="153">
        <f t="shared" si="7"/>
        <v>488252051.74148947</v>
      </c>
      <c r="R75" s="153">
        <f t="shared" si="7"/>
        <v>265403702.93246958</v>
      </c>
      <c r="S75" s="153">
        <f t="shared" si="7"/>
        <v>225542248.12625587</v>
      </c>
      <c r="T75" s="153">
        <f t="shared" si="7"/>
        <v>738782.4376302041</v>
      </c>
      <c r="U75" s="153">
        <f t="shared" si="7"/>
        <v>44603094.06142506</v>
      </c>
      <c r="V75" s="153">
        <f t="shared" si="7"/>
        <v>4421576.676452542</v>
      </c>
      <c r="W75" s="153">
        <f t="shared" si="7"/>
        <v>47133637.36065848</v>
      </c>
      <c r="X75" s="153">
        <f t="shared" si="7"/>
        <v>49491102.25779308</v>
      </c>
      <c r="Y75" s="153">
        <f t="shared" si="7"/>
        <v>53311802.8181466</v>
      </c>
      <c r="Z75" s="153">
        <f t="shared" si="7"/>
        <v>10304349.440224439</v>
      </c>
      <c r="AA75" s="153">
        <f t="shared" si="7"/>
        <v>1008345.0286133843</v>
      </c>
    </row>
    <row r="76" spans="1:27" s="37" customFormat="1" ht="11.25">
      <c r="A76" s="46"/>
      <c r="B76" s="39"/>
      <c r="C76" s="196"/>
      <c r="D76" s="46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</row>
    <row r="77" spans="1:27" s="37" customFormat="1" ht="11.25">
      <c r="A77" s="46">
        <v>52</v>
      </c>
      <c r="B77" s="39" t="s">
        <v>1249</v>
      </c>
      <c r="C77" s="46" t="s">
        <v>1250</v>
      </c>
      <c r="D77" s="46" t="s">
        <v>785</v>
      </c>
      <c r="E77" s="153">
        <v>-36366</v>
      </c>
      <c r="F77" s="153">
        <v>-18897.41401985492</v>
      </c>
      <c r="G77" s="153">
        <v>-4436.412543667936</v>
      </c>
      <c r="H77" s="153">
        <v>-5312.815725406524</v>
      </c>
      <c r="I77" s="153">
        <v>-3482.576044504512</v>
      </c>
      <c r="J77" s="153">
        <v>-3265.8067552594052</v>
      </c>
      <c r="K77" s="153">
        <v>-3.086908168821271E-20</v>
      </c>
      <c r="L77" s="153">
        <v>-812.4527720127581</v>
      </c>
      <c r="M77" s="153">
        <v>-144.58216455930383</v>
      </c>
      <c r="N77" s="153">
        <v>-13.93997473463648</v>
      </c>
      <c r="O77" s="153">
        <v>-18897.41401985492</v>
      </c>
      <c r="P77" s="153">
        <v>-4436.412543667936</v>
      </c>
      <c r="Q77" s="153">
        <v>-5312.815725406524</v>
      </c>
      <c r="R77" s="153">
        <v>-3482.576044504512</v>
      </c>
      <c r="S77" s="153">
        <v>-2954.6937895713572</v>
      </c>
      <c r="T77" s="153">
        <v>-7.9052403944542515</v>
      </c>
      <c r="U77" s="153">
        <v>-303.2077252935938</v>
      </c>
      <c r="V77" s="153">
        <v>-8.392059366381842E-22</v>
      </c>
      <c r="W77" s="153">
        <v>-812.4527720127581</v>
      </c>
      <c r="X77" s="153">
        <v>-3.0029875751574523E-20</v>
      </c>
      <c r="Y77" s="153">
        <v>-144.58216455930383</v>
      </c>
      <c r="Z77" s="153">
        <v>0</v>
      </c>
      <c r="AA77" s="153">
        <v>-13.93997473463648</v>
      </c>
    </row>
    <row r="78" spans="1:27" s="37" customFormat="1" ht="11.25">
      <c r="A78" s="46">
        <v>53</v>
      </c>
      <c r="B78" s="198" t="s">
        <v>1251</v>
      </c>
      <c r="C78" s="196" t="s">
        <v>1252</v>
      </c>
      <c r="D78" s="46" t="s">
        <v>788</v>
      </c>
      <c r="E78" s="153">
        <v>134840</v>
      </c>
      <c r="F78" s="153">
        <v>65919.80866138809</v>
      </c>
      <c r="G78" s="153">
        <v>15464.855532790203</v>
      </c>
      <c r="H78" s="153">
        <v>18518.58770946081</v>
      </c>
      <c r="I78" s="153">
        <v>12137.875750907466</v>
      </c>
      <c r="J78" s="153">
        <v>11379.080962843276</v>
      </c>
      <c r="K78" s="153">
        <v>7562.634370643425</v>
      </c>
      <c r="L78" s="153">
        <v>2830.1311878432807</v>
      </c>
      <c r="M78" s="153">
        <v>503.40191237484555</v>
      </c>
      <c r="N78" s="153">
        <v>523.6239117486186</v>
      </c>
      <c r="O78" s="153">
        <v>65919.80866138809</v>
      </c>
      <c r="P78" s="153">
        <v>15464.855532790203</v>
      </c>
      <c r="Q78" s="153">
        <v>18518.58770946081</v>
      </c>
      <c r="R78" s="153">
        <v>12137.875750907466</v>
      </c>
      <c r="S78" s="153">
        <v>10297.250131085415</v>
      </c>
      <c r="T78" s="153">
        <v>27.48910074859353</v>
      </c>
      <c r="U78" s="153">
        <v>1054.3417310092668</v>
      </c>
      <c r="V78" s="153">
        <v>225.7082067595216</v>
      </c>
      <c r="W78" s="153">
        <v>2830.1311878432807</v>
      </c>
      <c r="X78" s="153">
        <v>7336.926163883903</v>
      </c>
      <c r="Y78" s="153">
        <v>503.40191237484555</v>
      </c>
      <c r="Z78" s="153">
        <v>475.0268381673532</v>
      </c>
      <c r="AA78" s="153">
        <v>48.59707358126548</v>
      </c>
    </row>
    <row r="79" spans="1:27" s="37" customFormat="1" ht="11.25">
      <c r="A79" s="46">
        <v>54</v>
      </c>
      <c r="B79" s="198" t="s">
        <v>1253</v>
      </c>
      <c r="C79" s="196" t="s">
        <v>1254</v>
      </c>
      <c r="D79" s="46" t="s">
        <v>816</v>
      </c>
      <c r="E79" s="153">
        <v>1331479</v>
      </c>
      <c r="F79" s="153">
        <v>874601.5337015149</v>
      </c>
      <c r="G79" s="153">
        <v>158748.66119234686</v>
      </c>
      <c r="H79" s="153">
        <v>130412.90645410068</v>
      </c>
      <c r="I79" s="153">
        <v>55466.05511031148</v>
      </c>
      <c r="J79" s="153">
        <v>64067.125918700476</v>
      </c>
      <c r="K79" s="153">
        <v>14056.37930969584</v>
      </c>
      <c r="L79" s="153">
        <v>4611.273004674087</v>
      </c>
      <c r="M79" s="153">
        <v>24633.96769299637</v>
      </c>
      <c r="N79" s="153">
        <v>4881.097615659111</v>
      </c>
      <c r="O79" s="153">
        <v>874601.5337015149</v>
      </c>
      <c r="P79" s="153">
        <v>158748.66119234686</v>
      </c>
      <c r="Q79" s="153">
        <v>130412.90645410068</v>
      </c>
      <c r="R79" s="153">
        <v>55466.05511031148</v>
      </c>
      <c r="S79" s="153">
        <v>47269.12767770689</v>
      </c>
      <c r="T79" s="153">
        <v>201.5321224505553</v>
      </c>
      <c r="U79" s="153">
        <v>16596.466118543023</v>
      </c>
      <c r="V79" s="153">
        <v>1953.1964945725306</v>
      </c>
      <c r="W79" s="153">
        <v>4611.273004674087</v>
      </c>
      <c r="X79" s="153">
        <v>12103.18281512331</v>
      </c>
      <c r="Y79" s="153">
        <v>24633.96769299637</v>
      </c>
      <c r="Z79" s="153">
        <v>4701.66817902377</v>
      </c>
      <c r="AA79" s="153">
        <v>179.42943663534243</v>
      </c>
    </row>
    <row r="80" spans="1:27" s="37" customFormat="1" ht="11.25">
      <c r="A80" s="46">
        <v>55</v>
      </c>
      <c r="B80" s="198" t="s">
        <v>1255</v>
      </c>
      <c r="C80" s="196" t="s">
        <v>1256</v>
      </c>
      <c r="D80" s="46" t="s">
        <v>819</v>
      </c>
      <c r="E80" s="153">
        <v>247827</v>
      </c>
      <c r="F80" s="153">
        <v>156851.6612004413</v>
      </c>
      <c r="G80" s="153">
        <v>29355.50719797794</v>
      </c>
      <c r="H80" s="153">
        <v>24755.90117554461</v>
      </c>
      <c r="I80" s="153">
        <v>13216.309892193072</v>
      </c>
      <c r="J80" s="153">
        <v>13674.787151609147</v>
      </c>
      <c r="K80" s="153">
        <v>2335.8812068549787</v>
      </c>
      <c r="L80" s="153">
        <v>2630.761323125821</v>
      </c>
      <c r="M80" s="153">
        <v>4437.35941913133</v>
      </c>
      <c r="N80" s="153">
        <v>568.831433121773</v>
      </c>
      <c r="O80" s="153">
        <v>156851.6612004413</v>
      </c>
      <c r="P80" s="153">
        <v>29355.50719797794</v>
      </c>
      <c r="Q80" s="153">
        <v>24755.90117554461</v>
      </c>
      <c r="R80" s="153">
        <v>13216.309892193072</v>
      </c>
      <c r="S80" s="153">
        <v>11221.727046629147</v>
      </c>
      <c r="T80" s="153">
        <v>36.486722700369285</v>
      </c>
      <c r="U80" s="153">
        <v>2416.573382279631</v>
      </c>
      <c r="V80" s="153">
        <v>244.46680103967358</v>
      </c>
      <c r="W80" s="153">
        <v>2630.761323125821</v>
      </c>
      <c r="X80" s="153">
        <v>2091.414405815305</v>
      </c>
      <c r="Y80" s="153">
        <v>4437.35941913133</v>
      </c>
      <c r="Z80" s="153">
        <v>496.7094693496772</v>
      </c>
      <c r="AA80" s="153">
        <v>72.1219637720958</v>
      </c>
    </row>
    <row r="81" spans="1:27" s="37" customFormat="1" ht="11.25">
      <c r="A81" s="46">
        <v>56</v>
      </c>
      <c r="B81" s="198" t="s">
        <v>1257</v>
      </c>
      <c r="C81" s="196" t="s">
        <v>1258</v>
      </c>
      <c r="D81" s="46" t="s">
        <v>705</v>
      </c>
      <c r="E81" s="153">
        <f aca="true" t="shared" si="8" ref="E81:AA81">(E77+E78+E79+E80)</f>
        <v>1677780</v>
      </c>
      <c r="F81" s="153">
        <f t="shared" si="8"/>
        <v>1078475.5895434893</v>
      </c>
      <c r="G81" s="153">
        <f t="shared" si="8"/>
        <v>199132.61137944707</v>
      </c>
      <c r="H81" s="153">
        <f t="shared" si="8"/>
        <v>168374.57961369958</v>
      </c>
      <c r="I81" s="153">
        <f t="shared" si="8"/>
        <v>77337.66470890751</v>
      </c>
      <c r="J81" s="153">
        <f t="shared" si="8"/>
        <v>85855.1872778935</v>
      </c>
      <c r="K81" s="153">
        <f t="shared" si="8"/>
        <v>23954.894887194245</v>
      </c>
      <c r="L81" s="153">
        <f t="shared" si="8"/>
        <v>9259.71274363043</v>
      </c>
      <c r="M81" s="153">
        <f t="shared" si="8"/>
        <v>29430.14685994324</v>
      </c>
      <c r="N81" s="153">
        <f t="shared" si="8"/>
        <v>5959.612985794867</v>
      </c>
      <c r="O81" s="153">
        <f t="shared" si="8"/>
        <v>1078475.5895434893</v>
      </c>
      <c r="P81" s="153">
        <f t="shared" si="8"/>
        <v>199132.61137944707</v>
      </c>
      <c r="Q81" s="153">
        <f t="shared" si="8"/>
        <v>168374.57961369958</v>
      </c>
      <c r="R81" s="153">
        <f t="shared" si="8"/>
        <v>77337.66470890751</v>
      </c>
      <c r="S81" s="153">
        <f t="shared" si="8"/>
        <v>65833.4110658501</v>
      </c>
      <c r="T81" s="153">
        <f t="shared" si="8"/>
        <v>257.60270550506385</v>
      </c>
      <c r="U81" s="153">
        <f t="shared" si="8"/>
        <v>19764.17350653833</v>
      </c>
      <c r="V81" s="153">
        <f t="shared" si="8"/>
        <v>2423.371502371726</v>
      </c>
      <c r="W81" s="153">
        <f t="shared" si="8"/>
        <v>9259.71274363043</v>
      </c>
      <c r="X81" s="153">
        <f t="shared" si="8"/>
        <v>21531.523384822518</v>
      </c>
      <c r="Y81" s="153">
        <f t="shared" si="8"/>
        <v>29430.14685994324</v>
      </c>
      <c r="Z81" s="153">
        <f t="shared" si="8"/>
        <v>5673.4044865408005</v>
      </c>
      <c r="AA81" s="153">
        <f t="shared" si="8"/>
        <v>286.2084992540672</v>
      </c>
    </row>
    <row r="82" spans="1:27" s="37" customFormat="1" ht="11.25">
      <c r="A82" s="46"/>
      <c r="B82" s="198"/>
      <c r="C82" s="196"/>
      <c r="D82" s="46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</row>
    <row r="83" spans="1:27" s="37" customFormat="1" ht="11.25">
      <c r="A83" s="46"/>
      <c r="B83" s="198"/>
      <c r="C83" s="196"/>
      <c r="D83" s="46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</row>
    <row r="84" spans="1:27" s="37" customFormat="1" ht="11.25">
      <c r="A84" s="46"/>
      <c r="B84" s="39"/>
      <c r="C84" s="46"/>
      <c r="D84" s="46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</row>
    <row r="85" spans="1:27" s="37" customFormat="1" ht="11.25">
      <c r="A85" s="46">
        <v>57</v>
      </c>
      <c r="B85" s="39" t="s">
        <v>1259</v>
      </c>
      <c r="C85" s="196" t="s">
        <v>1260</v>
      </c>
      <c r="D85" s="46" t="s">
        <v>705</v>
      </c>
      <c r="E85" s="153">
        <f aca="true" t="shared" si="9" ref="E85:AA85">(E14+E75+E81)</f>
        <v>4373938140</v>
      </c>
      <c r="F85" s="153">
        <f t="shared" si="9"/>
        <v>2619059420.233924</v>
      </c>
      <c r="G85" s="153">
        <f t="shared" si="9"/>
        <v>522222162.8694893</v>
      </c>
      <c r="H85" s="153">
        <f t="shared" si="9"/>
        <v>505320358.4758622</v>
      </c>
      <c r="I85" s="153">
        <f t="shared" si="9"/>
        <v>274551926.5592317</v>
      </c>
      <c r="J85" s="153">
        <f t="shared" si="9"/>
        <v>280330021.1259585</v>
      </c>
      <c r="K85" s="153">
        <f t="shared" si="9"/>
        <v>55491915.59828234</v>
      </c>
      <c r="L85" s="153">
        <f t="shared" si="9"/>
        <v>48956785.267637774</v>
      </c>
      <c r="M85" s="153">
        <f t="shared" si="9"/>
        <v>56306794.255271345</v>
      </c>
      <c r="N85" s="153">
        <f t="shared" si="9"/>
        <v>11698755.614343144</v>
      </c>
      <c r="O85" s="153">
        <f t="shared" si="9"/>
        <v>2619059420.233924</v>
      </c>
      <c r="P85" s="153">
        <f t="shared" si="9"/>
        <v>522222162.8694893</v>
      </c>
      <c r="Q85" s="153">
        <f t="shared" si="9"/>
        <v>505320358.4758622</v>
      </c>
      <c r="R85" s="153">
        <f t="shared" si="9"/>
        <v>274551926.5592317</v>
      </c>
      <c r="S85" s="153">
        <f t="shared" si="9"/>
        <v>233309854.01244298</v>
      </c>
      <c r="T85" s="153">
        <f t="shared" si="9"/>
        <v>763955.7429784292</v>
      </c>
      <c r="U85" s="153">
        <f t="shared" si="9"/>
        <v>46256211.37053707</v>
      </c>
      <c r="V85" s="153">
        <f t="shared" si="9"/>
        <v>4586856.919935871</v>
      </c>
      <c r="W85" s="153">
        <f t="shared" si="9"/>
        <v>48956785.267637774</v>
      </c>
      <c r="X85" s="153">
        <f t="shared" si="9"/>
        <v>50905058.67834647</v>
      </c>
      <c r="Y85" s="153">
        <f t="shared" si="9"/>
        <v>56306794.255271345</v>
      </c>
      <c r="Z85" s="153">
        <f t="shared" si="9"/>
        <v>10641046.565586345</v>
      </c>
      <c r="AA85" s="153">
        <f t="shared" si="9"/>
        <v>1057709.0487567969</v>
      </c>
    </row>
    <row r="86" spans="1:27" s="197" customFormat="1" ht="11.25">
      <c r="A86" s="162"/>
      <c r="B86" s="164"/>
      <c r="C86" s="162"/>
      <c r="D86" s="162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</row>
    <row r="87" spans="1:27" s="37" customFormat="1" ht="11.25">
      <c r="A87" s="46"/>
      <c r="B87" s="39" t="s">
        <v>1261</v>
      </c>
      <c r="C87" s="46"/>
      <c r="D87" s="46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</row>
    <row r="88" spans="1:27" s="37" customFormat="1" ht="11.25">
      <c r="A88" s="46"/>
      <c r="B88" s="39"/>
      <c r="C88" s="46"/>
      <c r="D88" s="46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</row>
    <row r="89" spans="1:27" s="37" customFormat="1" ht="11.25">
      <c r="A89" s="46">
        <v>58</v>
      </c>
      <c r="B89" s="199" t="s">
        <v>1262</v>
      </c>
      <c r="C89" s="108" t="s">
        <v>1263</v>
      </c>
      <c r="D89" s="122" t="s">
        <v>788</v>
      </c>
      <c r="E89" s="153">
        <v>4578786</v>
      </c>
      <c r="F89" s="153">
        <v>2238450.734362522</v>
      </c>
      <c r="G89" s="153">
        <v>525142.8656597622</v>
      </c>
      <c r="H89" s="153">
        <v>628838.9954305193</v>
      </c>
      <c r="I89" s="153">
        <v>412168.0180806481</v>
      </c>
      <c r="J89" s="153">
        <v>386401.4877301491</v>
      </c>
      <c r="K89" s="153">
        <v>256805.72811792442</v>
      </c>
      <c r="L89" s="153">
        <v>96103.27099569996</v>
      </c>
      <c r="M89" s="153">
        <v>17094.1087863777</v>
      </c>
      <c r="N89" s="153">
        <v>17780.79083639729</v>
      </c>
      <c r="O89" s="153">
        <v>2238450.734362522</v>
      </c>
      <c r="P89" s="153">
        <v>525142.8656597622</v>
      </c>
      <c r="Q89" s="153">
        <v>628838.9954305193</v>
      </c>
      <c r="R89" s="153">
        <v>412168.0180806481</v>
      </c>
      <c r="S89" s="153">
        <v>349665.564659686</v>
      </c>
      <c r="T89" s="153">
        <v>933.4523113337997</v>
      </c>
      <c r="U89" s="153">
        <v>35802.47075912931</v>
      </c>
      <c r="V89" s="153">
        <v>7664.413951317138</v>
      </c>
      <c r="W89" s="153">
        <v>96103.27099569996</v>
      </c>
      <c r="X89" s="153">
        <v>249141.31416660728</v>
      </c>
      <c r="Y89" s="153">
        <v>17094.1087863777</v>
      </c>
      <c r="Z89" s="153">
        <v>16130.57131581832</v>
      </c>
      <c r="AA89" s="153">
        <v>1650.2195205789692</v>
      </c>
    </row>
    <row r="90" spans="1:27" s="37" customFormat="1" ht="11.25">
      <c r="A90" s="46">
        <v>59</v>
      </c>
      <c r="B90" s="199" t="s">
        <v>1264</v>
      </c>
      <c r="C90" s="108" t="s">
        <v>1265</v>
      </c>
      <c r="D90" s="122" t="s">
        <v>816</v>
      </c>
      <c r="E90" s="153">
        <v>2120821</v>
      </c>
      <c r="F90" s="153">
        <v>1393092.4177597847</v>
      </c>
      <c r="G90" s="153">
        <v>252859.7855306875</v>
      </c>
      <c r="H90" s="153">
        <v>207725.71755085306</v>
      </c>
      <c r="I90" s="153">
        <v>88348.05090061946</v>
      </c>
      <c r="J90" s="153">
        <v>102048.10294268573</v>
      </c>
      <c r="K90" s="153">
        <v>22389.43642668675</v>
      </c>
      <c r="L90" s="153">
        <v>7344.978497630005</v>
      </c>
      <c r="M90" s="153">
        <v>39237.74689396397</v>
      </c>
      <c r="N90" s="153">
        <v>7774.7634970884055</v>
      </c>
      <c r="O90" s="153">
        <v>1393092.4177597847</v>
      </c>
      <c r="P90" s="153">
        <v>252859.7855306875</v>
      </c>
      <c r="Q90" s="153">
        <v>207725.71755085306</v>
      </c>
      <c r="R90" s="153">
        <v>88348.05090061946</v>
      </c>
      <c r="S90" s="153">
        <v>75291.73094773707</v>
      </c>
      <c r="T90" s="153">
        <v>321.0066080409148</v>
      </c>
      <c r="U90" s="153">
        <v>26435.365386907746</v>
      </c>
      <c r="V90" s="153">
        <v>3111.111885967265</v>
      </c>
      <c r="W90" s="153">
        <v>7344.978497630005</v>
      </c>
      <c r="X90" s="153">
        <v>19278.32454071948</v>
      </c>
      <c r="Y90" s="153">
        <v>39237.74689396397</v>
      </c>
      <c r="Z90" s="153">
        <v>7488.962731748206</v>
      </c>
      <c r="AA90" s="153">
        <v>285.8007653401995</v>
      </c>
    </row>
    <row r="91" spans="1:27" s="37" customFormat="1" ht="22.5">
      <c r="A91" s="46">
        <v>60</v>
      </c>
      <c r="B91" s="199" t="s">
        <v>1266</v>
      </c>
      <c r="C91" s="200" t="s">
        <v>1267</v>
      </c>
      <c r="D91" s="162" t="s">
        <v>705</v>
      </c>
      <c r="E91" s="153">
        <f aca="true" t="shared" si="10" ref="E91:AA91">(E89+E90)</f>
        <v>6699607</v>
      </c>
      <c r="F91" s="153">
        <f t="shared" si="10"/>
        <v>3631543.1521223066</v>
      </c>
      <c r="G91" s="153">
        <f t="shared" si="10"/>
        <v>778002.6511904497</v>
      </c>
      <c r="H91" s="153">
        <f t="shared" si="10"/>
        <v>836564.7129813724</v>
      </c>
      <c r="I91" s="153">
        <f t="shared" si="10"/>
        <v>500516.06898126757</v>
      </c>
      <c r="J91" s="153">
        <f t="shared" si="10"/>
        <v>488449.59067283483</v>
      </c>
      <c r="K91" s="153">
        <f t="shared" si="10"/>
        <v>279195.1645446112</v>
      </c>
      <c r="L91" s="153">
        <f t="shared" si="10"/>
        <v>103448.24949332996</v>
      </c>
      <c r="M91" s="153">
        <f t="shared" si="10"/>
        <v>56331.85568034167</v>
      </c>
      <c r="N91" s="153">
        <f t="shared" si="10"/>
        <v>25555.554333485696</v>
      </c>
      <c r="O91" s="153">
        <f t="shared" si="10"/>
        <v>3631543.1521223066</v>
      </c>
      <c r="P91" s="153">
        <f t="shared" si="10"/>
        <v>778002.6511904497</v>
      </c>
      <c r="Q91" s="153">
        <f t="shared" si="10"/>
        <v>836564.7129813724</v>
      </c>
      <c r="R91" s="153">
        <f t="shared" si="10"/>
        <v>500516.06898126757</v>
      </c>
      <c r="S91" s="153">
        <f t="shared" si="10"/>
        <v>424957.29560742306</v>
      </c>
      <c r="T91" s="153">
        <f t="shared" si="10"/>
        <v>1254.4589193747145</v>
      </c>
      <c r="U91" s="153">
        <f t="shared" si="10"/>
        <v>62237.83614603706</v>
      </c>
      <c r="V91" s="153">
        <f t="shared" si="10"/>
        <v>10775.525837284404</v>
      </c>
      <c r="W91" s="153">
        <f t="shared" si="10"/>
        <v>103448.24949332996</v>
      </c>
      <c r="X91" s="153">
        <f t="shared" si="10"/>
        <v>268419.6387073268</v>
      </c>
      <c r="Y91" s="153">
        <f t="shared" si="10"/>
        <v>56331.85568034167</v>
      </c>
      <c r="Z91" s="153">
        <f t="shared" si="10"/>
        <v>23619.53404756653</v>
      </c>
      <c r="AA91" s="153">
        <f t="shared" si="10"/>
        <v>1936.0202859191686</v>
      </c>
    </row>
    <row r="92" spans="1:27" s="37" customFormat="1" ht="11.25">
      <c r="A92" s="46"/>
      <c r="B92" s="39"/>
      <c r="C92" s="46"/>
      <c r="D92" s="46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</row>
    <row r="93" spans="1:27" s="37" customFormat="1" ht="11.25">
      <c r="A93" s="46">
        <v>61</v>
      </c>
      <c r="B93" s="201" t="s">
        <v>1268</v>
      </c>
      <c r="C93" s="202" t="s">
        <v>1269</v>
      </c>
      <c r="D93" s="46" t="s">
        <v>745</v>
      </c>
      <c r="E93" s="153">
        <v>241451179</v>
      </c>
      <c r="F93" s="153">
        <v>125468924.13642138</v>
      </c>
      <c r="G93" s="153">
        <v>29455453.973464556</v>
      </c>
      <c r="H93" s="153">
        <v>35274311.73923845</v>
      </c>
      <c r="I93" s="153">
        <v>23122479.566154398</v>
      </c>
      <c r="J93" s="153">
        <v>21683245.10376582</v>
      </c>
      <c r="K93" s="153">
        <v>0</v>
      </c>
      <c r="L93" s="153">
        <v>5394260.564381529</v>
      </c>
      <c r="M93" s="153">
        <v>959949.7908820309</v>
      </c>
      <c r="N93" s="153">
        <v>92554.12569180527</v>
      </c>
      <c r="O93" s="153">
        <v>125468924.13642138</v>
      </c>
      <c r="P93" s="153">
        <v>29455453.973464556</v>
      </c>
      <c r="Q93" s="153">
        <v>35274311.73923845</v>
      </c>
      <c r="R93" s="153">
        <v>23122479.566154398</v>
      </c>
      <c r="S93" s="153">
        <v>19617618.079414345</v>
      </c>
      <c r="T93" s="153">
        <v>52486.65273935555</v>
      </c>
      <c r="U93" s="153">
        <v>2013140.3716121197</v>
      </c>
      <c r="V93" s="153">
        <v>0</v>
      </c>
      <c r="W93" s="153">
        <v>5394260.564381529</v>
      </c>
      <c r="X93" s="153">
        <v>0</v>
      </c>
      <c r="Y93" s="153">
        <v>959949.7908820309</v>
      </c>
      <c r="Z93" s="153">
        <v>0</v>
      </c>
      <c r="AA93" s="153">
        <v>92554.12569180527</v>
      </c>
    </row>
    <row r="94" spans="1:27" s="37" customFormat="1" ht="11.25">
      <c r="A94" s="46"/>
      <c r="B94" s="163"/>
      <c r="C94" s="166"/>
      <c r="D94" s="162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</row>
    <row r="95" spans="1:27" s="37" customFormat="1" ht="11.25">
      <c r="A95" s="46">
        <v>62</v>
      </c>
      <c r="B95" s="199" t="s">
        <v>1270</v>
      </c>
      <c r="C95" s="203" t="s">
        <v>657</v>
      </c>
      <c r="D95" s="162" t="s">
        <v>651</v>
      </c>
      <c r="E95" s="153">
        <v>59592732</v>
      </c>
      <c r="F95" s="153">
        <v>35683382.1435974</v>
      </c>
      <c r="G95" s="153">
        <v>7115017.268246465</v>
      </c>
      <c r="H95" s="153">
        <v>6884738.5886431355</v>
      </c>
      <c r="I95" s="153">
        <v>3740633.464818041</v>
      </c>
      <c r="J95" s="153">
        <v>3819357.129845825</v>
      </c>
      <c r="K95" s="153">
        <v>756049.7539215449</v>
      </c>
      <c r="L95" s="153">
        <v>667011.853083932</v>
      </c>
      <c r="M95" s="153">
        <v>767152.0703842246</v>
      </c>
      <c r="N95" s="153">
        <v>159389.7274594392</v>
      </c>
      <c r="O95" s="153">
        <v>35683382.1435974</v>
      </c>
      <c r="P95" s="153">
        <v>7115017.268246465</v>
      </c>
      <c r="Q95" s="153">
        <v>6884738.5886431355</v>
      </c>
      <c r="R95" s="153">
        <v>3740633.464818041</v>
      </c>
      <c r="S95" s="153">
        <v>3178730.736032459</v>
      </c>
      <c r="T95" s="153">
        <v>10408.517083228438</v>
      </c>
      <c r="U95" s="153">
        <v>630217.876730138</v>
      </c>
      <c r="V95" s="153">
        <v>62493.644492211286</v>
      </c>
      <c r="W95" s="153">
        <v>667011.853083932</v>
      </c>
      <c r="X95" s="153">
        <v>693556.1094293335</v>
      </c>
      <c r="Y95" s="153">
        <v>767152.0703842246</v>
      </c>
      <c r="Z95" s="153">
        <v>144978.96766836935</v>
      </c>
      <c r="AA95" s="153">
        <v>14410.759791069824</v>
      </c>
    </row>
    <row r="96" spans="1:27" s="37" customFormat="1" ht="11.25">
      <c r="A96" s="46"/>
      <c r="B96" s="39"/>
      <c r="C96" s="46"/>
      <c r="D96" s="46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:27" s="37" customFormat="1" ht="11.25">
      <c r="A97" s="46">
        <v>63</v>
      </c>
      <c r="B97" s="123" t="s">
        <v>1271</v>
      </c>
      <c r="C97" s="87" t="s">
        <v>1272</v>
      </c>
      <c r="D97" s="124" t="s">
        <v>745</v>
      </c>
      <c r="E97" s="153">
        <v>154506</v>
      </c>
      <c r="F97" s="153">
        <v>80288.28715150704</v>
      </c>
      <c r="G97" s="153">
        <v>18848.714636527475</v>
      </c>
      <c r="H97" s="153">
        <v>22572.23523262554</v>
      </c>
      <c r="I97" s="153">
        <v>14796.20784062625</v>
      </c>
      <c r="J97" s="153">
        <v>13875.233419350758</v>
      </c>
      <c r="K97" s="153">
        <v>0</v>
      </c>
      <c r="L97" s="153">
        <v>3451.8184016004843</v>
      </c>
      <c r="M97" s="153">
        <v>614.2773996975142</v>
      </c>
      <c r="N97" s="153">
        <v>59.22591806494374</v>
      </c>
      <c r="O97" s="153">
        <v>80288.28715150704</v>
      </c>
      <c r="P97" s="153">
        <v>18848.714636527475</v>
      </c>
      <c r="Q97" s="153">
        <v>22572.23523262554</v>
      </c>
      <c r="R97" s="153">
        <v>14796.20784062625</v>
      </c>
      <c r="S97" s="153">
        <v>12553.426790175221</v>
      </c>
      <c r="T97" s="153">
        <v>33.586511367363705</v>
      </c>
      <c r="U97" s="153">
        <v>1288.2201178081727</v>
      </c>
      <c r="V97" s="153">
        <v>0</v>
      </c>
      <c r="W97" s="153">
        <v>3451.8184016004843</v>
      </c>
      <c r="X97" s="153">
        <v>0</v>
      </c>
      <c r="Y97" s="153">
        <v>614.2773996975142</v>
      </c>
      <c r="Z97" s="153">
        <v>0</v>
      </c>
      <c r="AA97" s="153">
        <v>59.22591806494374</v>
      </c>
    </row>
    <row r="98" spans="1:27" s="37" customFormat="1" ht="11.25">
      <c r="A98" s="46">
        <v>64</v>
      </c>
      <c r="B98" s="123" t="s">
        <v>1273</v>
      </c>
      <c r="C98" s="87" t="s">
        <v>1274</v>
      </c>
      <c r="D98" s="125" t="s">
        <v>1076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  <c r="Z98" s="153">
        <v>0</v>
      </c>
      <c r="AA98" s="153">
        <v>0</v>
      </c>
    </row>
    <row r="99" spans="1:27" s="37" customFormat="1" ht="11.25">
      <c r="A99" s="46"/>
      <c r="B99" s="201"/>
      <c r="C99" s="202"/>
      <c r="D99" s="46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:27" s="37" customFormat="1" ht="22.5">
      <c r="A100" s="46">
        <v>65</v>
      </c>
      <c r="B100" s="163" t="s">
        <v>1275</v>
      </c>
      <c r="C100" s="166" t="s">
        <v>1276</v>
      </c>
      <c r="D100" s="162" t="s">
        <v>705</v>
      </c>
      <c r="E100" s="153">
        <f aca="true" t="shared" si="11" ref="E100:AA100">(E97+E98)</f>
        <v>154506</v>
      </c>
      <c r="F100" s="153">
        <f t="shared" si="11"/>
        <v>80288.28715150704</v>
      </c>
      <c r="G100" s="153">
        <f t="shared" si="11"/>
        <v>18848.714636527475</v>
      </c>
      <c r="H100" s="153">
        <f t="shared" si="11"/>
        <v>22572.23523262554</v>
      </c>
      <c r="I100" s="153">
        <f t="shared" si="11"/>
        <v>14796.20784062625</v>
      </c>
      <c r="J100" s="153">
        <f t="shared" si="11"/>
        <v>13875.233419350758</v>
      </c>
      <c r="K100" s="153">
        <f t="shared" si="11"/>
        <v>0</v>
      </c>
      <c r="L100" s="153">
        <f t="shared" si="11"/>
        <v>3451.8184016004843</v>
      </c>
      <c r="M100" s="153">
        <f t="shared" si="11"/>
        <v>614.2773996975142</v>
      </c>
      <c r="N100" s="153">
        <f t="shared" si="11"/>
        <v>59.22591806494374</v>
      </c>
      <c r="O100" s="153">
        <f t="shared" si="11"/>
        <v>80288.28715150704</v>
      </c>
      <c r="P100" s="153">
        <f t="shared" si="11"/>
        <v>18848.714636527475</v>
      </c>
      <c r="Q100" s="153">
        <f t="shared" si="11"/>
        <v>22572.23523262554</v>
      </c>
      <c r="R100" s="153">
        <f t="shared" si="11"/>
        <v>14796.20784062625</v>
      </c>
      <c r="S100" s="153">
        <f t="shared" si="11"/>
        <v>12553.426790175221</v>
      </c>
      <c r="T100" s="153">
        <f t="shared" si="11"/>
        <v>33.586511367363705</v>
      </c>
      <c r="U100" s="153">
        <f t="shared" si="11"/>
        <v>1288.2201178081727</v>
      </c>
      <c r="V100" s="153">
        <f t="shared" si="11"/>
        <v>0</v>
      </c>
      <c r="W100" s="153">
        <f t="shared" si="11"/>
        <v>3451.8184016004843</v>
      </c>
      <c r="X100" s="153">
        <f t="shared" si="11"/>
        <v>0</v>
      </c>
      <c r="Y100" s="153">
        <f t="shared" si="11"/>
        <v>614.2773996975142</v>
      </c>
      <c r="Z100" s="153">
        <f t="shared" si="11"/>
        <v>0</v>
      </c>
      <c r="AA100" s="153">
        <f t="shared" si="11"/>
        <v>59.22591806494374</v>
      </c>
    </row>
    <row r="101" spans="1:27" s="37" customFormat="1" ht="11.25">
      <c r="A101" s="46"/>
      <c r="B101" s="163"/>
      <c r="C101" s="162"/>
      <c r="D101" s="162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1:27" s="37" customFormat="1" ht="11.25">
      <c r="A102" s="46">
        <v>66</v>
      </c>
      <c r="B102" s="126" t="s">
        <v>1277</v>
      </c>
      <c r="C102" s="108" t="s">
        <v>1278</v>
      </c>
      <c r="D102" s="127" t="s">
        <v>785</v>
      </c>
      <c r="E102" s="153">
        <v>898923</v>
      </c>
      <c r="F102" s="153">
        <v>467120.93997057824</v>
      </c>
      <c r="G102" s="153">
        <v>109662.68693261872</v>
      </c>
      <c r="H102" s="153">
        <v>131326.3006745204</v>
      </c>
      <c r="I102" s="153">
        <v>86085.0163794239</v>
      </c>
      <c r="J102" s="153">
        <v>80726.74492267641</v>
      </c>
      <c r="K102" s="153">
        <v>7.630459087722937E-19</v>
      </c>
      <c r="L102" s="153">
        <v>20082.83790287699</v>
      </c>
      <c r="M102" s="153">
        <v>3573.89410746695</v>
      </c>
      <c r="N102" s="153">
        <v>344.5791098384103</v>
      </c>
      <c r="O102" s="153">
        <v>467120.93997057824</v>
      </c>
      <c r="P102" s="153">
        <v>109662.68693261872</v>
      </c>
      <c r="Q102" s="153">
        <v>131326.3006745204</v>
      </c>
      <c r="R102" s="153">
        <v>86085.0163794239</v>
      </c>
      <c r="S102" s="153">
        <v>73036.41328171515</v>
      </c>
      <c r="T102" s="153">
        <v>195.40786479414837</v>
      </c>
      <c r="U102" s="153">
        <v>7494.923776167114</v>
      </c>
      <c r="V102" s="153">
        <v>2.0744143380646936E-20</v>
      </c>
      <c r="W102" s="153">
        <v>20082.83790287699</v>
      </c>
      <c r="X102" s="153">
        <v>7.423017653916467E-19</v>
      </c>
      <c r="Y102" s="153">
        <v>3573.89410746695</v>
      </c>
      <c r="Z102" s="153">
        <v>0</v>
      </c>
      <c r="AA102" s="153">
        <v>344.5791098384103</v>
      </c>
    </row>
    <row r="103" spans="1:27" s="37" customFormat="1" ht="11.25">
      <c r="A103" s="46">
        <v>67</v>
      </c>
      <c r="B103" s="126" t="s">
        <v>1279</v>
      </c>
      <c r="C103" s="108" t="s">
        <v>1280</v>
      </c>
      <c r="D103" s="125" t="s">
        <v>745</v>
      </c>
      <c r="E103" s="153">
        <v>6195</v>
      </c>
      <c r="F103" s="153">
        <v>3219.201447863423</v>
      </c>
      <c r="G103" s="153">
        <v>755.749208272091</v>
      </c>
      <c r="H103" s="153">
        <v>905.0457410464008</v>
      </c>
      <c r="I103" s="153">
        <v>593.2617993649412</v>
      </c>
      <c r="J103" s="153">
        <v>556.3348415781778</v>
      </c>
      <c r="K103" s="153">
        <v>0</v>
      </c>
      <c r="L103" s="153">
        <v>138.40248921022484</v>
      </c>
      <c r="M103" s="153">
        <v>24.62977807415958</v>
      </c>
      <c r="N103" s="153">
        <v>2.37469459058112</v>
      </c>
      <c r="O103" s="153">
        <v>3219.201447863423</v>
      </c>
      <c r="P103" s="153">
        <v>755.749208272091</v>
      </c>
      <c r="Q103" s="153">
        <v>905.0457410464008</v>
      </c>
      <c r="R103" s="153">
        <v>593.2617993649412</v>
      </c>
      <c r="S103" s="153">
        <v>503.336303866099</v>
      </c>
      <c r="T103" s="153">
        <v>1.3466689832163032</v>
      </c>
      <c r="U103" s="153">
        <v>51.6518687288625</v>
      </c>
      <c r="V103" s="153">
        <v>0</v>
      </c>
      <c r="W103" s="153">
        <v>138.40248921022484</v>
      </c>
      <c r="X103" s="153">
        <v>0</v>
      </c>
      <c r="Y103" s="153">
        <v>24.62977807415958</v>
      </c>
      <c r="Z103" s="153">
        <v>0</v>
      </c>
      <c r="AA103" s="153">
        <v>2.37469459058112</v>
      </c>
    </row>
    <row r="104" spans="1:27" s="37" customFormat="1" ht="11.25">
      <c r="A104" s="46">
        <v>68</v>
      </c>
      <c r="B104" s="126" t="s">
        <v>1281</v>
      </c>
      <c r="C104" s="108" t="s">
        <v>1282</v>
      </c>
      <c r="D104" s="127" t="s">
        <v>1001</v>
      </c>
      <c r="E104" s="153">
        <v>28182552.999999996</v>
      </c>
      <c r="F104" s="153">
        <v>16838619.909941908</v>
      </c>
      <c r="G104" s="153">
        <v>3365827.790929121</v>
      </c>
      <c r="H104" s="153">
        <v>3272803.970429724</v>
      </c>
      <c r="I104" s="153">
        <v>1779028.4539019924</v>
      </c>
      <c r="J104" s="153">
        <v>1815764.2869865352</v>
      </c>
      <c r="K104" s="153">
        <v>361382.2595177196</v>
      </c>
      <c r="L104" s="153">
        <v>315941.6431422026</v>
      </c>
      <c r="M104" s="153">
        <v>357354.5248026457</v>
      </c>
      <c r="N104" s="153">
        <v>75830.1603481509</v>
      </c>
      <c r="O104" s="153">
        <v>16838619.909941908</v>
      </c>
      <c r="P104" s="153">
        <v>3365827.790929121</v>
      </c>
      <c r="Q104" s="153">
        <v>3272803.970429724</v>
      </c>
      <c r="R104" s="153">
        <v>1779028.4539019924</v>
      </c>
      <c r="S104" s="153">
        <v>1511833.0021029403</v>
      </c>
      <c r="T104" s="153">
        <v>4952.135042824279</v>
      </c>
      <c r="U104" s="153">
        <v>298979.14984077046</v>
      </c>
      <c r="V104" s="153">
        <v>29638.285493401578</v>
      </c>
      <c r="W104" s="153">
        <v>315941.6431422026</v>
      </c>
      <c r="X104" s="153">
        <v>331743.97402431804</v>
      </c>
      <c r="Y104" s="153">
        <v>357354.5248026457</v>
      </c>
      <c r="Z104" s="153">
        <v>69071.11939494206</v>
      </c>
      <c r="AA104" s="153">
        <v>6759.040953208818</v>
      </c>
    </row>
    <row r="105" spans="1:27" s="37" customFormat="1" ht="22.5">
      <c r="A105" s="46">
        <v>69</v>
      </c>
      <c r="B105" s="199" t="s">
        <v>1283</v>
      </c>
      <c r="C105" s="200" t="s">
        <v>1284</v>
      </c>
      <c r="D105" s="203" t="s">
        <v>705</v>
      </c>
      <c r="E105" s="153">
        <f aca="true" t="shared" si="12" ref="E105:AA105">(E102+E103+E104)</f>
        <v>29087670.999999996</v>
      </c>
      <c r="F105" s="153">
        <f t="shared" si="12"/>
        <v>17308960.05136035</v>
      </c>
      <c r="G105" s="153">
        <f t="shared" si="12"/>
        <v>3476246.2270700117</v>
      </c>
      <c r="H105" s="153">
        <f t="shared" si="12"/>
        <v>3405035.316845291</v>
      </c>
      <c r="I105" s="153">
        <f t="shared" si="12"/>
        <v>1865706.7320807814</v>
      </c>
      <c r="J105" s="153">
        <f t="shared" si="12"/>
        <v>1897047.3667507898</v>
      </c>
      <c r="K105" s="153">
        <f t="shared" si="12"/>
        <v>361382.2595177196</v>
      </c>
      <c r="L105" s="153">
        <f t="shared" si="12"/>
        <v>336162.8835342898</v>
      </c>
      <c r="M105" s="153">
        <f t="shared" si="12"/>
        <v>360953.04868818686</v>
      </c>
      <c r="N105" s="153">
        <f t="shared" si="12"/>
        <v>76177.11415257989</v>
      </c>
      <c r="O105" s="153">
        <f t="shared" si="12"/>
        <v>17308960.05136035</v>
      </c>
      <c r="P105" s="153">
        <f t="shared" si="12"/>
        <v>3476246.2270700117</v>
      </c>
      <c r="Q105" s="153">
        <f t="shared" si="12"/>
        <v>3405035.316845291</v>
      </c>
      <c r="R105" s="153">
        <f t="shared" si="12"/>
        <v>1865706.7320807814</v>
      </c>
      <c r="S105" s="153">
        <f t="shared" si="12"/>
        <v>1585372.7516885216</v>
      </c>
      <c r="T105" s="153">
        <f t="shared" si="12"/>
        <v>5148.889576601643</v>
      </c>
      <c r="U105" s="153">
        <f t="shared" si="12"/>
        <v>306525.7254856664</v>
      </c>
      <c r="V105" s="153">
        <f t="shared" si="12"/>
        <v>29638.285493401578</v>
      </c>
      <c r="W105" s="153">
        <f t="shared" si="12"/>
        <v>336162.8835342898</v>
      </c>
      <c r="X105" s="153">
        <f t="shared" si="12"/>
        <v>331743.97402431804</v>
      </c>
      <c r="Y105" s="153">
        <f t="shared" si="12"/>
        <v>360953.04868818686</v>
      </c>
      <c r="Z105" s="153">
        <f t="shared" si="12"/>
        <v>69071.11939494206</v>
      </c>
      <c r="AA105" s="153">
        <f t="shared" si="12"/>
        <v>7105.994757637809</v>
      </c>
    </row>
    <row r="106" spans="1:27" s="37" customFormat="1" ht="11.25">
      <c r="A106" s="46"/>
      <c r="B106" s="199"/>
      <c r="C106" s="203"/>
      <c r="D106" s="20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1:27" s="37" customFormat="1" ht="11.25">
      <c r="A107" s="46">
        <v>70</v>
      </c>
      <c r="B107" s="204" t="s">
        <v>1285</v>
      </c>
      <c r="C107" s="108" t="s">
        <v>1286</v>
      </c>
      <c r="D107" s="162" t="s">
        <v>785</v>
      </c>
      <c r="E107" s="153">
        <v>9609278</v>
      </c>
      <c r="F107" s="153">
        <v>4993414.310011645</v>
      </c>
      <c r="G107" s="153">
        <v>1172268.642545024</v>
      </c>
      <c r="H107" s="153">
        <v>1403847.6397789957</v>
      </c>
      <c r="I107" s="153">
        <v>920228.8227405883</v>
      </c>
      <c r="J107" s="153">
        <v>862950.1458935706</v>
      </c>
      <c r="K107" s="153">
        <v>8.156783466610166E-18</v>
      </c>
      <c r="L107" s="153">
        <v>214680.87081728023</v>
      </c>
      <c r="M107" s="153">
        <v>38204.09759368912</v>
      </c>
      <c r="N107" s="153">
        <v>3683.4706192074514</v>
      </c>
      <c r="O107" s="153">
        <v>4993414.310011645</v>
      </c>
      <c r="P107" s="153">
        <v>1172268.642545024</v>
      </c>
      <c r="Q107" s="153">
        <v>1403847.6397789957</v>
      </c>
      <c r="R107" s="153">
        <v>920228.8227405883</v>
      </c>
      <c r="S107" s="153">
        <v>780742.2875450882</v>
      </c>
      <c r="T107" s="153">
        <v>2088.8646704927837</v>
      </c>
      <c r="U107" s="153">
        <v>80118.99367798974</v>
      </c>
      <c r="V107" s="153">
        <v>2.217500727164576E-19</v>
      </c>
      <c r="W107" s="153">
        <v>214680.87081728023</v>
      </c>
      <c r="X107" s="153">
        <v>7.935033393893707E-18</v>
      </c>
      <c r="Y107" s="153">
        <v>38204.09759368912</v>
      </c>
      <c r="Z107" s="153">
        <v>0</v>
      </c>
      <c r="AA107" s="153">
        <v>3683.4706192074514</v>
      </c>
    </row>
    <row r="108" spans="1:27" s="37" customFormat="1" ht="11.25">
      <c r="A108" s="46">
        <v>71</v>
      </c>
      <c r="B108" s="204" t="s">
        <v>1287</v>
      </c>
      <c r="C108" s="108" t="s">
        <v>1288</v>
      </c>
      <c r="D108" s="125" t="s">
        <v>745</v>
      </c>
      <c r="E108" s="153">
        <v>5261380</v>
      </c>
      <c r="F108" s="153">
        <v>2734050.3815592667</v>
      </c>
      <c r="G108" s="153">
        <v>641853.7158060716</v>
      </c>
      <c r="H108" s="153">
        <v>768650.4537573386</v>
      </c>
      <c r="I108" s="153">
        <v>503854.03808599105</v>
      </c>
      <c r="J108" s="153">
        <v>472492.172523421</v>
      </c>
      <c r="K108" s="153">
        <v>0</v>
      </c>
      <c r="L108" s="153">
        <v>117544.48566277527</v>
      </c>
      <c r="M108" s="153">
        <v>20917.93733072183</v>
      </c>
      <c r="N108" s="153">
        <v>2016.8152744135095</v>
      </c>
      <c r="O108" s="153">
        <v>2734050.3815592667</v>
      </c>
      <c r="P108" s="153">
        <v>641853.7158060716</v>
      </c>
      <c r="Q108" s="153">
        <v>768650.4537573386</v>
      </c>
      <c r="R108" s="153">
        <v>503854.03808599105</v>
      </c>
      <c r="S108" s="153">
        <v>427480.8010387435</v>
      </c>
      <c r="T108" s="153">
        <v>1143.718685216238</v>
      </c>
      <c r="U108" s="153">
        <v>43867.65279946127</v>
      </c>
      <c r="V108" s="153">
        <v>0</v>
      </c>
      <c r="W108" s="153">
        <v>117544.48566277527</v>
      </c>
      <c r="X108" s="153">
        <v>0</v>
      </c>
      <c r="Y108" s="153">
        <v>20917.93733072183</v>
      </c>
      <c r="Z108" s="153">
        <v>0</v>
      </c>
      <c r="AA108" s="153">
        <v>2016.8152744135095</v>
      </c>
    </row>
    <row r="109" spans="1:27" s="37" customFormat="1" ht="22.5">
      <c r="A109" s="46">
        <v>72</v>
      </c>
      <c r="B109" s="204" t="s">
        <v>1289</v>
      </c>
      <c r="C109" s="108" t="s">
        <v>1290</v>
      </c>
      <c r="D109" s="166" t="s">
        <v>819</v>
      </c>
      <c r="E109" s="153">
        <v>173393</v>
      </c>
      <c r="F109" s="153">
        <v>109741.79605340872</v>
      </c>
      <c r="G109" s="153">
        <v>20538.68004526944</v>
      </c>
      <c r="H109" s="153">
        <v>17320.550111695688</v>
      </c>
      <c r="I109" s="153">
        <v>9246.835982911603</v>
      </c>
      <c r="J109" s="153">
        <v>9567.611150435447</v>
      </c>
      <c r="K109" s="153">
        <v>1634.3071985707988</v>
      </c>
      <c r="L109" s="153">
        <v>1840.6210707499808</v>
      </c>
      <c r="M109" s="153">
        <v>3104.6135480050143</v>
      </c>
      <c r="N109" s="153">
        <v>397.98483895331657</v>
      </c>
      <c r="O109" s="153">
        <v>109741.79605340872</v>
      </c>
      <c r="P109" s="153">
        <v>20538.68004526944</v>
      </c>
      <c r="Q109" s="153">
        <v>17320.550111695688</v>
      </c>
      <c r="R109" s="153">
        <v>9246.835982911603</v>
      </c>
      <c r="S109" s="153">
        <v>7851.319338878201</v>
      </c>
      <c r="T109" s="153">
        <v>25.528059126669543</v>
      </c>
      <c r="U109" s="153">
        <v>1690.763752430575</v>
      </c>
      <c r="V109" s="153">
        <v>171.04202541560093</v>
      </c>
      <c r="W109" s="153">
        <v>1840.6210707499808</v>
      </c>
      <c r="X109" s="153">
        <v>1463.265173155198</v>
      </c>
      <c r="Y109" s="153">
        <v>3104.6135480050143</v>
      </c>
      <c r="Z109" s="153">
        <v>347.5244627056316</v>
      </c>
      <c r="AA109" s="153">
        <v>50.460376247684906</v>
      </c>
    </row>
    <row r="110" spans="1:27" s="37" customFormat="1" ht="22.5">
      <c r="A110" s="46">
        <v>73</v>
      </c>
      <c r="B110" s="204" t="s">
        <v>1291</v>
      </c>
      <c r="C110" s="200" t="s">
        <v>1292</v>
      </c>
      <c r="D110" s="203" t="s">
        <v>705</v>
      </c>
      <c r="E110" s="153">
        <f aca="true" t="shared" si="13" ref="E110:AA110">(E107+E108+E109)</f>
        <v>15044051</v>
      </c>
      <c r="F110" s="153">
        <f t="shared" si="13"/>
        <v>7837206.48762432</v>
      </c>
      <c r="G110" s="153">
        <f t="shared" si="13"/>
        <v>1834661.038396365</v>
      </c>
      <c r="H110" s="153">
        <f t="shared" si="13"/>
        <v>2189818.64364803</v>
      </c>
      <c r="I110" s="153">
        <f t="shared" si="13"/>
        <v>1433329.696809491</v>
      </c>
      <c r="J110" s="153">
        <f t="shared" si="13"/>
        <v>1345009.9295674271</v>
      </c>
      <c r="K110" s="153">
        <f t="shared" si="13"/>
        <v>1634.3071985707988</v>
      </c>
      <c r="L110" s="153">
        <f t="shared" si="13"/>
        <v>334065.9775508055</v>
      </c>
      <c r="M110" s="153">
        <f t="shared" si="13"/>
        <v>62226.64847241597</v>
      </c>
      <c r="N110" s="153">
        <f t="shared" si="13"/>
        <v>6098.270732574278</v>
      </c>
      <c r="O110" s="153">
        <f t="shared" si="13"/>
        <v>7837206.48762432</v>
      </c>
      <c r="P110" s="153">
        <f t="shared" si="13"/>
        <v>1834661.038396365</v>
      </c>
      <c r="Q110" s="153">
        <f t="shared" si="13"/>
        <v>2189818.64364803</v>
      </c>
      <c r="R110" s="153">
        <f t="shared" si="13"/>
        <v>1433329.696809491</v>
      </c>
      <c r="S110" s="153">
        <f t="shared" si="13"/>
        <v>1216074.4079227098</v>
      </c>
      <c r="T110" s="153">
        <f t="shared" si="13"/>
        <v>3258.1114148356914</v>
      </c>
      <c r="U110" s="153">
        <f t="shared" si="13"/>
        <v>125677.41022988159</v>
      </c>
      <c r="V110" s="153">
        <f t="shared" si="13"/>
        <v>171.04202541560093</v>
      </c>
      <c r="W110" s="153">
        <f t="shared" si="13"/>
        <v>334065.9775508055</v>
      </c>
      <c r="X110" s="153">
        <f t="shared" si="13"/>
        <v>1463.265173155198</v>
      </c>
      <c r="Y110" s="153">
        <f t="shared" si="13"/>
        <v>62226.64847241597</v>
      </c>
      <c r="Z110" s="153">
        <f t="shared" si="13"/>
        <v>347.5244627056316</v>
      </c>
      <c r="AA110" s="153">
        <f t="shared" si="13"/>
        <v>5750.746269868646</v>
      </c>
    </row>
    <row r="111" spans="1:27" s="37" customFormat="1" ht="11.25">
      <c r="A111" s="46"/>
      <c r="B111" s="199"/>
      <c r="C111" s="203"/>
      <c r="D111" s="20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</row>
    <row r="112" spans="1:27" s="37" customFormat="1" ht="11.25">
      <c r="A112" s="46">
        <v>74</v>
      </c>
      <c r="B112" s="204" t="s">
        <v>1293</v>
      </c>
      <c r="C112" s="203" t="s">
        <v>1294</v>
      </c>
      <c r="D112" s="203" t="s">
        <v>785</v>
      </c>
      <c r="E112" s="153">
        <v>70805300</v>
      </c>
      <c r="F112" s="153">
        <v>36793627.808943346</v>
      </c>
      <c r="G112" s="153">
        <v>8637780.373925406</v>
      </c>
      <c r="H112" s="153">
        <v>10344154.190236114</v>
      </c>
      <c r="I112" s="153">
        <v>6780642.402352619</v>
      </c>
      <c r="J112" s="153">
        <v>6358588.435576329</v>
      </c>
      <c r="K112" s="153">
        <v>6.010269454046107E-17</v>
      </c>
      <c r="L112" s="153">
        <v>1581861.141126188</v>
      </c>
      <c r="M112" s="153">
        <v>281504.2494712335</v>
      </c>
      <c r="N112" s="153">
        <v>27141.398368760834</v>
      </c>
      <c r="O112" s="153">
        <v>36793627.808943346</v>
      </c>
      <c r="P112" s="153">
        <v>8637780.373925406</v>
      </c>
      <c r="Q112" s="153">
        <v>10344154.190236114</v>
      </c>
      <c r="R112" s="153">
        <v>6780642.402352619</v>
      </c>
      <c r="S112" s="153">
        <v>5752845.519956466</v>
      </c>
      <c r="T112" s="153">
        <v>15391.65477922927</v>
      </c>
      <c r="U112" s="153">
        <v>590351.2608406341</v>
      </c>
      <c r="V112" s="153">
        <v>1.6339500661455101E-18</v>
      </c>
      <c r="W112" s="153">
        <v>1581861.141126188</v>
      </c>
      <c r="X112" s="153">
        <v>5.846874447431556E-17</v>
      </c>
      <c r="Y112" s="153">
        <v>281504.2494712335</v>
      </c>
      <c r="Z112" s="153">
        <v>0</v>
      </c>
      <c r="AA112" s="153">
        <v>27141.398368760834</v>
      </c>
    </row>
    <row r="113" spans="1:27" s="37" customFormat="1" ht="11.25">
      <c r="A113" s="46">
        <v>75</v>
      </c>
      <c r="B113" s="204" t="s">
        <v>1295</v>
      </c>
      <c r="C113" s="203" t="s">
        <v>1296</v>
      </c>
      <c r="D113" s="125" t="s">
        <v>1076</v>
      </c>
      <c r="E113" s="153">
        <v>95159</v>
      </c>
      <c r="F113" s="153">
        <v>44980.641290159634</v>
      </c>
      <c r="G113" s="153">
        <v>10548.294066739527</v>
      </c>
      <c r="H113" s="153">
        <v>12630.669611776453</v>
      </c>
      <c r="I113" s="153">
        <v>8278.22915241864</v>
      </c>
      <c r="J113" s="153">
        <v>7759.421314311191</v>
      </c>
      <c r="K113" s="153">
        <v>8144.312358495383</v>
      </c>
      <c r="L113" s="153">
        <v>1929.5942082484682</v>
      </c>
      <c r="M113" s="153">
        <v>343.1259160256968</v>
      </c>
      <c r="N113" s="153">
        <v>544.7120818250025</v>
      </c>
      <c r="O113" s="153">
        <v>44980.641290159634</v>
      </c>
      <c r="P113" s="153">
        <v>10548.294066739527</v>
      </c>
      <c r="Q113" s="153">
        <v>12630.669611776453</v>
      </c>
      <c r="R113" s="153">
        <v>8278.22915241864</v>
      </c>
      <c r="S113" s="153">
        <v>7022.580701494671</v>
      </c>
      <c r="T113" s="153">
        <v>18.723075087282588</v>
      </c>
      <c r="U113" s="153">
        <v>718.1175377292377</v>
      </c>
      <c r="V113" s="153">
        <v>243.0684927544641</v>
      </c>
      <c r="W113" s="153">
        <v>1929.5942082484682</v>
      </c>
      <c r="X113" s="153">
        <v>7901.243865740918</v>
      </c>
      <c r="Y113" s="153">
        <v>343.1259160256968</v>
      </c>
      <c r="Z113" s="153">
        <v>511.5633996165555</v>
      </c>
      <c r="AA113" s="153">
        <v>33.14868220844712</v>
      </c>
    </row>
    <row r="114" spans="1:27" s="37" customFormat="1" ht="11.25">
      <c r="A114" s="46">
        <v>76</v>
      </c>
      <c r="B114" s="204" t="s">
        <v>1297</v>
      </c>
      <c r="C114" s="200" t="s">
        <v>1298</v>
      </c>
      <c r="D114" s="203" t="s">
        <v>816</v>
      </c>
      <c r="E114" s="153">
        <v>401333</v>
      </c>
      <c r="F114" s="153">
        <v>263621.47455951624</v>
      </c>
      <c r="G114" s="153">
        <v>47849.854516900494</v>
      </c>
      <c r="H114" s="153">
        <v>39308.92112150743</v>
      </c>
      <c r="I114" s="153">
        <v>16718.520003384685</v>
      </c>
      <c r="J114" s="153">
        <v>19311.045721584658</v>
      </c>
      <c r="K114" s="153">
        <v>4236.8590698750495</v>
      </c>
      <c r="L114" s="153">
        <v>1389.925059865657</v>
      </c>
      <c r="M114" s="153">
        <v>7425.144637003898</v>
      </c>
      <c r="N114" s="153">
        <v>1471.2553103618748</v>
      </c>
      <c r="O114" s="153">
        <v>263621.47455951624</v>
      </c>
      <c r="P114" s="153">
        <v>47849.854516900494</v>
      </c>
      <c r="Q114" s="153">
        <v>39308.92112150743</v>
      </c>
      <c r="R114" s="153">
        <v>16718.520003384685</v>
      </c>
      <c r="S114" s="153">
        <v>14247.810756517485</v>
      </c>
      <c r="T114" s="153">
        <v>60.7456004183684</v>
      </c>
      <c r="U114" s="153">
        <v>5002.489364648807</v>
      </c>
      <c r="V114" s="153">
        <v>588.7304334174835</v>
      </c>
      <c r="W114" s="153">
        <v>1389.925059865657</v>
      </c>
      <c r="X114" s="153">
        <v>3648.128636457566</v>
      </c>
      <c r="Y114" s="153">
        <v>7425.144637003898</v>
      </c>
      <c r="Z114" s="153">
        <v>1417.1718782587986</v>
      </c>
      <c r="AA114" s="153">
        <v>54.08343210307628</v>
      </c>
    </row>
    <row r="115" spans="1:27" s="37" customFormat="1" ht="22.5">
      <c r="A115" s="46">
        <v>77</v>
      </c>
      <c r="B115" s="204" t="s">
        <v>1299</v>
      </c>
      <c r="C115" s="200" t="s">
        <v>1300</v>
      </c>
      <c r="D115" s="203" t="s">
        <v>705</v>
      </c>
      <c r="E115" s="153">
        <f aca="true" t="shared" si="14" ref="E115:AA115">(E112+E113+E114)</f>
        <v>71301792</v>
      </c>
      <c r="F115" s="153">
        <f t="shared" si="14"/>
        <v>37102229.92479302</v>
      </c>
      <c r="G115" s="153">
        <f t="shared" si="14"/>
        <v>8696178.522509048</v>
      </c>
      <c r="H115" s="153">
        <f t="shared" si="14"/>
        <v>10396093.780969398</v>
      </c>
      <c r="I115" s="153">
        <f t="shared" si="14"/>
        <v>6805639.151508423</v>
      </c>
      <c r="J115" s="153">
        <f t="shared" si="14"/>
        <v>6385658.902612225</v>
      </c>
      <c r="K115" s="153">
        <f t="shared" si="14"/>
        <v>12381.171428370431</v>
      </c>
      <c r="L115" s="153">
        <f t="shared" si="14"/>
        <v>1585180.660394302</v>
      </c>
      <c r="M115" s="153">
        <f t="shared" si="14"/>
        <v>289272.5200242631</v>
      </c>
      <c r="N115" s="153">
        <f t="shared" si="14"/>
        <v>29157.365760947712</v>
      </c>
      <c r="O115" s="153">
        <f t="shared" si="14"/>
        <v>37102229.92479302</v>
      </c>
      <c r="P115" s="153">
        <f t="shared" si="14"/>
        <v>8696178.522509048</v>
      </c>
      <c r="Q115" s="153">
        <f t="shared" si="14"/>
        <v>10396093.780969398</v>
      </c>
      <c r="R115" s="153">
        <f t="shared" si="14"/>
        <v>6805639.151508423</v>
      </c>
      <c r="S115" s="153">
        <f t="shared" si="14"/>
        <v>5774115.911414478</v>
      </c>
      <c r="T115" s="153">
        <f t="shared" si="14"/>
        <v>15471.12345473492</v>
      </c>
      <c r="U115" s="153">
        <f t="shared" si="14"/>
        <v>596071.8677430121</v>
      </c>
      <c r="V115" s="153">
        <f t="shared" si="14"/>
        <v>831.7989261719476</v>
      </c>
      <c r="W115" s="153">
        <f t="shared" si="14"/>
        <v>1585180.660394302</v>
      </c>
      <c r="X115" s="153">
        <f t="shared" si="14"/>
        <v>11549.372502198485</v>
      </c>
      <c r="Y115" s="153">
        <f t="shared" si="14"/>
        <v>289272.5200242631</v>
      </c>
      <c r="Z115" s="153">
        <f t="shared" si="14"/>
        <v>1928.735277875354</v>
      </c>
      <c r="AA115" s="153">
        <f t="shared" si="14"/>
        <v>27228.63048307236</v>
      </c>
    </row>
    <row r="116" spans="1:27" s="37" customFormat="1" ht="11.25">
      <c r="A116" s="46"/>
      <c r="B116" s="199"/>
      <c r="C116" s="203"/>
      <c r="D116" s="20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</row>
    <row r="117" spans="1:27" s="37" customFormat="1" ht="11.25">
      <c r="A117" s="46">
        <v>78</v>
      </c>
      <c r="B117" s="199" t="s">
        <v>1301</v>
      </c>
      <c r="C117" s="200" t="s">
        <v>1302</v>
      </c>
      <c r="D117" s="203" t="s">
        <v>705</v>
      </c>
      <c r="E117" s="153">
        <f aca="true" t="shared" si="15" ref="E117:AA117">(E105+E110+E115)</f>
        <v>115433514</v>
      </c>
      <c r="F117" s="153">
        <f t="shared" si="15"/>
        <v>62248396.46377769</v>
      </c>
      <c r="G117" s="153">
        <f t="shared" si="15"/>
        <v>14007085.787975425</v>
      </c>
      <c r="H117" s="153">
        <f t="shared" si="15"/>
        <v>15990947.741462719</v>
      </c>
      <c r="I117" s="153">
        <f t="shared" si="15"/>
        <v>10104675.580398694</v>
      </c>
      <c r="J117" s="153">
        <f t="shared" si="15"/>
        <v>9627716.198930442</v>
      </c>
      <c r="K117" s="153">
        <f t="shared" si="15"/>
        <v>375397.73814466083</v>
      </c>
      <c r="L117" s="153">
        <f t="shared" si="15"/>
        <v>2255409.521479397</v>
      </c>
      <c r="M117" s="153">
        <f t="shared" si="15"/>
        <v>712452.217184866</v>
      </c>
      <c r="N117" s="153">
        <f t="shared" si="15"/>
        <v>111432.75064610188</v>
      </c>
      <c r="O117" s="153">
        <f t="shared" si="15"/>
        <v>62248396.46377769</v>
      </c>
      <c r="P117" s="153">
        <f t="shared" si="15"/>
        <v>14007085.787975425</v>
      </c>
      <c r="Q117" s="153">
        <f t="shared" si="15"/>
        <v>15990947.741462719</v>
      </c>
      <c r="R117" s="153">
        <f t="shared" si="15"/>
        <v>10104675.580398694</v>
      </c>
      <c r="S117" s="153">
        <f t="shared" si="15"/>
        <v>8575563.07102571</v>
      </c>
      <c r="T117" s="153">
        <f t="shared" si="15"/>
        <v>23878.124446172253</v>
      </c>
      <c r="U117" s="153">
        <f t="shared" si="15"/>
        <v>1028275.0034585602</v>
      </c>
      <c r="V117" s="153">
        <f t="shared" si="15"/>
        <v>30641.126444989128</v>
      </c>
      <c r="W117" s="153">
        <f t="shared" si="15"/>
        <v>2255409.521479397</v>
      </c>
      <c r="X117" s="153">
        <f t="shared" si="15"/>
        <v>344756.6116996717</v>
      </c>
      <c r="Y117" s="153">
        <f t="shared" si="15"/>
        <v>712452.217184866</v>
      </c>
      <c r="Z117" s="153">
        <f t="shared" si="15"/>
        <v>71347.37913552305</v>
      </c>
      <c r="AA117" s="153">
        <f t="shared" si="15"/>
        <v>40085.371510578814</v>
      </c>
    </row>
    <row r="118" spans="1:27" s="37" customFormat="1" ht="11.25">
      <c r="A118" s="46"/>
      <c r="B118" s="199"/>
      <c r="C118" s="203"/>
      <c r="D118" s="20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</row>
    <row r="119" spans="1:27" s="37" customFormat="1" ht="22.5">
      <c r="A119" s="46">
        <v>79</v>
      </c>
      <c r="B119" s="199" t="s">
        <v>1303</v>
      </c>
      <c r="C119" s="166" t="s">
        <v>1304</v>
      </c>
      <c r="D119" s="162" t="s">
        <v>705</v>
      </c>
      <c r="E119" s="153">
        <f aca="true" t="shared" si="16" ref="E119:AA119">(E100+E117)</f>
        <v>115588020</v>
      </c>
      <c r="F119" s="153">
        <f t="shared" si="16"/>
        <v>62328684.7509292</v>
      </c>
      <c r="G119" s="153">
        <f t="shared" si="16"/>
        <v>14025934.502611952</v>
      </c>
      <c r="H119" s="153">
        <f t="shared" si="16"/>
        <v>16013519.976695344</v>
      </c>
      <c r="I119" s="153">
        <f t="shared" si="16"/>
        <v>10119471.78823932</v>
      </c>
      <c r="J119" s="153">
        <f t="shared" si="16"/>
        <v>9641591.432349794</v>
      </c>
      <c r="K119" s="153">
        <f t="shared" si="16"/>
        <v>375397.73814466083</v>
      </c>
      <c r="L119" s="153">
        <f t="shared" si="16"/>
        <v>2258861.339880998</v>
      </c>
      <c r="M119" s="153">
        <f t="shared" si="16"/>
        <v>713066.4945845634</v>
      </c>
      <c r="N119" s="153">
        <f t="shared" si="16"/>
        <v>111491.97656416682</v>
      </c>
      <c r="O119" s="153">
        <f t="shared" si="16"/>
        <v>62328684.7509292</v>
      </c>
      <c r="P119" s="153">
        <f t="shared" si="16"/>
        <v>14025934.502611952</v>
      </c>
      <c r="Q119" s="153">
        <f t="shared" si="16"/>
        <v>16013519.976695344</v>
      </c>
      <c r="R119" s="153">
        <f t="shared" si="16"/>
        <v>10119471.78823932</v>
      </c>
      <c r="S119" s="153">
        <f t="shared" si="16"/>
        <v>8588116.497815887</v>
      </c>
      <c r="T119" s="153">
        <f t="shared" si="16"/>
        <v>23911.710957539617</v>
      </c>
      <c r="U119" s="153">
        <f t="shared" si="16"/>
        <v>1029563.2235763684</v>
      </c>
      <c r="V119" s="153">
        <f t="shared" si="16"/>
        <v>30641.126444989128</v>
      </c>
      <c r="W119" s="153">
        <f t="shared" si="16"/>
        <v>2258861.339880998</v>
      </c>
      <c r="X119" s="153">
        <f t="shared" si="16"/>
        <v>344756.6116996717</v>
      </c>
      <c r="Y119" s="153">
        <f t="shared" si="16"/>
        <v>713066.4945845634</v>
      </c>
      <c r="Z119" s="153">
        <f t="shared" si="16"/>
        <v>71347.37913552305</v>
      </c>
      <c r="AA119" s="153">
        <f t="shared" si="16"/>
        <v>40144.597428643756</v>
      </c>
    </row>
    <row r="120" spans="1:27" s="197" customFormat="1" ht="11.25">
      <c r="A120" s="162"/>
      <c r="B120" s="164"/>
      <c r="C120" s="162"/>
      <c r="D120" s="162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</row>
    <row r="121" spans="1:27" s="37" customFormat="1" ht="11.25">
      <c r="A121" s="46">
        <v>80</v>
      </c>
      <c r="B121" s="201" t="s">
        <v>1305</v>
      </c>
      <c r="C121" s="202" t="s">
        <v>1306</v>
      </c>
      <c r="D121" s="46" t="s">
        <v>785</v>
      </c>
      <c r="E121" s="153">
        <v>-385953284</v>
      </c>
      <c r="F121" s="153">
        <v>-200558736.18409088</v>
      </c>
      <c r="G121" s="153">
        <v>-47083759.29185045</v>
      </c>
      <c r="H121" s="153">
        <v>-56385048.57579855</v>
      </c>
      <c r="I121" s="153">
        <v>-36960668.238361284</v>
      </c>
      <c r="J121" s="153">
        <v>-34660090.251931794</v>
      </c>
      <c r="K121" s="153">
        <v>-3.276143499870747E-16</v>
      </c>
      <c r="L121" s="153">
        <v>-8622581.957136538</v>
      </c>
      <c r="M121" s="153">
        <v>-1534454.194013412</v>
      </c>
      <c r="N121" s="153">
        <v>-147945.3068170813</v>
      </c>
      <c r="O121" s="153">
        <v>-200558736.18409088</v>
      </c>
      <c r="P121" s="153">
        <v>-47083759.29185045</v>
      </c>
      <c r="Q121" s="153">
        <v>-56385048.57579855</v>
      </c>
      <c r="R121" s="153">
        <v>-36960668.238361284</v>
      </c>
      <c r="S121" s="153">
        <v>-31358240.4251078</v>
      </c>
      <c r="T121" s="153">
        <v>-83898.51760020551</v>
      </c>
      <c r="U121" s="153">
        <v>-3217951.3092237916</v>
      </c>
      <c r="V121" s="153">
        <v>-8.90651397453124E-18</v>
      </c>
      <c r="W121" s="153">
        <v>-8622581.957136538</v>
      </c>
      <c r="X121" s="153">
        <v>-3.1870783601254345E-16</v>
      </c>
      <c r="Y121" s="153">
        <v>-1534454.194013412</v>
      </c>
      <c r="Z121" s="153">
        <v>0</v>
      </c>
      <c r="AA121" s="153">
        <v>-147945.3068170813</v>
      </c>
    </row>
    <row r="122" spans="1:27" s="37" customFormat="1" ht="11.25">
      <c r="A122" s="46">
        <v>81</v>
      </c>
      <c r="B122" s="199" t="s">
        <v>1307</v>
      </c>
      <c r="C122" s="203" t="s">
        <v>1308</v>
      </c>
      <c r="D122" s="46" t="s">
        <v>785</v>
      </c>
      <c r="E122" s="153">
        <v>-104325342</v>
      </c>
      <c r="F122" s="153">
        <v>-54212153.67477754</v>
      </c>
      <c r="G122" s="153">
        <v>-12727004.781148529</v>
      </c>
      <c r="H122" s="153">
        <v>-15241195.554529333</v>
      </c>
      <c r="I122" s="153">
        <v>-9990676.370344292</v>
      </c>
      <c r="J122" s="153">
        <v>-9368817.209710933</v>
      </c>
      <c r="K122" s="153">
        <v>-8.855600022957511E-17</v>
      </c>
      <c r="L122" s="153">
        <v>-2330732.3681207458</v>
      </c>
      <c r="M122" s="153">
        <v>-414771.593377046</v>
      </c>
      <c r="N122" s="153">
        <v>-39990.447991594076</v>
      </c>
      <c r="O122" s="153">
        <v>-54212153.67477754</v>
      </c>
      <c r="P122" s="153">
        <v>-12727004.781148529</v>
      </c>
      <c r="Q122" s="153">
        <v>-15241195.554529333</v>
      </c>
      <c r="R122" s="153">
        <v>-9990676.370344292</v>
      </c>
      <c r="S122" s="153">
        <v>-8476308.642751688</v>
      </c>
      <c r="T122" s="153">
        <v>-22678.24087729348</v>
      </c>
      <c r="U122" s="153">
        <v>-869830.326081951</v>
      </c>
      <c r="V122" s="153">
        <v>-2.4074807883245035E-18</v>
      </c>
      <c r="W122" s="153">
        <v>-2330732.3681207458</v>
      </c>
      <c r="X122" s="153">
        <v>-8.614851944125061E-17</v>
      </c>
      <c r="Y122" s="153">
        <v>-414771.593377046</v>
      </c>
      <c r="Z122" s="153">
        <v>0</v>
      </c>
      <c r="AA122" s="153">
        <v>-39990.447991594076</v>
      </c>
    </row>
    <row r="123" spans="1:27" s="37" customFormat="1" ht="11.25">
      <c r="A123" s="46">
        <v>82</v>
      </c>
      <c r="B123" s="199" t="s">
        <v>1309</v>
      </c>
      <c r="C123" s="203" t="s">
        <v>1310</v>
      </c>
      <c r="D123" s="46" t="s">
        <v>785</v>
      </c>
      <c r="E123" s="153">
        <v>-98095394</v>
      </c>
      <c r="F123" s="153">
        <v>-50974791.66965827</v>
      </c>
      <c r="G123" s="153">
        <v>-11966992.146995775</v>
      </c>
      <c r="H123" s="153">
        <v>-14331044.157541351</v>
      </c>
      <c r="I123" s="153">
        <v>-9394067.789161077</v>
      </c>
      <c r="J123" s="153">
        <v>-8809343.903234696</v>
      </c>
      <c r="K123" s="153">
        <v>-8.326774268886902E-17</v>
      </c>
      <c r="L123" s="153">
        <v>-2191549.1056751823</v>
      </c>
      <c r="M123" s="153">
        <v>-390002.8707533891</v>
      </c>
      <c r="N123" s="153">
        <v>-37602.35698026209</v>
      </c>
      <c r="O123" s="153">
        <v>-50974791.66965827</v>
      </c>
      <c r="P123" s="153">
        <v>-11966992.146995775</v>
      </c>
      <c r="Q123" s="153">
        <v>-14331044.157541351</v>
      </c>
      <c r="R123" s="153">
        <v>-9394067.789161077</v>
      </c>
      <c r="S123" s="153">
        <v>-7970132.85589164</v>
      </c>
      <c r="T123" s="153">
        <v>-21323.974898495995</v>
      </c>
      <c r="U123" s="153">
        <v>-817887.0724445595</v>
      </c>
      <c r="V123" s="153">
        <v>-2.26371437611125E-18</v>
      </c>
      <c r="W123" s="153">
        <v>-2191549.1056751823</v>
      </c>
      <c r="X123" s="153">
        <v>-8.100402831275777E-17</v>
      </c>
      <c r="Y123" s="153">
        <v>-390002.8707533891</v>
      </c>
      <c r="Z123" s="153">
        <v>0</v>
      </c>
      <c r="AA123" s="153">
        <v>-37602.35698026209</v>
      </c>
    </row>
    <row r="124" spans="1:27" s="37" customFormat="1" ht="22.5">
      <c r="A124" s="46">
        <v>83</v>
      </c>
      <c r="B124" s="199" t="s">
        <v>1311</v>
      </c>
      <c r="C124" s="200" t="s">
        <v>1312</v>
      </c>
      <c r="D124" s="162" t="s">
        <v>705</v>
      </c>
      <c r="E124" s="153">
        <f aca="true" t="shared" si="17" ref="E124:AA124">(E121+E122+E123)</f>
        <v>-588374020</v>
      </c>
      <c r="F124" s="153">
        <f t="shared" si="17"/>
        <v>-305745681.52852666</v>
      </c>
      <c r="G124" s="153">
        <f t="shared" si="17"/>
        <v>-71777756.21999475</v>
      </c>
      <c r="H124" s="153">
        <f t="shared" si="17"/>
        <v>-85957288.28786923</v>
      </c>
      <c r="I124" s="153">
        <f t="shared" si="17"/>
        <v>-56345412.39786666</v>
      </c>
      <c r="J124" s="153">
        <f t="shared" si="17"/>
        <v>-52838251.364877425</v>
      </c>
      <c r="K124" s="153">
        <f t="shared" si="17"/>
        <v>-4.994380929055188E-16</v>
      </c>
      <c r="L124" s="153">
        <f t="shared" si="17"/>
        <v>-13144863.430932466</v>
      </c>
      <c r="M124" s="153">
        <f t="shared" si="17"/>
        <v>-2339228.6581438472</v>
      </c>
      <c r="N124" s="153">
        <f t="shared" si="17"/>
        <v>-225538.11178893747</v>
      </c>
      <c r="O124" s="153">
        <f t="shared" si="17"/>
        <v>-305745681.52852666</v>
      </c>
      <c r="P124" s="153">
        <f t="shared" si="17"/>
        <v>-71777756.21999475</v>
      </c>
      <c r="Q124" s="153">
        <f t="shared" si="17"/>
        <v>-85957288.28786923</v>
      </c>
      <c r="R124" s="153">
        <f t="shared" si="17"/>
        <v>-56345412.39786666</v>
      </c>
      <c r="S124" s="153">
        <f t="shared" si="17"/>
        <v>-47804681.92375112</v>
      </c>
      <c r="T124" s="153">
        <f t="shared" si="17"/>
        <v>-127900.73337599498</v>
      </c>
      <c r="U124" s="153">
        <f t="shared" si="17"/>
        <v>-4905668.707750302</v>
      </c>
      <c r="V124" s="153">
        <f t="shared" si="17"/>
        <v>-1.3577709138966993E-17</v>
      </c>
      <c r="W124" s="153">
        <f t="shared" si="17"/>
        <v>-13144863.430932466</v>
      </c>
      <c r="X124" s="153">
        <f t="shared" si="17"/>
        <v>-4.858603837665518E-16</v>
      </c>
      <c r="Y124" s="153">
        <f t="shared" si="17"/>
        <v>-2339228.6581438472</v>
      </c>
      <c r="Z124" s="153">
        <f t="shared" si="17"/>
        <v>0</v>
      </c>
      <c r="AA124" s="153">
        <f t="shared" si="17"/>
        <v>-225538.11178893747</v>
      </c>
    </row>
    <row r="125" spans="1:27" s="37" customFormat="1" ht="11.25">
      <c r="A125" s="46"/>
      <c r="B125" s="201"/>
      <c r="C125" s="202"/>
      <c r="D125" s="46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</row>
    <row r="126" spans="1:27" s="37" customFormat="1" ht="11.25">
      <c r="A126" s="46">
        <v>84</v>
      </c>
      <c r="B126" s="204" t="s">
        <v>1313</v>
      </c>
      <c r="C126" s="203" t="s">
        <v>1314</v>
      </c>
      <c r="D126" s="122" t="s">
        <v>788</v>
      </c>
      <c r="E126" s="153">
        <v>-179533606</v>
      </c>
      <c r="F126" s="153">
        <v>-84863614.9078369</v>
      </c>
      <c r="G126" s="153">
        <v>-19901147.247765865</v>
      </c>
      <c r="H126" s="153">
        <v>-23829902.18052782</v>
      </c>
      <c r="I126" s="153">
        <v>-15618284.461039338</v>
      </c>
      <c r="J126" s="153">
        <v>-14639465.410854967</v>
      </c>
      <c r="K126" s="153">
        <v>-15365627.69796909</v>
      </c>
      <c r="L126" s="153">
        <v>-3640507.0074671074</v>
      </c>
      <c r="M126" s="153">
        <v>-647365.2835375166</v>
      </c>
      <c r="N126" s="153">
        <v>-1027691.8030013953</v>
      </c>
      <c r="O126" s="153">
        <v>-84863614.9078369</v>
      </c>
      <c r="P126" s="153">
        <v>-19901147.247765865</v>
      </c>
      <c r="Q126" s="153">
        <v>-23829902.18052782</v>
      </c>
      <c r="R126" s="153">
        <v>-15618284.461039338</v>
      </c>
      <c r="S126" s="153">
        <v>-13249290.521814521</v>
      </c>
      <c r="T126" s="153">
        <v>-35324.25924850626</v>
      </c>
      <c r="U126" s="153">
        <v>-1354850.6297919387</v>
      </c>
      <c r="V126" s="153">
        <v>-458589.970567091</v>
      </c>
      <c r="W126" s="153">
        <v>-3640507.0074671074</v>
      </c>
      <c r="X126" s="153">
        <v>-14907037.727402</v>
      </c>
      <c r="Y126" s="153">
        <v>-647365.2835375166</v>
      </c>
      <c r="Z126" s="153">
        <v>-965151.1872842214</v>
      </c>
      <c r="AA126" s="153">
        <v>-62540.61571717393</v>
      </c>
    </row>
    <row r="127" spans="1:27" s="37" customFormat="1" ht="11.25">
      <c r="A127" s="46">
        <v>85</v>
      </c>
      <c r="B127" s="199" t="s">
        <v>1315</v>
      </c>
      <c r="C127" s="203" t="s">
        <v>1316</v>
      </c>
      <c r="D127" s="162" t="s">
        <v>816</v>
      </c>
      <c r="E127" s="153">
        <v>-885433251</v>
      </c>
      <c r="F127" s="153">
        <v>-581609833.3619369</v>
      </c>
      <c r="G127" s="153">
        <v>-105567825.83235428</v>
      </c>
      <c r="H127" s="153">
        <v>-86724554.9753419</v>
      </c>
      <c r="I127" s="153">
        <v>-36884914.817633815</v>
      </c>
      <c r="J127" s="153">
        <v>-42604625.07063298</v>
      </c>
      <c r="K127" s="153">
        <v>-9347489.242769225</v>
      </c>
      <c r="L127" s="153">
        <v>-3066495.5645392193</v>
      </c>
      <c r="M127" s="153">
        <v>-16381583.261499992</v>
      </c>
      <c r="N127" s="153">
        <v>-3245928.873291577</v>
      </c>
      <c r="O127" s="153">
        <v>-581609833.3619369</v>
      </c>
      <c r="P127" s="153">
        <v>-105567825.83235428</v>
      </c>
      <c r="Q127" s="153">
        <v>-86724554.9753419</v>
      </c>
      <c r="R127" s="153">
        <v>-36884914.817633815</v>
      </c>
      <c r="S127" s="153">
        <v>-31433959.823328868</v>
      </c>
      <c r="T127" s="153">
        <v>-134018.81844349424</v>
      </c>
      <c r="U127" s="153">
        <v>-11036646.428860616</v>
      </c>
      <c r="V127" s="153">
        <v>-1298875.2522804788</v>
      </c>
      <c r="W127" s="153">
        <v>-3066495.5645392193</v>
      </c>
      <c r="X127" s="153">
        <v>-8048613.990488745</v>
      </c>
      <c r="Y127" s="153">
        <v>-16381583.261499992</v>
      </c>
      <c r="Z127" s="153">
        <v>-3126608.336200771</v>
      </c>
      <c r="AA127" s="153">
        <v>-119320.53709080636</v>
      </c>
    </row>
    <row r="128" spans="1:27" s="37" customFormat="1" ht="11.25">
      <c r="A128" s="46">
        <v>86</v>
      </c>
      <c r="B128" s="199" t="s">
        <v>1317</v>
      </c>
      <c r="C128" s="203" t="s">
        <v>1318</v>
      </c>
      <c r="D128" s="162" t="s">
        <v>819</v>
      </c>
      <c r="E128" s="153">
        <v>-92320222.00000001</v>
      </c>
      <c r="F128" s="153">
        <v>-58430195.9959711</v>
      </c>
      <c r="G128" s="153">
        <v>-10935478.948782505</v>
      </c>
      <c r="H128" s="153">
        <v>-9222039.133493686</v>
      </c>
      <c r="I128" s="153">
        <v>-4923324.186904819</v>
      </c>
      <c r="J128" s="153">
        <v>-5094115.595311667</v>
      </c>
      <c r="K128" s="153">
        <v>-870159.7145689517</v>
      </c>
      <c r="L128" s="153">
        <v>-980008.1079946477</v>
      </c>
      <c r="M128" s="153">
        <v>-1652999.9018185888</v>
      </c>
      <c r="N128" s="153">
        <v>-211900.4151540399</v>
      </c>
      <c r="O128" s="153">
        <v>-58430195.9959711</v>
      </c>
      <c r="P128" s="153">
        <v>-10935478.948782505</v>
      </c>
      <c r="Q128" s="153">
        <v>-9222039.133493686</v>
      </c>
      <c r="R128" s="153">
        <v>-4923324.186904819</v>
      </c>
      <c r="S128" s="153">
        <v>-4180304.535697108</v>
      </c>
      <c r="T128" s="153">
        <v>-13591.990944289899</v>
      </c>
      <c r="U128" s="153">
        <v>-900219.0686702676</v>
      </c>
      <c r="V128" s="153">
        <v>-91068.48464296666</v>
      </c>
      <c r="W128" s="153">
        <v>-980008.1079946477</v>
      </c>
      <c r="X128" s="153">
        <v>-779091.229925985</v>
      </c>
      <c r="Y128" s="153">
        <v>-1652999.9018185888</v>
      </c>
      <c r="Z128" s="153">
        <v>-185033.62619837385</v>
      </c>
      <c r="AA128" s="153">
        <v>-26866.788955666016</v>
      </c>
    </row>
    <row r="129" spans="1:27" s="37" customFormat="1" ht="11.25">
      <c r="A129" s="46">
        <v>87</v>
      </c>
      <c r="B129" s="204" t="s">
        <v>1319</v>
      </c>
      <c r="C129" s="200" t="s">
        <v>1320</v>
      </c>
      <c r="D129" s="162" t="s">
        <v>1001</v>
      </c>
      <c r="E129" s="153">
        <v>21589609</v>
      </c>
      <c r="F129" s="153">
        <v>12899442.430047449</v>
      </c>
      <c r="G129" s="153">
        <v>2578435.884339274</v>
      </c>
      <c r="H129" s="153">
        <v>2507173.784263807</v>
      </c>
      <c r="I129" s="153">
        <v>1362847.7419919528</v>
      </c>
      <c r="J129" s="153">
        <v>1390989.7017563698</v>
      </c>
      <c r="K129" s="153">
        <v>276841.55095970526</v>
      </c>
      <c r="L129" s="153">
        <v>242031.17944132615</v>
      </c>
      <c r="M129" s="153">
        <v>273756.052720629</v>
      </c>
      <c r="N129" s="153">
        <v>58090.6744794867</v>
      </c>
      <c r="O129" s="153">
        <v>12899442.430047449</v>
      </c>
      <c r="P129" s="153">
        <v>2578435.884339274</v>
      </c>
      <c r="Q129" s="153">
        <v>2507173.784263807</v>
      </c>
      <c r="R129" s="153">
        <v>1362847.7419919528</v>
      </c>
      <c r="S129" s="153">
        <v>1158159.21249926</v>
      </c>
      <c r="T129" s="153">
        <v>3793.647058510789</v>
      </c>
      <c r="U129" s="153">
        <v>229036.84219859875</v>
      </c>
      <c r="V129" s="153">
        <v>22704.79169267994</v>
      </c>
      <c r="W129" s="153">
        <v>242031.17944132615</v>
      </c>
      <c r="X129" s="153">
        <v>254136.75926702534</v>
      </c>
      <c r="Y129" s="153">
        <v>273756.052720629</v>
      </c>
      <c r="Z129" s="153">
        <v>52912.82379311469</v>
      </c>
      <c r="AA129" s="153">
        <v>5177.850686372014</v>
      </c>
    </row>
    <row r="130" spans="1:27" s="37" customFormat="1" ht="11.25">
      <c r="A130" s="46">
        <v>88</v>
      </c>
      <c r="B130" s="204" t="s">
        <v>1321</v>
      </c>
      <c r="C130" s="200" t="s">
        <v>1322</v>
      </c>
      <c r="D130" s="162" t="s">
        <v>819</v>
      </c>
      <c r="E130" s="153">
        <v>1656044</v>
      </c>
      <c r="F130" s="153">
        <v>1048123.2973849647</v>
      </c>
      <c r="G130" s="153">
        <v>196161.0783416181</v>
      </c>
      <c r="H130" s="153">
        <v>165425.32333584962</v>
      </c>
      <c r="I130" s="153">
        <v>88314.79499452031</v>
      </c>
      <c r="J130" s="153">
        <v>91378.45841534383</v>
      </c>
      <c r="K130" s="153">
        <v>15608.961321102814</v>
      </c>
      <c r="L130" s="153">
        <v>17579.426392582638</v>
      </c>
      <c r="M130" s="153">
        <v>29651.58131235065</v>
      </c>
      <c r="N130" s="153">
        <v>3801.078501667346</v>
      </c>
      <c r="O130" s="153">
        <v>1048123.2973849647</v>
      </c>
      <c r="P130" s="153">
        <v>196161.0783416181</v>
      </c>
      <c r="Q130" s="153">
        <v>165425.32333584962</v>
      </c>
      <c r="R130" s="153">
        <v>88314.79499452031</v>
      </c>
      <c r="S130" s="153">
        <v>74986.47744276418</v>
      </c>
      <c r="T130" s="153">
        <v>243.81370152408886</v>
      </c>
      <c r="U130" s="153">
        <v>16148.167271055572</v>
      </c>
      <c r="V130" s="153">
        <v>1633.5902829834733</v>
      </c>
      <c r="W130" s="153">
        <v>17579.426392582638</v>
      </c>
      <c r="X130" s="153">
        <v>13975.371038119338</v>
      </c>
      <c r="Y130" s="153">
        <v>29651.58131235065</v>
      </c>
      <c r="Z130" s="153">
        <v>3319.140918704244</v>
      </c>
      <c r="AA130" s="153">
        <v>481.93758296310176</v>
      </c>
    </row>
    <row r="131" spans="1:27" s="37" customFormat="1" ht="22.5">
      <c r="A131" s="46">
        <v>89</v>
      </c>
      <c r="B131" s="199" t="s">
        <v>1323</v>
      </c>
      <c r="C131" s="200" t="s">
        <v>1324</v>
      </c>
      <c r="D131" s="203" t="s">
        <v>705</v>
      </c>
      <c r="E131" s="153">
        <f aca="true" t="shared" si="18" ref="E131:AA131">(E124+E126+E127+E128+E129+E130)</f>
        <v>-1722415446</v>
      </c>
      <c r="F131" s="153">
        <f t="shared" si="18"/>
        <v>-1016701760.0668392</v>
      </c>
      <c r="G131" s="153">
        <f t="shared" si="18"/>
        <v>-205407611.28621653</v>
      </c>
      <c r="H131" s="153">
        <f t="shared" si="18"/>
        <v>-203061185.46963295</v>
      </c>
      <c r="I131" s="153">
        <f t="shared" si="18"/>
        <v>-112320773.32645816</v>
      </c>
      <c r="J131" s="153">
        <f t="shared" si="18"/>
        <v>-113694089.28150533</v>
      </c>
      <c r="K131" s="153">
        <f t="shared" si="18"/>
        <v>-25290826.143026453</v>
      </c>
      <c r="L131" s="153">
        <f t="shared" si="18"/>
        <v>-20572263.50509953</v>
      </c>
      <c r="M131" s="153">
        <f t="shared" si="18"/>
        <v>-20717769.470966965</v>
      </c>
      <c r="N131" s="153">
        <f t="shared" si="18"/>
        <v>-4649167.450254797</v>
      </c>
      <c r="O131" s="153">
        <f t="shared" si="18"/>
        <v>-1016701760.0668392</v>
      </c>
      <c r="P131" s="153">
        <f t="shared" si="18"/>
        <v>-205407611.28621653</v>
      </c>
      <c r="Q131" s="153">
        <f t="shared" si="18"/>
        <v>-203061185.46963295</v>
      </c>
      <c r="R131" s="153">
        <f t="shared" si="18"/>
        <v>-112320773.32645816</v>
      </c>
      <c r="S131" s="153">
        <f t="shared" si="18"/>
        <v>-95435091.11464958</v>
      </c>
      <c r="T131" s="153">
        <f t="shared" si="18"/>
        <v>-306798.3412522505</v>
      </c>
      <c r="U131" s="153">
        <f t="shared" si="18"/>
        <v>-17952199.82560347</v>
      </c>
      <c r="V131" s="153">
        <f t="shared" si="18"/>
        <v>-1824195.325514873</v>
      </c>
      <c r="W131" s="153">
        <f t="shared" si="18"/>
        <v>-20572263.50509953</v>
      </c>
      <c r="X131" s="153">
        <f t="shared" si="18"/>
        <v>-23466630.81751159</v>
      </c>
      <c r="Y131" s="153">
        <f t="shared" si="18"/>
        <v>-20717769.470966965</v>
      </c>
      <c r="Z131" s="153">
        <f t="shared" si="18"/>
        <v>-4220561.184971547</v>
      </c>
      <c r="AA131" s="153">
        <f t="shared" si="18"/>
        <v>-428606.2652832486</v>
      </c>
    </row>
    <row r="132" spans="1:27" s="37" customFormat="1" ht="11.25">
      <c r="A132" s="46"/>
      <c r="B132" s="201"/>
      <c r="C132" s="202"/>
      <c r="D132" s="20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</row>
    <row r="133" spans="1:27" s="37" customFormat="1" ht="11.25">
      <c r="A133" s="46">
        <v>90</v>
      </c>
      <c r="B133" s="39" t="s">
        <v>1325</v>
      </c>
      <c r="C133" s="205" t="s">
        <v>1326</v>
      </c>
      <c r="D133" s="202" t="s">
        <v>785</v>
      </c>
      <c r="E133" s="153">
        <v>-554688</v>
      </c>
      <c r="F133" s="153">
        <v>-288240.90600685496</v>
      </c>
      <c r="G133" s="153">
        <v>-67668.28358967387</v>
      </c>
      <c r="H133" s="153">
        <v>-81035.99871017691</v>
      </c>
      <c r="I133" s="153">
        <v>-53119.48361035359</v>
      </c>
      <c r="J133" s="153">
        <v>-49813.11712757325</v>
      </c>
      <c r="K133" s="153">
        <v>-4.708438976921115E-19</v>
      </c>
      <c r="L133" s="153">
        <v>-12392.284089595028</v>
      </c>
      <c r="M133" s="153">
        <v>-2205.3014270217</v>
      </c>
      <c r="N133" s="153">
        <v>-212.6254387506473</v>
      </c>
      <c r="O133" s="153">
        <v>-288240.90600685496</v>
      </c>
      <c r="P133" s="153">
        <v>-67668.28358967387</v>
      </c>
      <c r="Q133" s="153">
        <v>-81035.99871017691</v>
      </c>
      <c r="R133" s="153">
        <v>-53119.48361035359</v>
      </c>
      <c r="S133" s="153">
        <v>-45067.733287954594</v>
      </c>
      <c r="T133" s="153">
        <v>-120.57806698341967</v>
      </c>
      <c r="U133" s="153">
        <v>-4624.805772635235</v>
      </c>
      <c r="V133" s="153">
        <v>-1.2800348198371034E-20</v>
      </c>
      <c r="W133" s="153">
        <v>-12392.284089595028</v>
      </c>
      <c r="X133" s="153">
        <v>-4.580435494937405E-19</v>
      </c>
      <c r="Y133" s="153">
        <v>-2205.3014270217</v>
      </c>
      <c r="Z133" s="153">
        <v>0</v>
      </c>
      <c r="AA133" s="153">
        <v>-212.6254387506473</v>
      </c>
    </row>
    <row r="134" spans="1:27" s="37" customFormat="1" ht="11.25">
      <c r="A134" s="46">
        <v>91</v>
      </c>
      <c r="B134" s="201" t="s">
        <v>1327</v>
      </c>
      <c r="C134" s="205" t="s">
        <v>1328</v>
      </c>
      <c r="D134" s="202" t="s">
        <v>785</v>
      </c>
      <c r="E134" s="153">
        <v>-825405</v>
      </c>
      <c r="F134" s="153">
        <v>-428917.6708754978</v>
      </c>
      <c r="G134" s="153">
        <v>-100693.97502079504</v>
      </c>
      <c r="H134" s="153">
        <v>-120585.8401756908</v>
      </c>
      <c r="I134" s="153">
        <v>-79044.59330182718</v>
      </c>
      <c r="J134" s="153">
        <v>-74124.54558722129</v>
      </c>
      <c r="K134" s="153">
        <v>-7.006405535626467E-19</v>
      </c>
      <c r="L134" s="153">
        <v>-18440.37233358606</v>
      </c>
      <c r="M134" s="153">
        <v>-3281.604837982517</v>
      </c>
      <c r="N134" s="153">
        <v>-316.3978673992912</v>
      </c>
      <c r="O134" s="153">
        <v>-428917.6708754978</v>
      </c>
      <c r="P134" s="153">
        <v>-100693.97502079504</v>
      </c>
      <c r="Q134" s="153">
        <v>-120585.8401756908</v>
      </c>
      <c r="R134" s="153">
        <v>-79044.59330182718</v>
      </c>
      <c r="S134" s="153">
        <v>-67063.16414731194</v>
      </c>
      <c r="T134" s="153">
        <v>-179.42652334005695</v>
      </c>
      <c r="U134" s="153">
        <v>-6881.954916569291</v>
      </c>
      <c r="V134" s="153">
        <v>-1.9047593250036857E-20</v>
      </c>
      <c r="W134" s="153">
        <v>-18440.37233358606</v>
      </c>
      <c r="X134" s="153">
        <v>-6.815929603126098E-19</v>
      </c>
      <c r="Y134" s="153">
        <v>-3281.604837982517</v>
      </c>
      <c r="Z134" s="153">
        <v>0</v>
      </c>
      <c r="AA134" s="153">
        <v>-316.3978673992912</v>
      </c>
    </row>
    <row r="135" spans="1:27" s="37" customFormat="1" ht="11.25">
      <c r="A135" s="46">
        <v>92</v>
      </c>
      <c r="B135" s="206" t="s">
        <v>1329</v>
      </c>
      <c r="C135" s="200" t="s">
        <v>1330</v>
      </c>
      <c r="D135" s="202" t="s">
        <v>785</v>
      </c>
      <c r="E135" s="153">
        <v>-424279</v>
      </c>
      <c r="F135" s="153">
        <v>-220474.50703761828</v>
      </c>
      <c r="G135" s="153">
        <v>-51759.24428353099</v>
      </c>
      <c r="H135" s="153">
        <v>-61984.16496617044</v>
      </c>
      <c r="I135" s="153">
        <v>-40630.915734101356</v>
      </c>
      <c r="J135" s="153">
        <v>-38101.8870459964</v>
      </c>
      <c r="K135" s="153">
        <v>-3.6014692596362534E-19</v>
      </c>
      <c r="L135" s="153">
        <v>-9478.816742473768</v>
      </c>
      <c r="M135" s="153">
        <v>-1686.827701618459</v>
      </c>
      <c r="N135" s="153">
        <v>-162.636488490261</v>
      </c>
      <c r="O135" s="153">
        <v>-220474.50703761828</v>
      </c>
      <c r="P135" s="153">
        <v>-51759.24428353099</v>
      </c>
      <c r="Q135" s="153">
        <v>-61984.16496617044</v>
      </c>
      <c r="R135" s="153">
        <v>-40630.915734101356</v>
      </c>
      <c r="S135" s="153">
        <v>-34472.15878418154</v>
      </c>
      <c r="T135" s="153">
        <v>-92.2297610217966</v>
      </c>
      <c r="U135" s="153">
        <v>-3537.4985007930673</v>
      </c>
      <c r="V135" s="153">
        <v>-9.790943617414951E-21</v>
      </c>
      <c r="W135" s="153">
        <v>-9478.816742473768</v>
      </c>
      <c r="X135" s="153">
        <v>-3.503559823462104E-19</v>
      </c>
      <c r="Y135" s="153">
        <v>-1686.827701618459</v>
      </c>
      <c r="Z135" s="153">
        <v>0</v>
      </c>
      <c r="AA135" s="153">
        <v>-162.636488490261</v>
      </c>
    </row>
    <row r="136" spans="1:27" s="37" customFormat="1" ht="11.25">
      <c r="A136" s="46">
        <v>93</v>
      </c>
      <c r="B136" s="206" t="s">
        <v>1331</v>
      </c>
      <c r="C136" s="205" t="s">
        <v>1332</v>
      </c>
      <c r="D136" s="202" t="s">
        <v>816</v>
      </c>
      <c r="E136" s="153">
        <v>-306185</v>
      </c>
      <c r="F136" s="153">
        <v>-201122.11352668604</v>
      </c>
      <c r="G136" s="153">
        <v>-36505.61430347661</v>
      </c>
      <c r="H136" s="153">
        <v>-29989.564809245072</v>
      </c>
      <c r="I136" s="153">
        <v>-12754.894432394894</v>
      </c>
      <c r="J136" s="153">
        <v>-14732.784331872528</v>
      </c>
      <c r="K136" s="153">
        <v>-3232.384813383629</v>
      </c>
      <c r="L136" s="153">
        <v>-1060.4017223975259</v>
      </c>
      <c r="M136" s="153">
        <v>-5664.791857836356</v>
      </c>
      <c r="N136" s="153">
        <v>-1122.4502027073543</v>
      </c>
      <c r="O136" s="153">
        <v>-201122.11352668604</v>
      </c>
      <c r="P136" s="153">
        <v>-36505.61430347661</v>
      </c>
      <c r="Q136" s="153">
        <v>-29989.564809245072</v>
      </c>
      <c r="R136" s="153">
        <v>-12754.894432394894</v>
      </c>
      <c r="S136" s="153">
        <v>-10869.940763616012</v>
      </c>
      <c r="T136" s="153">
        <v>-46.344037654760825</v>
      </c>
      <c r="U136" s="153">
        <v>-3816.4995306017568</v>
      </c>
      <c r="V136" s="153">
        <v>-449.1542628090194</v>
      </c>
      <c r="W136" s="153">
        <v>-1060.4017223975259</v>
      </c>
      <c r="X136" s="153">
        <v>-2783.23055057461</v>
      </c>
      <c r="Y136" s="153">
        <v>-5664.791857836356</v>
      </c>
      <c r="Z136" s="153">
        <v>-1081.188866962523</v>
      </c>
      <c r="AA136" s="153">
        <v>-41.26133574483137</v>
      </c>
    </row>
    <row r="137" spans="1:27" s="37" customFormat="1" ht="11.25">
      <c r="A137" s="46">
        <v>94</v>
      </c>
      <c r="B137" s="199" t="s">
        <v>1333</v>
      </c>
      <c r="C137" s="200" t="s">
        <v>1334</v>
      </c>
      <c r="D137" s="203" t="s">
        <v>819</v>
      </c>
      <c r="E137" s="153">
        <v>-60059597</v>
      </c>
      <c r="F137" s="153">
        <v>-38012192.216663405</v>
      </c>
      <c r="G137" s="153">
        <v>-7114155.97187213</v>
      </c>
      <c r="H137" s="153">
        <v>-5999465.142922425</v>
      </c>
      <c r="I137" s="153">
        <v>-3202904.6308603557</v>
      </c>
      <c r="J137" s="153">
        <v>-3314014.2332611997</v>
      </c>
      <c r="K137" s="153">
        <v>-566088.7793645716</v>
      </c>
      <c r="L137" s="153">
        <v>-637551.4567425002</v>
      </c>
      <c r="M137" s="153">
        <v>-1075371.20030175</v>
      </c>
      <c r="N137" s="153">
        <v>-137853.36801166192</v>
      </c>
      <c r="O137" s="153">
        <v>-38012192.216663405</v>
      </c>
      <c r="P137" s="153">
        <v>-7114155.97187213</v>
      </c>
      <c r="Q137" s="153">
        <v>-5999465.142922425</v>
      </c>
      <c r="R137" s="153">
        <v>-3202904.6308603557</v>
      </c>
      <c r="S137" s="153">
        <v>-2719527.751473999</v>
      </c>
      <c r="T137" s="153">
        <v>-8842.369319061005</v>
      </c>
      <c r="U137" s="153">
        <v>-585644.1124681394</v>
      </c>
      <c r="V137" s="153">
        <v>-59245.270088900645</v>
      </c>
      <c r="W137" s="153">
        <v>-637551.4567425002</v>
      </c>
      <c r="X137" s="153">
        <v>-506843.50927567086</v>
      </c>
      <c r="Y137" s="153">
        <v>-1075371.20030175</v>
      </c>
      <c r="Z137" s="153">
        <v>-120374.98156062682</v>
      </c>
      <c r="AA137" s="153">
        <v>-17478.38645103509</v>
      </c>
    </row>
    <row r="138" spans="1:27" s="37" customFormat="1" ht="22.5">
      <c r="A138" s="46">
        <v>95</v>
      </c>
      <c r="B138" s="164" t="s">
        <v>1335</v>
      </c>
      <c r="C138" s="200" t="s">
        <v>1336</v>
      </c>
      <c r="D138" s="203" t="s">
        <v>705</v>
      </c>
      <c r="E138" s="153">
        <f aca="true" t="shared" si="19" ref="E138:AA138">(E133+E134+E135+E136+E137)</f>
        <v>-62170154</v>
      </c>
      <c r="F138" s="153">
        <f t="shared" si="19"/>
        <v>-39150947.414110065</v>
      </c>
      <c r="G138" s="153">
        <f t="shared" si="19"/>
        <v>-7370783.089069607</v>
      </c>
      <c r="H138" s="153">
        <f t="shared" si="19"/>
        <v>-6293060.7115837075</v>
      </c>
      <c r="I138" s="153">
        <f t="shared" si="19"/>
        <v>-3388454.5179390325</v>
      </c>
      <c r="J138" s="153">
        <f t="shared" si="19"/>
        <v>-3490786.5673538633</v>
      </c>
      <c r="K138" s="153">
        <f t="shared" si="19"/>
        <v>-569321.1641779551</v>
      </c>
      <c r="L138" s="153">
        <f t="shared" si="19"/>
        <v>-678923.3316305525</v>
      </c>
      <c r="M138" s="153">
        <f t="shared" si="19"/>
        <v>-1088209.7261262091</v>
      </c>
      <c r="N138" s="153">
        <f t="shared" si="19"/>
        <v>-139667.47800900947</v>
      </c>
      <c r="O138" s="153">
        <f t="shared" si="19"/>
        <v>-39150947.414110065</v>
      </c>
      <c r="P138" s="153">
        <f t="shared" si="19"/>
        <v>-7370783.089069607</v>
      </c>
      <c r="Q138" s="153">
        <f t="shared" si="19"/>
        <v>-6293060.7115837075</v>
      </c>
      <c r="R138" s="153">
        <f t="shared" si="19"/>
        <v>-3388454.5179390325</v>
      </c>
      <c r="S138" s="153">
        <f t="shared" si="19"/>
        <v>-2877000.748457063</v>
      </c>
      <c r="T138" s="153">
        <f t="shared" si="19"/>
        <v>-9280.94770806104</v>
      </c>
      <c r="U138" s="153">
        <f t="shared" si="19"/>
        <v>-604504.8711887387</v>
      </c>
      <c r="V138" s="153">
        <f t="shared" si="19"/>
        <v>-59694.42435170966</v>
      </c>
      <c r="W138" s="153">
        <f t="shared" si="19"/>
        <v>-678923.3316305525</v>
      </c>
      <c r="X138" s="153">
        <f t="shared" si="19"/>
        <v>-509626.73982624547</v>
      </c>
      <c r="Y138" s="153">
        <f t="shared" si="19"/>
        <v>-1088209.7261262091</v>
      </c>
      <c r="Z138" s="153">
        <f t="shared" si="19"/>
        <v>-121456.17042758934</v>
      </c>
      <c r="AA138" s="153">
        <f t="shared" si="19"/>
        <v>-18211.307581420122</v>
      </c>
    </row>
    <row r="139" spans="1:27" s="37" customFormat="1" ht="11.25">
      <c r="A139" s="46"/>
      <c r="B139" s="39"/>
      <c r="C139" s="46"/>
      <c r="D139" s="46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spans="1:27" s="37" customFormat="1" ht="22.5">
      <c r="A140" s="46">
        <v>96</v>
      </c>
      <c r="B140" s="199" t="s">
        <v>1337</v>
      </c>
      <c r="C140" s="200" t="s">
        <v>1338</v>
      </c>
      <c r="D140" s="203" t="s">
        <v>705</v>
      </c>
      <c r="E140" s="153">
        <f aca="true" t="shared" si="20" ref="E140:AA140">(E131+E138)</f>
        <v>-1784585600</v>
      </c>
      <c r="F140" s="153">
        <f t="shared" si="20"/>
        <v>-1055852707.4809493</v>
      </c>
      <c r="G140" s="153">
        <f t="shared" si="20"/>
        <v>-212778394.37528613</v>
      </c>
      <c r="H140" s="153">
        <f t="shared" si="20"/>
        <v>-209354246.18121666</v>
      </c>
      <c r="I140" s="153">
        <f t="shared" si="20"/>
        <v>-115709227.84439719</v>
      </c>
      <c r="J140" s="153">
        <f t="shared" si="20"/>
        <v>-117184875.84885919</v>
      </c>
      <c r="K140" s="153">
        <f t="shared" si="20"/>
        <v>-25860147.307204407</v>
      </c>
      <c r="L140" s="153">
        <f t="shared" si="20"/>
        <v>-21251186.836730085</v>
      </c>
      <c r="M140" s="153">
        <f t="shared" si="20"/>
        <v>-21805979.197093174</v>
      </c>
      <c r="N140" s="153">
        <f t="shared" si="20"/>
        <v>-4788834.928263807</v>
      </c>
      <c r="O140" s="153">
        <f t="shared" si="20"/>
        <v>-1055852707.4809493</v>
      </c>
      <c r="P140" s="153">
        <f t="shared" si="20"/>
        <v>-212778394.37528613</v>
      </c>
      <c r="Q140" s="153">
        <f t="shared" si="20"/>
        <v>-209354246.18121666</v>
      </c>
      <c r="R140" s="153">
        <f t="shared" si="20"/>
        <v>-115709227.84439719</v>
      </c>
      <c r="S140" s="153">
        <f t="shared" si="20"/>
        <v>-98312091.86310664</v>
      </c>
      <c r="T140" s="153">
        <f t="shared" si="20"/>
        <v>-316079.2889603115</v>
      </c>
      <c r="U140" s="153">
        <f t="shared" si="20"/>
        <v>-18556704.696792208</v>
      </c>
      <c r="V140" s="153">
        <f t="shared" si="20"/>
        <v>-1883889.7498665827</v>
      </c>
      <c r="W140" s="153">
        <f t="shared" si="20"/>
        <v>-21251186.836730085</v>
      </c>
      <c r="X140" s="153">
        <f t="shared" si="20"/>
        <v>-23976257.557337835</v>
      </c>
      <c r="Y140" s="153">
        <f t="shared" si="20"/>
        <v>-21805979.197093174</v>
      </c>
      <c r="Z140" s="153">
        <f t="shared" si="20"/>
        <v>-4342017.355399136</v>
      </c>
      <c r="AA140" s="153">
        <f t="shared" si="20"/>
        <v>-446817.57286466873</v>
      </c>
    </row>
    <row r="141" spans="1:27" s="197" customFormat="1" ht="11.25">
      <c r="A141" s="162"/>
      <c r="B141" s="164"/>
      <c r="C141" s="162"/>
      <c r="D141" s="162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</row>
    <row r="142" spans="1:27" s="37" customFormat="1" ht="11.25">
      <c r="A142" s="46"/>
      <c r="B142" s="199" t="s">
        <v>1339</v>
      </c>
      <c r="C142" s="203"/>
      <c r="D142" s="20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s="37" customFormat="1" ht="11.25">
      <c r="A143" s="46"/>
      <c r="B143" s="199"/>
      <c r="C143" s="203"/>
      <c r="D143" s="20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</row>
    <row r="144" spans="1:27" s="37" customFormat="1" ht="11.25">
      <c r="A144" s="46">
        <v>97</v>
      </c>
      <c r="B144" s="199" t="s">
        <v>1340</v>
      </c>
      <c r="C144" s="162" t="s">
        <v>1341</v>
      </c>
      <c r="D144" s="162" t="s">
        <v>785</v>
      </c>
      <c r="E144" s="153">
        <v>-3723488</v>
      </c>
      <c r="F144" s="153">
        <v>-1934892.3261827414</v>
      </c>
      <c r="G144" s="153">
        <v>-454241.01824223273</v>
      </c>
      <c r="H144" s="153">
        <v>-543975.2955992544</v>
      </c>
      <c r="I144" s="153">
        <v>-356578.4004509712</v>
      </c>
      <c r="J144" s="153">
        <v>-334383.55231610104</v>
      </c>
      <c r="K144" s="153">
        <v>-3.1606625759522566E-18</v>
      </c>
      <c r="L144" s="153">
        <v>-83186.4419280713</v>
      </c>
      <c r="M144" s="153">
        <v>-14803.661517642668</v>
      </c>
      <c r="N144" s="153">
        <v>-1427.3037629852645</v>
      </c>
      <c r="O144" s="153">
        <v>-1934892.3261827414</v>
      </c>
      <c r="P144" s="153">
        <v>-454241.01824223273</v>
      </c>
      <c r="Q144" s="153">
        <v>-543975.2955992544</v>
      </c>
      <c r="R144" s="153">
        <v>-356578.4004509712</v>
      </c>
      <c r="S144" s="153">
        <v>-302528.92452135164</v>
      </c>
      <c r="T144" s="153">
        <v>-809.411751247475</v>
      </c>
      <c r="U144" s="153">
        <v>-31045.216043501983</v>
      </c>
      <c r="V144" s="153">
        <v>-8.592567878240772E-20</v>
      </c>
      <c r="W144" s="153">
        <v>-83186.4419280713</v>
      </c>
      <c r="X144" s="153">
        <v>-3.074736897169849E-18</v>
      </c>
      <c r="Y144" s="153">
        <v>-14803.661517642668</v>
      </c>
      <c r="Z144" s="153">
        <v>0</v>
      </c>
      <c r="AA144" s="153">
        <v>-1427.3037629852645</v>
      </c>
    </row>
    <row r="145" spans="1:27" s="37" customFormat="1" ht="11.25">
      <c r="A145" s="46">
        <v>98</v>
      </c>
      <c r="B145" s="199" t="s">
        <v>1342</v>
      </c>
      <c r="C145" s="162" t="s">
        <v>1343</v>
      </c>
      <c r="D145" s="162" t="s">
        <v>829</v>
      </c>
      <c r="E145" s="153">
        <v>39643777</v>
      </c>
      <c r="F145" s="153">
        <v>24869646.273191277</v>
      </c>
      <c r="G145" s="153">
        <v>4694997.213137064</v>
      </c>
      <c r="H145" s="153">
        <v>4157518.303261497</v>
      </c>
      <c r="I145" s="153">
        <v>1988541.3504053678</v>
      </c>
      <c r="J145" s="153">
        <v>2160380.0583302025</v>
      </c>
      <c r="K145" s="153">
        <v>735870.9409879696</v>
      </c>
      <c r="L145" s="153">
        <v>259456.18474172775</v>
      </c>
      <c r="M145" s="153">
        <v>630520.5090949114</v>
      </c>
      <c r="N145" s="153">
        <v>146846.1668499794</v>
      </c>
      <c r="O145" s="153">
        <v>24869646.273191277</v>
      </c>
      <c r="P145" s="153">
        <v>4694997.213137064</v>
      </c>
      <c r="Q145" s="153">
        <v>4157518.303261497</v>
      </c>
      <c r="R145" s="153">
        <v>1988541.3504053678</v>
      </c>
      <c r="S145" s="153">
        <v>1692247.0121927494</v>
      </c>
      <c r="T145" s="153">
        <v>6366.443866104355</v>
      </c>
      <c r="U145" s="153">
        <v>461766.6022713486</v>
      </c>
      <c r="V145" s="153">
        <v>59597.519078717305</v>
      </c>
      <c r="W145" s="153">
        <v>259456.18474172775</v>
      </c>
      <c r="X145" s="153">
        <v>676273.4219092523</v>
      </c>
      <c r="Y145" s="153">
        <v>630520.5090949114</v>
      </c>
      <c r="Z145" s="153">
        <v>139930.96151884727</v>
      </c>
      <c r="AA145" s="153">
        <v>6915.205331132127</v>
      </c>
    </row>
    <row r="146" spans="1:27" s="37" customFormat="1" ht="11.25">
      <c r="A146" s="46">
        <v>99</v>
      </c>
      <c r="B146" s="199" t="s">
        <v>1344</v>
      </c>
      <c r="C146" s="166" t="s">
        <v>1345</v>
      </c>
      <c r="D146" s="162" t="s">
        <v>1001</v>
      </c>
      <c r="E146" s="153">
        <v>-358065058</v>
      </c>
      <c r="F146" s="153">
        <v>-213938084.83898902</v>
      </c>
      <c r="G146" s="153">
        <v>-42763525.475390665</v>
      </c>
      <c r="H146" s="153">
        <v>-41581638.9485562</v>
      </c>
      <c r="I146" s="153">
        <v>-22602917.717570413</v>
      </c>
      <c r="J146" s="153">
        <v>-23069653.93568717</v>
      </c>
      <c r="K146" s="153">
        <v>-4591434.98157826</v>
      </c>
      <c r="L146" s="153">
        <v>-4014102.72434609</v>
      </c>
      <c r="M146" s="153">
        <v>-4540261.794239215</v>
      </c>
      <c r="N146" s="153">
        <v>-963437.5836429704</v>
      </c>
      <c r="O146" s="153">
        <v>-213938084.83898902</v>
      </c>
      <c r="P146" s="153">
        <v>-42763525.475390665</v>
      </c>
      <c r="Q146" s="153">
        <v>-41581638.9485562</v>
      </c>
      <c r="R146" s="153">
        <v>-22602917.717570413</v>
      </c>
      <c r="S146" s="153">
        <v>-19208145.25157829</v>
      </c>
      <c r="T146" s="153">
        <v>-62917.88119169713</v>
      </c>
      <c r="U146" s="153">
        <v>-3798590.802917186</v>
      </c>
      <c r="V146" s="153">
        <v>-376560.4348979808</v>
      </c>
      <c r="W146" s="153">
        <v>-4014102.72434609</v>
      </c>
      <c r="X146" s="153">
        <v>-4214874.546680279</v>
      </c>
      <c r="Y146" s="153">
        <v>-4540261.794239215</v>
      </c>
      <c r="Z146" s="153">
        <v>-877562.5959889033</v>
      </c>
      <c r="AA146" s="153">
        <v>-85874.98765406705</v>
      </c>
    </row>
    <row r="147" spans="1:27" s="37" customFormat="1" ht="22.5">
      <c r="A147" s="46">
        <v>100</v>
      </c>
      <c r="B147" s="199" t="s">
        <v>1346</v>
      </c>
      <c r="C147" s="166" t="s">
        <v>1347</v>
      </c>
      <c r="D147" s="162" t="s">
        <v>705</v>
      </c>
      <c r="E147" s="153">
        <f aca="true" t="shared" si="21" ref="E147:AA147">(E144+E145+E146)</f>
        <v>-322144769</v>
      </c>
      <c r="F147" s="153">
        <f t="shared" si="21"/>
        <v>-191003330.89198047</v>
      </c>
      <c r="G147" s="153">
        <f t="shared" si="21"/>
        <v>-38522769.28049584</v>
      </c>
      <c r="H147" s="153">
        <f t="shared" si="21"/>
        <v>-37968095.940893956</v>
      </c>
      <c r="I147" s="153">
        <f t="shared" si="21"/>
        <v>-20970954.767616015</v>
      </c>
      <c r="J147" s="153">
        <f t="shared" si="21"/>
        <v>-21243657.42967307</v>
      </c>
      <c r="K147" s="153">
        <f t="shared" si="21"/>
        <v>-3855564.04059029</v>
      </c>
      <c r="L147" s="153">
        <f t="shared" si="21"/>
        <v>-3837832.9815324335</v>
      </c>
      <c r="M147" s="153">
        <f t="shared" si="21"/>
        <v>-3924544.946661946</v>
      </c>
      <c r="N147" s="153">
        <f t="shared" si="21"/>
        <v>-818018.7205559763</v>
      </c>
      <c r="O147" s="153">
        <f t="shared" si="21"/>
        <v>-191003330.89198047</v>
      </c>
      <c r="P147" s="153">
        <f t="shared" si="21"/>
        <v>-38522769.28049584</v>
      </c>
      <c r="Q147" s="153">
        <f t="shared" si="21"/>
        <v>-37968095.940893956</v>
      </c>
      <c r="R147" s="153">
        <f t="shared" si="21"/>
        <v>-20970954.767616015</v>
      </c>
      <c r="S147" s="153">
        <f t="shared" si="21"/>
        <v>-17818427.16390689</v>
      </c>
      <c r="T147" s="153">
        <f t="shared" si="21"/>
        <v>-57360.849076840255</v>
      </c>
      <c r="U147" s="153">
        <f t="shared" si="21"/>
        <v>-3367869.4166893396</v>
      </c>
      <c r="V147" s="153">
        <f t="shared" si="21"/>
        <v>-316962.91581926355</v>
      </c>
      <c r="W147" s="153">
        <f t="shared" si="21"/>
        <v>-3837832.9815324335</v>
      </c>
      <c r="X147" s="153">
        <f t="shared" si="21"/>
        <v>-3538601.124771027</v>
      </c>
      <c r="Y147" s="153">
        <f t="shared" si="21"/>
        <v>-3924544.946661946</v>
      </c>
      <c r="Z147" s="153">
        <f t="shared" si="21"/>
        <v>-737631.634470056</v>
      </c>
      <c r="AA147" s="153">
        <f t="shared" si="21"/>
        <v>-80387.0860859202</v>
      </c>
    </row>
    <row r="148" spans="1:27" s="197" customFormat="1" ht="11.25">
      <c r="A148" s="162"/>
      <c r="B148" s="164"/>
      <c r="C148" s="162"/>
      <c r="D148" s="162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</row>
    <row r="149" spans="1:27" s="37" customFormat="1" ht="11.25">
      <c r="A149" s="46">
        <v>101</v>
      </c>
      <c r="B149" s="201" t="s">
        <v>1348</v>
      </c>
      <c r="C149" s="46" t="s">
        <v>665</v>
      </c>
      <c r="D149" s="46" t="s">
        <v>1349</v>
      </c>
      <c r="E149" s="153">
        <v>-8752784</v>
      </c>
      <c r="F149" s="153">
        <v>-7241560.201566638</v>
      </c>
      <c r="G149" s="153">
        <v>-965167.6812595879</v>
      </c>
      <c r="H149" s="153">
        <v>-358820.1139864428</v>
      </c>
      <c r="I149" s="153">
        <v>-37477.7329241252</v>
      </c>
      <c r="J149" s="153">
        <v>-35132.74336890128</v>
      </c>
      <c r="K149" s="153">
        <v>0</v>
      </c>
      <c r="L149" s="153">
        <v>-114625.52689430305</v>
      </c>
      <c r="M149" s="153">
        <v>0</v>
      </c>
      <c r="N149" s="153">
        <v>0</v>
      </c>
      <c r="O149" s="153">
        <v>-7241560.201566638</v>
      </c>
      <c r="P149" s="153">
        <v>-965167.6812595879</v>
      </c>
      <c r="Q149" s="153">
        <v>-358820.1139864428</v>
      </c>
      <c r="R149" s="153">
        <v>-37477.7329241252</v>
      </c>
      <c r="S149" s="153">
        <v>-35132.74336890128</v>
      </c>
      <c r="T149" s="153">
        <v>0</v>
      </c>
      <c r="U149" s="153">
        <v>0</v>
      </c>
      <c r="V149" s="153">
        <v>0</v>
      </c>
      <c r="W149" s="153">
        <v>-114625.52689430305</v>
      </c>
      <c r="X149" s="153">
        <v>0</v>
      </c>
      <c r="Y149" s="153">
        <v>0</v>
      </c>
      <c r="Z149" s="153">
        <v>0</v>
      </c>
      <c r="AA149" s="153">
        <v>0</v>
      </c>
    </row>
    <row r="150" spans="1:27" s="37" customFormat="1" ht="11.25">
      <c r="A150" s="46"/>
      <c r="B150" s="201"/>
      <c r="C150" s="46"/>
      <c r="D150" s="46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</row>
    <row r="151" spans="1:27" s="37" customFormat="1" ht="11.25">
      <c r="A151" s="46">
        <v>102</v>
      </c>
      <c r="B151" s="201" t="s">
        <v>1350</v>
      </c>
      <c r="C151" s="202" t="s">
        <v>667</v>
      </c>
      <c r="D151" s="46" t="s">
        <v>780</v>
      </c>
      <c r="E151" s="153">
        <v>-23664861</v>
      </c>
      <c r="F151" s="153">
        <v>-21000337.91572594</v>
      </c>
      <c r="G151" s="153">
        <v>-2469129.501707094</v>
      </c>
      <c r="H151" s="153">
        <v>-179086.07567594657</v>
      </c>
      <c r="I151" s="153">
        <v>-16307.506891021627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3">
        <v>-21000337.91572594</v>
      </c>
      <c r="P151" s="153">
        <v>-2469129.501707094</v>
      </c>
      <c r="Q151" s="153">
        <v>-179086.07567594657</v>
      </c>
      <c r="R151" s="153">
        <v>-16307.506891021627</v>
      </c>
      <c r="S151" s="153">
        <v>0</v>
      </c>
      <c r="T151" s="153">
        <v>0</v>
      </c>
      <c r="U151" s="153">
        <v>0</v>
      </c>
      <c r="V151" s="153">
        <v>0</v>
      </c>
      <c r="W151" s="153">
        <v>0</v>
      </c>
      <c r="X151" s="153">
        <v>0</v>
      </c>
      <c r="Y151" s="153">
        <v>0</v>
      </c>
      <c r="Z151" s="153">
        <v>0</v>
      </c>
      <c r="AA151" s="153">
        <v>0</v>
      </c>
    </row>
    <row r="152" spans="1:27" s="37" customFormat="1" ht="11.25">
      <c r="A152" s="46"/>
      <c r="B152" s="39"/>
      <c r="C152" s="46"/>
      <c r="D152" s="46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</row>
    <row r="153" spans="1:27" s="37" customFormat="1" ht="33.75">
      <c r="A153" s="46">
        <v>103</v>
      </c>
      <c r="B153" s="39" t="s">
        <v>1351</v>
      </c>
      <c r="C153" s="196" t="s">
        <v>1352</v>
      </c>
      <c r="D153" s="46" t="s">
        <v>705</v>
      </c>
      <c r="E153" s="153">
        <f aca="true" t="shared" si="22" ref="E153:AA153">(E85+E91+E93+E95+E119+E140+E147+E149+E151)</f>
        <v>2658121664</v>
      </c>
      <c r="F153" s="153">
        <f t="shared" si="22"/>
        <v>1571074017.926772</v>
      </c>
      <c r="G153" s="153">
        <f t="shared" si="22"/>
        <v>318861110.42625415</v>
      </c>
      <c r="H153" s="153">
        <f t="shared" si="22"/>
        <v>316469245.1816475</v>
      </c>
      <c r="I153" s="153">
        <f t="shared" si="22"/>
        <v>175301059.59559643</v>
      </c>
      <c r="J153" s="153">
        <f t="shared" si="22"/>
        <v>177498998.36069164</v>
      </c>
      <c r="K153" s="153">
        <f t="shared" si="22"/>
        <v>27186846.907098457</v>
      </c>
      <c r="L153" s="153">
        <f t="shared" si="22"/>
        <v>32176721.929320734</v>
      </c>
      <c r="M153" s="153">
        <f t="shared" si="22"/>
        <v>33072770.32304738</v>
      </c>
      <c r="N153" s="153">
        <f t="shared" si="22"/>
        <v>6480893.349572259</v>
      </c>
      <c r="O153" s="153">
        <f t="shared" si="22"/>
        <v>1571074017.926772</v>
      </c>
      <c r="P153" s="153">
        <f t="shared" si="22"/>
        <v>318861110.42625415</v>
      </c>
      <c r="Q153" s="153">
        <f t="shared" si="22"/>
        <v>316469245.1816475</v>
      </c>
      <c r="R153" s="153">
        <f t="shared" si="22"/>
        <v>175301059.59559643</v>
      </c>
      <c r="S153" s="153">
        <f t="shared" si="22"/>
        <v>148953624.85093063</v>
      </c>
      <c r="T153" s="153">
        <f t="shared" si="22"/>
        <v>478576.94464077574</v>
      </c>
      <c r="U153" s="153">
        <f t="shared" si="22"/>
        <v>28066796.56512018</v>
      </c>
      <c r="V153" s="153">
        <f t="shared" si="22"/>
        <v>2489914.55102451</v>
      </c>
      <c r="W153" s="153">
        <f t="shared" si="22"/>
        <v>32176721.929320734</v>
      </c>
      <c r="X153" s="153">
        <f t="shared" si="22"/>
        <v>24696932.35607394</v>
      </c>
      <c r="Y153" s="153">
        <f t="shared" si="22"/>
        <v>33072770.32304738</v>
      </c>
      <c r="Z153" s="153">
        <f t="shared" si="22"/>
        <v>5801343.456568612</v>
      </c>
      <c r="AA153" s="153">
        <f t="shared" si="22"/>
        <v>679549.893003646</v>
      </c>
    </row>
    <row r="154" spans="5:7" ht="11.25">
      <c r="E154" s="153"/>
      <c r="G154" s="184"/>
    </row>
    <row r="155" spans="5:7" ht="11.25">
      <c r="E155" s="153"/>
      <c r="G155" s="184"/>
    </row>
    <row r="156" spans="5:7" ht="11.25">
      <c r="E156" s="153"/>
      <c r="G156" s="184"/>
    </row>
    <row r="157" spans="5:7" ht="11.25">
      <c r="E157" s="153"/>
      <c r="G157" s="184"/>
    </row>
    <row r="158" spans="5:7" ht="11.25">
      <c r="E158" s="153"/>
      <c r="G158" s="184"/>
    </row>
    <row r="159" spans="5:7" ht="11.25">
      <c r="E159" s="153"/>
      <c r="G159" s="184"/>
    </row>
    <row r="160" spans="5:7" ht="11.25">
      <c r="E160" s="153"/>
      <c r="G160" s="184"/>
    </row>
    <row r="161" spans="5:7" ht="11.25">
      <c r="E161" s="153"/>
      <c r="G161" s="184"/>
    </row>
    <row r="162" spans="5:7" ht="11.25">
      <c r="E162" s="153"/>
      <c r="G162" s="184"/>
    </row>
    <row r="163" spans="5:7" ht="11.25">
      <c r="E163" s="153"/>
      <c r="G163" s="184"/>
    </row>
    <row r="164" spans="5:7" ht="11.25">
      <c r="E164" s="153"/>
      <c r="G164" s="184"/>
    </row>
    <row r="165" spans="5:7" ht="11.25">
      <c r="E165" s="153"/>
      <c r="G165" s="184"/>
    </row>
    <row r="166" spans="5:7" ht="11.25">
      <c r="E166" s="153"/>
      <c r="G166" s="184"/>
    </row>
    <row r="167" spans="5:7" ht="11.25">
      <c r="E167" s="153"/>
      <c r="G167" s="184"/>
    </row>
    <row r="168" spans="5:7" ht="11.25">
      <c r="E168" s="153"/>
      <c r="G168" s="184"/>
    </row>
    <row r="169" spans="5:7" ht="11.25">
      <c r="E169" s="153"/>
      <c r="G169" s="184"/>
    </row>
    <row r="170" spans="5:7" ht="11.25">
      <c r="E170" s="153"/>
      <c r="G170" s="184"/>
    </row>
    <row r="171" spans="5:7" ht="11.25">
      <c r="E171" s="153"/>
      <c r="G171" s="184"/>
    </row>
    <row r="172" spans="5:7" ht="11.25">
      <c r="E172" s="153"/>
      <c r="G172" s="184"/>
    </row>
    <row r="173" ht="11.25">
      <c r="G173" s="184"/>
    </row>
    <row r="174" ht="11.25">
      <c r="G174" s="184"/>
    </row>
    <row r="175" ht="11.25">
      <c r="G175" s="184"/>
    </row>
    <row r="176" ht="11.25">
      <c r="G176" s="184"/>
    </row>
    <row r="177" ht="11.25">
      <c r="G177" s="184"/>
    </row>
    <row r="178" ht="11.25">
      <c r="G178" s="184"/>
    </row>
    <row r="179" ht="11.25">
      <c r="G179" s="184"/>
    </row>
    <row r="180" ht="11.25">
      <c r="G180" s="184"/>
    </row>
    <row r="181" ht="11.25">
      <c r="G181" s="184"/>
    </row>
    <row r="182" ht="11.25">
      <c r="G182" s="184"/>
    </row>
    <row r="183" ht="11.25">
      <c r="G183" s="184"/>
    </row>
    <row r="184" ht="11.25">
      <c r="G184" s="184"/>
    </row>
    <row r="185" ht="11.25">
      <c r="G185" s="184"/>
    </row>
    <row r="186" ht="11.25">
      <c r="G186" s="184"/>
    </row>
    <row r="187" ht="11.25">
      <c r="G187" s="184"/>
    </row>
    <row r="188" ht="11.25">
      <c r="G188" s="184"/>
    </row>
    <row r="189" ht="11.25">
      <c r="G189" s="184"/>
    </row>
    <row r="190" ht="11.25">
      <c r="G190" s="184"/>
    </row>
    <row r="191" ht="11.25">
      <c r="G191" s="184"/>
    </row>
    <row r="192" ht="11.25">
      <c r="G192" s="184"/>
    </row>
    <row r="193" ht="11.25">
      <c r="G193" s="184"/>
    </row>
    <row r="194" ht="11.25">
      <c r="G194" s="184"/>
    </row>
    <row r="195" ht="11.25">
      <c r="G195" s="184"/>
    </row>
    <row r="196" ht="11.25">
      <c r="G196" s="184"/>
    </row>
    <row r="197" ht="11.25">
      <c r="G197" s="184"/>
    </row>
    <row r="198" ht="11.25">
      <c r="G198" s="184"/>
    </row>
    <row r="199" ht="11.25">
      <c r="G199" s="184"/>
    </row>
    <row r="200" ht="11.25">
      <c r="G200" s="184"/>
    </row>
    <row r="201" ht="11.25">
      <c r="G201" s="184"/>
    </row>
    <row r="202" ht="11.25">
      <c r="G202" s="184"/>
    </row>
    <row r="203" ht="11.25">
      <c r="G203" s="184"/>
    </row>
    <row r="204" ht="11.25">
      <c r="G204" s="184"/>
    </row>
    <row r="205" ht="11.25">
      <c r="G205" s="184"/>
    </row>
    <row r="206" ht="11.25">
      <c r="G206" s="184"/>
    </row>
    <row r="207" ht="11.25">
      <c r="G207" s="184"/>
    </row>
    <row r="208" ht="11.25">
      <c r="G208" s="184"/>
    </row>
    <row r="209" ht="11.25">
      <c r="G209" s="184"/>
    </row>
    <row r="210" ht="11.25">
      <c r="G210" s="184"/>
    </row>
    <row r="211" ht="11.25">
      <c r="G211" s="184"/>
    </row>
    <row r="212" ht="11.25">
      <c r="G212" s="184"/>
    </row>
    <row r="213" ht="11.25">
      <c r="G213" s="184"/>
    </row>
    <row r="214" ht="11.25">
      <c r="G214" s="184"/>
    </row>
    <row r="215" ht="11.25">
      <c r="G215" s="184"/>
    </row>
    <row r="216" ht="11.25">
      <c r="G216" s="184"/>
    </row>
    <row r="217" ht="11.25">
      <c r="G217" s="184"/>
    </row>
    <row r="218" ht="11.25">
      <c r="G218" s="184"/>
    </row>
    <row r="219" ht="11.25">
      <c r="G219" s="184"/>
    </row>
    <row r="220" ht="11.25">
      <c r="G220" s="184"/>
    </row>
    <row r="221" ht="11.25">
      <c r="G221" s="184"/>
    </row>
    <row r="222" ht="11.25">
      <c r="G222" s="184"/>
    </row>
    <row r="223" ht="11.25">
      <c r="G223" s="184"/>
    </row>
    <row r="224" ht="11.25">
      <c r="G224" s="184"/>
    </row>
    <row r="225" ht="11.25">
      <c r="G225" s="184"/>
    </row>
    <row r="226" ht="11.25">
      <c r="G226" s="184"/>
    </row>
    <row r="227" ht="11.25">
      <c r="G227" s="184"/>
    </row>
    <row r="228" ht="11.25">
      <c r="G228" s="184"/>
    </row>
    <row r="229" ht="11.25">
      <c r="G229" s="184"/>
    </row>
    <row r="230" ht="11.25">
      <c r="G230" s="184"/>
    </row>
    <row r="231" ht="11.25">
      <c r="G231" s="184"/>
    </row>
    <row r="232" ht="11.25">
      <c r="G232" s="184"/>
    </row>
    <row r="233" ht="11.25">
      <c r="G233" s="184"/>
    </row>
    <row r="234" ht="11.25">
      <c r="G234" s="184"/>
    </row>
    <row r="235" ht="11.25">
      <c r="G235" s="184"/>
    </row>
    <row r="236" ht="11.25">
      <c r="G236" s="184"/>
    </row>
    <row r="237" ht="11.25">
      <c r="G237" s="184"/>
    </row>
    <row r="238" ht="11.25">
      <c r="G238" s="184"/>
    </row>
    <row r="239" ht="11.25">
      <c r="G239" s="184"/>
    </row>
    <row r="240" ht="11.25">
      <c r="G240" s="184"/>
    </row>
    <row r="241" ht="11.25">
      <c r="G241" s="184"/>
    </row>
    <row r="242" ht="11.25">
      <c r="G242" s="184"/>
    </row>
    <row r="243" ht="11.25">
      <c r="G243" s="184"/>
    </row>
    <row r="244" ht="11.25">
      <c r="G244" s="184"/>
    </row>
    <row r="245" ht="11.25">
      <c r="G245" s="184"/>
    </row>
    <row r="246" ht="11.25">
      <c r="G246" s="184"/>
    </row>
    <row r="247" ht="11.25">
      <c r="G247" s="184"/>
    </row>
    <row r="248" ht="11.25">
      <c r="G248" s="184"/>
    </row>
    <row r="249" ht="11.25">
      <c r="G249" s="184"/>
    </row>
    <row r="250" ht="11.25">
      <c r="G250" s="184"/>
    </row>
    <row r="251" ht="11.25">
      <c r="G251" s="184"/>
    </row>
    <row r="252" ht="11.25">
      <c r="G252" s="184"/>
    </row>
    <row r="253" ht="11.25">
      <c r="G253" s="184"/>
    </row>
    <row r="254" ht="11.25">
      <c r="G254" s="184"/>
    </row>
    <row r="255" ht="11.25">
      <c r="G255" s="184"/>
    </row>
    <row r="256" ht="11.25">
      <c r="G256" s="184"/>
    </row>
    <row r="257" ht="11.25">
      <c r="G257" s="184"/>
    </row>
    <row r="258" ht="11.25">
      <c r="G258" s="184"/>
    </row>
    <row r="259" ht="11.25">
      <c r="G259" s="184"/>
    </row>
    <row r="260" ht="11.25">
      <c r="G260" s="184"/>
    </row>
    <row r="261" ht="11.25">
      <c r="G261" s="184"/>
    </row>
    <row r="262" ht="11.25">
      <c r="G262" s="184"/>
    </row>
    <row r="263" ht="11.25">
      <c r="G263" s="184"/>
    </row>
    <row r="264" ht="11.25">
      <c r="G264" s="184"/>
    </row>
    <row r="265" ht="11.25">
      <c r="G265" s="184"/>
    </row>
    <row r="266" ht="11.25">
      <c r="G266" s="184"/>
    </row>
    <row r="267" ht="11.25">
      <c r="G267" s="184"/>
    </row>
    <row r="268" ht="11.25">
      <c r="G268" s="184"/>
    </row>
    <row r="269" ht="11.25">
      <c r="G269" s="184"/>
    </row>
    <row r="270" ht="11.25">
      <c r="G270" s="184"/>
    </row>
    <row r="271" ht="11.25">
      <c r="G271" s="184"/>
    </row>
    <row r="272" ht="11.25">
      <c r="G272" s="184"/>
    </row>
    <row r="273" ht="11.25">
      <c r="G273" s="184"/>
    </row>
    <row r="274" ht="11.25">
      <c r="G274" s="184"/>
    </row>
    <row r="275" ht="11.25">
      <c r="G275" s="184"/>
    </row>
    <row r="276" ht="11.25">
      <c r="G276" s="184"/>
    </row>
    <row r="277" ht="11.25">
      <c r="G277" s="184"/>
    </row>
    <row r="278" ht="11.25">
      <c r="G278" s="184"/>
    </row>
    <row r="279" ht="11.25">
      <c r="G279" s="184"/>
    </row>
    <row r="280" ht="11.25">
      <c r="G280" s="184"/>
    </row>
    <row r="281" ht="11.25">
      <c r="G281" s="184"/>
    </row>
    <row r="282" ht="11.25">
      <c r="G282" s="184"/>
    </row>
    <row r="283" ht="11.25">
      <c r="G283" s="184"/>
    </row>
    <row r="284" ht="11.25">
      <c r="G284" s="184"/>
    </row>
    <row r="285" ht="11.25">
      <c r="G285" s="184"/>
    </row>
    <row r="286" ht="11.25">
      <c r="G286" s="184"/>
    </row>
    <row r="287" ht="11.25">
      <c r="G287" s="184"/>
    </row>
    <row r="288" ht="11.25">
      <c r="G288" s="184"/>
    </row>
    <row r="289" ht="11.25">
      <c r="G289" s="184"/>
    </row>
    <row r="290" ht="11.25">
      <c r="G290" s="184"/>
    </row>
    <row r="291" ht="11.25">
      <c r="G291" s="184"/>
    </row>
    <row r="292" ht="11.25">
      <c r="G292" s="184"/>
    </row>
    <row r="293" ht="11.25">
      <c r="G293" s="184"/>
    </row>
    <row r="294" ht="11.25">
      <c r="G294" s="184"/>
    </row>
    <row r="295" ht="11.25">
      <c r="G295" s="184"/>
    </row>
    <row r="296" ht="11.25">
      <c r="G296" s="184"/>
    </row>
    <row r="297" ht="11.25">
      <c r="G297" s="184"/>
    </row>
    <row r="298" ht="11.25">
      <c r="G298" s="184"/>
    </row>
    <row r="299" ht="11.25">
      <c r="G299" s="184"/>
    </row>
    <row r="300" ht="11.25">
      <c r="G300" s="184"/>
    </row>
    <row r="301" ht="11.25">
      <c r="G301" s="184"/>
    </row>
    <row r="302" ht="11.25">
      <c r="G302" s="184"/>
    </row>
    <row r="303" ht="11.25">
      <c r="G303" s="184"/>
    </row>
    <row r="304" ht="11.25">
      <c r="G304" s="184"/>
    </row>
    <row r="305" ht="11.25">
      <c r="G305" s="184"/>
    </row>
    <row r="306" ht="11.25">
      <c r="G306" s="184"/>
    </row>
    <row r="307" ht="11.25">
      <c r="G307" s="184"/>
    </row>
    <row r="308" ht="11.25">
      <c r="G308" s="184"/>
    </row>
    <row r="309" ht="11.25">
      <c r="G309" s="184"/>
    </row>
    <row r="310" ht="11.25">
      <c r="G310" s="184"/>
    </row>
    <row r="311" ht="11.25">
      <c r="G311" s="184"/>
    </row>
    <row r="312" ht="11.25">
      <c r="G312" s="184"/>
    </row>
    <row r="313" ht="11.25">
      <c r="G313" s="184"/>
    </row>
    <row r="314" ht="11.25">
      <c r="G314" s="184"/>
    </row>
    <row r="315" ht="11.25">
      <c r="G315" s="184"/>
    </row>
    <row r="316" ht="11.25">
      <c r="G316" s="184"/>
    </row>
    <row r="317" ht="11.25">
      <c r="G317" s="184"/>
    </row>
    <row r="318" ht="11.25">
      <c r="G318" s="184"/>
    </row>
    <row r="319" ht="11.25">
      <c r="G319" s="184"/>
    </row>
    <row r="320" ht="11.25">
      <c r="G320" s="184"/>
    </row>
    <row r="321" ht="11.25">
      <c r="G321" s="184"/>
    </row>
    <row r="322" ht="11.25">
      <c r="G322" s="184"/>
    </row>
    <row r="323" ht="11.25">
      <c r="G323" s="184"/>
    </row>
    <row r="324" ht="11.25">
      <c r="G324" s="184"/>
    </row>
    <row r="325" ht="11.25">
      <c r="G325" s="184"/>
    </row>
    <row r="326" ht="11.25">
      <c r="G326" s="184"/>
    </row>
    <row r="327" ht="11.25">
      <c r="G327" s="184"/>
    </row>
    <row r="328" ht="11.25">
      <c r="G328" s="184"/>
    </row>
    <row r="329" ht="11.25">
      <c r="G329" s="184"/>
    </row>
    <row r="330" ht="11.25">
      <c r="G330" s="184"/>
    </row>
    <row r="331" ht="11.25">
      <c r="G331" s="184"/>
    </row>
    <row r="332" ht="11.25">
      <c r="G332" s="184"/>
    </row>
    <row r="333" ht="11.25">
      <c r="G333" s="184"/>
    </row>
    <row r="334" ht="11.25">
      <c r="G334" s="184"/>
    </row>
    <row r="335" ht="11.25">
      <c r="G335" s="184"/>
    </row>
    <row r="336" ht="11.25">
      <c r="G336" s="184"/>
    </row>
    <row r="337" ht="11.25">
      <c r="G337" s="184"/>
    </row>
    <row r="338" ht="11.25">
      <c r="G338" s="184"/>
    </row>
    <row r="339" ht="11.25">
      <c r="G339" s="184"/>
    </row>
    <row r="340" ht="11.25">
      <c r="G340" s="184"/>
    </row>
    <row r="341" ht="11.25">
      <c r="G341" s="184"/>
    </row>
    <row r="342" ht="11.25">
      <c r="G342" s="184"/>
    </row>
    <row r="343" ht="11.25">
      <c r="G343" s="184"/>
    </row>
    <row r="344" ht="11.25">
      <c r="G344" s="184"/>
    </row>
    <row r="345" ht="11.25">
      <c r="G345" s="184"/>
    </row>
    <row r="346" ht="11.25">
      <c r="G346" s="184"/>
    </row>
    <row r="347" ht="11.25">
      <c r="G347" s="184"/>
    </row>
    <row r="348" ht="11.25">
      <c r="G348" s="184"/>
    </row>
    <row r="349" ht="11.25">
      <c r="G349" s="184"/>
    </row>
    <row r="350" ht="11.25">
      <c r="G350" s="184"/>
    </row>
    <row r="351" ht="11.25">
      <c r="G351" s="184"/>
    </row>
    <row r="352" ht="11.25">
      <c r="G352" s="184"/>
    </row>
    <row r="353" ht="11.25">
      <c r="G353" s="184"/>
    </row>
    <row r="354" ht="11.25">
      <c r="G354" s="184"/>
    </row>
    <row r="355" ht="11.25">
      <c r="G355" s="184"/>
    </row>
    <row r="356" ht="11.25">
      <c r="G356" s="184"/>
    </row>
    <row r="357" ht="11.25">
      <c r="G357" s="184"/>
    </row>
    <row r="358" ht="11.25">
      <c r="G358" s="184"/>
    </row>
    <row r="359" ht="11.25">
      <c r="G359" s="184"/>
    </row>
    <row r="360" ht="11.25">
      <c r="G360" s="184"/>
    </row>
    <row r="361" ht="11.25">
      <c r="G361" s="184"/>
    </row>
    <row r="362" ht="11.25">
      <c r="G362" s="184"/>
    </row>
    <row r="363" ht="11.25">
      <c r="G363" s="184"/>
    </row>
    <row r="364" ht="11.25">
      <c r="G364" s="184"/>
    </row>
    <row r="365" ht="11.25">
      <c r="G365" s="184"/>
    </row>
    <row r="366" ht="11.25">
      <c r="G366" s="184"/>
    </row>
    <row r="367" ht="11.25">
      <c r="G367" s="184"/>
    </row>
    <row r="368" ht="11.25">
      <c r="G368" s="184"/>
    </row>
    <row r="369" ht="11.25">
      <c r="G369" s="184"/>
    </row>
    <row r="370" ht="11.25">
      <c r="G370" s="184"/>
    </row>
    <row r="371" ht="11.25">
      <c r="G371" s="184"/>
    </row>
    <row r="372" ht="11.25">
      <c r="G372" s="184"/>
    </row>
    <row r="373" ht="11.25">
      <c r="G373" s="184"/>
    </row>
    <row r="374" ht="11.25">
      <c r="G374" s="184"/>
    </row>
    <row r="375" ht="11.25">
      <c r="G375" s="184"/>
    </row>
    <row r="376" ht="11.25">
      <c r="G376" s="184"/>
    </row>
    <row r="377" ht="11.25">
      <c r="G377" s="184"/>
    </row>
    <row r="378" ht="11.25">
      <c r="G378" s="184"/>
    </row>
    <row r="379" ht="11.25">
      <c r="G379" s="184"/>
    </row>
    <row r="380" ht="11.25">
      <c r="G380" s="184"/>
    </row>
    <row r="381" ht="11.25">
      <c r="G381" s="184"/>
    </row>
    <row r="382" ht="11.25">
      <c r="G382" s="184"/>
    </row>
    <row r="383" ht="11.25">
      <c r="G383" s="184"/>
    </row>
    <row r="384" ht="11.25">
      <c r="G384" s="184"/>
    </row>
    <row r="385" ht="11.25">
      <c r="G385" s="184"/>
    </row>
    <row r="386" ht="11.25">
      <c r="G386" s="184"/>
    </row>
    <row r="387" ht="11.25">
      <c r="G387" s="184"/>
    </row>
    <row r="388" ht="11.25">
      <c r="G388" s="184"/>
    </row>
    <row r="389" ht="11.25">
      <c r="G389" s="184"/>
    </row>
    <row r="390" ht="11.25">
      <c r="G390" s="184"/>
    </row>
    <row r="391" ht="11.25">
      <c r="G391" s="184"/>
    </row>
    <row r="392" ht="11.25">
      <c r="G392" s="184"/>
    </row>
    <row r="393" ht="11.25">
      <c r="G393" s="184"/>
    </row>
    <row r="394" ht="11.25">
      <c r="G394" s="184"/>
    </row>
    <row r="395" ht="11.25">
      <c r="G395" s="184"/>
    </row>
    <row r="396" ht="11.25">
      <c r="G396" s="184"/>
    </row>
    <row r="397" ht="11.25">
      <c r="G397" s="184"/>
    </row>
    <row r="398" ht="11.25">
      <c r="G398" s="184"/>
    </row>
    <row r="399" ht="11.25">
      <c r="G399" s="184"/>
    </row>
    <row r="400" ht="11.25">
      <c r="G400" s="184"/>
    </row>
    <row r="401" ht="11.25">
      <c r="G401" s="184"/>
    </row>
    <row r="402" ht="11.25">
      <c r="G402" s="184"/>
    </row>
    <row r="403" ht="11.25">
      <c r="G403" s="184"/>
    </row>
    <row r="404" ht="11.25">
      <c r="G404" s="184"/>
    </row>
    <row r="405" ht="11.25">
      <c r="G405" s="184"/>
    </row>
    <row r="406" ht="11.25">
      <c r="G406" s="184"/>
    </row>
    <row r="407" ht="11.25">
      <c r="G407" s="184"/>
    </row>
    <row r="408" ht="11.25">
      <c r="G408" s="184"/>
    </row>
    <row r="409" ht="11.25">
      <c r="G409" s="184"/>
    </row>
    <row r="410" ht="11.25">
      <c r="G410" s="184"/>
    </row>
    <row r="411" ht="11.25">
      <c r="G411" s="184"/>
    </row>
    <row r="412" ht="11.25">
      <c r="G412" s="184"/>
    </row>
    <row r="413" ht="11.25">
      <c r="G413" s="184"/>
    </row>
    <row r="414" ht="11.25">
      <c r="G414" s="184"/>
    </row>
    <row r="415" ht="11.25">
      <c r="G415" s="184"/>
    </row>
    <row r="416" ht="11.25">
      <c r="G416" s="184"/>
    </row>
    <row r="417" ht="11.25">
      <c r="G417" s="184"/>
    </row>
    <row r="418" ht="11.25">
      <c r="G418" s="184"/>
    </row>
    <row r="419" ht="11.25">
      <c r="G419" s="184"/>
    </row>
    <row r="420" ht="11.25">
      <c r="G420" s="184"/>
    </row>
    <row r="421" ht="11.25">
      <c r="G421" s="184"/>
    </row>
    <row r="422" ht="11.25">
      <c r="G422" s="184"/>
    </row>
    <row r="423" ht="11.25">
      <c r="G423" s="184"/>
    </row>
    <row r="424" ht="11.25">
      <c r="G424" s="184"/>
    </row>
    <row r="425" ht="11.25">
      <c r="G425" s="184"/>
    </row>
    <row r="426" ht="11.25">
      <c r="G426" s="184"/>
    </row>
    <row r="427" ht="11.25">
      <c r="G427" s="184"/>
    </row>
    <row r="428" ht="11.25">
      <c r="G428" s="184"/>
    </row>
    <row r="429" ht="11.25">
      <c r="G429" s="184"/>
    </row>
    <row r="430" ht="11.25">
      <c r="G430" s="184"/>
    </row>
    <row r="431" ht="11.25">
      <c r="G431" s="184"/>
    </row>
    <row r="432" ht="11.25">
      <c r="G432" s="184"/>
    </row>
    <row r="433" ht="11.25">
      <c r="G433" s="184"/>
    </row>
    <row r="434" ht="11.25">
      <c r="G434" s="184"/>
    </row>
    <row r="435" ht="11.25">
      <c r="G435" s="184"/>
    </row>
    <row r="436" ht="11.25">
      <c r="G436" s="184"/>
    </row>
    <row r="437" ht="11.25">
      <c r="G437" s="184"/>
    </row>
    <row r="438" ht="11.25">
      <c r="G438" s="184"/>
    </row>
    <row r="439" ht="11.25">
      <c r="G439" s="184"/>
    </row>
    <row r="440" ht="11.25">
      <c r="G440" s="184"/>
    </row>
    <row r="441" ht="11.25">
      <c r="G441" s="184"/>
    </row>
    <row r="442" ht="11.25">
      <c r="G442" s="184"/>
    </row>
    <row r="443" ht="11.25">
      <c r="G443" s="184"/>
    </row>
    <row r="444" ht="11.25">
      <c r="G444" s="184"/>
    </row>
    <row r="445" ht="11.25">
      <c r="G445" s="184"/>
    </row>
    <row r="446" ht="11.25">
      <c r="G446" s="184"/>
    </row>
    <row r="447" ht="11.25">
      <c r="G447" s="184"/>
    </row>
    <row r="448" ht="11.25">
      <c r="G448" s="184"/>
    </row>
    <row r="449" ht="11.25">
      <c r="G449" s="184"/>
    </row>
    <row r="450" ht="11.25">
      <c r="G450" s="184"/>
    </row>
    <row r="451" ht="11.25">
      <c r="G451" s="184"/>
    </row>
    <row r="452" ht="11.25">
      <c r="G452" s="184"/>
    </row>
    <row r="453" ht="11.25">
      <c r="G453" s="184"/>
    </row>
    <row r="454" ht="11.25">
      <c r="G454" s="184"/>
    </row>
    <row r="455" ht="11.25">
      <c r="G455" s="184"/>
    </row>
    <row r="456" ht="11.25">
      <c r="G456" s="184"/>
    </row>
    <row r="457" ht="11.25">
      <c r="G457" s="184"/>
    </row>
    <row r="458" ht="11.25">
      <c r="G458" s="184"/>
    </row>
    <row r="459" ht="11.25">
      <c r="G459" s="184"/>
    </row>
    <row r="460" ht="11.25">
      <c r="G460" s="184"/>
    </row>
    <row r="461" ht="11.25">
      <c r="G461" s="184"/>
    </row>
    <row r="462" ht="11.25">
      <c r="G462" s="184"/>
    </row>
    <row r="463" ht="11.25">
      <c r="G463" s="184"/>
    </row>
    <row r="464" ht="11.25">
      <c r="G464" s="184"/>
    </row>
    <row r="465" ht="11.25">
      <c r="G465" s="184"/>
    </row>
    <row r="466" ht="11.25">
      <c r="G466" s="184"/>
    </row>
    <row r="467" ht="11.25">
      <c r="G467" s="184"/>
    </row>
    <row r="468" ht="11.25">
      <c r="G468" s="184"/>
    </row>
    <row r="469" ht="11.25">
      <c r="G469" s="184"/>
    </row>
    <row r="470" ht="11.25">
      <c r="G470" s="184"/>
    </row>
    <row r="471" ht="11.25">
      <c r="G471" s="184"/>
    </row>
    <row r="472" ht="11.25">
      <c r="G472" s="184"/>
    </row>
    <row r="473" ht="11.25">
      <c r="G473" s="184"/>
    </row>
    <row r="474" ht="11.25">
      <c r="G474" s="184"/>
    </row>
    <row r="475" ht="11.25">
      <c r="G475" s="184"/>
    </row>
    <row r="476" ht="11.25">
      <c r="G476" s="184"/>
    </row>
    <row r="477" ht="11.25">
      <c r="G477" s="184"/>
    </row>
    <row r="478" ht="11.25">
      <c r="G478" s="184"/>
    </row>
    <row r="479" ht="11.25">
      <c r="G479" s="184"/>
    </row>
    <row r="480" ht="11.25">
      <c r="G480" s="184"/>
    </row>
    <row r="481" ht="11.25">
      <c r="G481" s="184"/>
    </row>
    <row r="482" ht="11.25">
      <c r="G482" s="184"/>
    </row>
    <row r="483" ht="11.25">
      <c r="G483" s="184"/>
    </row>
    <row r="484" ht="11.25">
      <c r="G484" s="184"/>
    </row>
    <row r="485" ht="11.25">
      <c r="G485" s="184"/>
    </row>
    <row r="486" ht="11.25">
      <c r="G486" s="184"/>
    </row>
    <row r="487" ht="11.25">
      <c r="G487" s="184"/>
    </row>
    <row r="488" ht="11.25">
      <c r="G488" s="184"/>
    </row>
    <row r="489" ht="11.25">
      <c r="G489" s="184"/>
    </row>
    <row r="490" ht="11.25">
      <c r="G490" s="184"/>
    </row>
    <row r="491" ht="11.25">
      <c r="G491" s="184"/>
    </row>
    <row r="492" ht="11.25">
      <c r="G492" s="184"/>
    </row>
    <row r="493" ht="11.25">
      <c r="G493" s="184"/>
    </row>
    <row r="494" ht="11.25">
      <c r="G494" s="184"/>
    </row>
    <row r="495" ht="11.25">
      <c r="G495" s="184"/>
    </row>
    <row r="496" ht="11.25">
      <c r="G496" s="184"/>
    </row>
    <row r="497" ht="11.25">
      <c r="G497" s="184"/>
    </row>
    <row r="498" ht="11.25">
      <c r="G498" s="184"/>
    </row>
    <row r="499" ht="11.25">
      <c r="G499" s="184"/>
    </row>
    <row r="500" ht="11.25">
      <c r="G500" s="184"/>
    </row>
    <row r="501" ht="11.25">
      <c r="G501" s="184"/>
    </row>
    <row r="502" ht="11.25">
      <c r="G502" s="184"/>
    </row>
    <row r="503" ht="11.25">
      <c r="G503" s="184"/>
    </row>
    <row r="504" ht="11.25">
      <c r="G504" s="184"/>
    </row>
    <row r="505" ht="11.25">
      <c r="G505" s="184"/>
    </row>
  </sheetData>
  <printOptions horizontalCentered="1"/>
  <pageMargins left="0.25" right="0.25" top="2" bottom="0.75" header="1.5" footer="0.5"/>
  <pageSetup firstPageNumber="1" useFirstPageNumber="1" fitToWidth="2" horizontalDpi="600" verticalDpi="600" orientation="landscape" scale="85" r:id="rId1"/>
  <headerFooter alignWithMargins="0">
    <oddHeader>&amp;CPuget Sound Energy
Electric Cost of Service
Company Proposed
Allocation of Electric Plant in Service&amp;RDocket No. UE-04_______
Exhibit No. ______ (CEP-8)
Page &amp;P+12 of &amp;N</oddHeader>
    <oddFooter>&amp;LElectric Plant in Service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AH53"/>
  <sheetViews>
    <sheetView workbookViewId="0" topLeftCell="A1">
      <pane xSplit="5" ySplit="7" topLeftCell="F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3.16015625" style="1" bestFit="1" customWidth="1"/>
    <col min="2" max="2" width="30.83203125" style="4" customWidth="1"/>
    <col min="3" max="3" width="9.5" style="1" customWidth="1"/>
    <col min="4" max="4" width="17.16015625" style="1" customWidth="1"/>
    <col min="5" max="5" width="14.16015625" style="1" customWidth="1"/>
    <col min="6" max="7" width="10.16015625" style="2" bestFit="1" customWidth="1"/>
    <col min="8" max="10" width="10.5" style="2" customWidth="1"/>
    <col min="11" max="11" width="9.16015625" style="2" bestFit="1" customWidth="1"/>
    <col min="12" max="12" width="13.83203125" style="2" bestFit="1" customWidth="1"/>
    <col min="13" max="13" width="13" style="2" bestFit="1" customWidth="1"/>
    <col min="14" max="14" width="11" style="2" customWidth="1"/>
    <col min="15" max="15" width="10.33203125" style="2" bestFit="1" customWidth="1"/>
    <col min="16" max="28" width="17" style="2" hidden="1" customWidth="1"/>
    <col min="29" max="16384" width="9.33203125" style="2" customWidth="1"/>
  </cols>
  <sheetData>
    <row r="2" spans="1:7" ht="9.75" customHeight="1">
      <c r="A2" s="182"/>
      <c r="B2" s="5" t="s">
        <v>676</v>
      </c>
      <c r="D2" s="155"/>
      <c r="E2" s="6"/>
      <c r="F2" s="128"/>
      <c r="G2" s="10"/>
    </row>
    <row r="3" spans="2:5" ht="21">
      <c r="B3" s="5" t="s">
        <v>1353</v>
      </c>
      <c r="D3" s="157"/>
      <c r="E3" s="129"/>
    </row>
    <row r="4" spans="2:4" ht="9.75" customHeight="1" thickBot="1">
      <c r="B4" s="66" t="s">
        <v>592</v>
      </c>
      <c r="D4" s="9">
        <v>38075</v>
      </c>
    </row>
    <row r="5" spans="1:28" s="13" customFormat="1" ht="11.25">
      <c r="A5" s="159"/>
      <c r="B5" s="11"/>
      <c r="C5" s="12" t="s">
        <v>593</v>
      </c>
      <c r="D5" s="12" t="s">
        <v>593</v>
      </c>
      <c r="E5" s="12" t="s">
        <v>593</v>
      </c>
      <c r="F5" s="138"/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0" t="s">
        <v>588</v>
      </c>
      <c r="O5" s="141" t="s">
        <v>588</v>
      </c>
      <c r="P5" s="140" t="s">
        <v>594</v>
      </c>
      <c r="Q5" s="140" t="s">
        <v>586</v>
      </c>
      <c r="R5" s="140" t="s">
        <v>586</v>
      </c>
      <c r="S5" s="140" t="s">
        <v>586</v>
      </c>
      <c r="T5" s="146" t="s">
        <v>587</v>
      </c>
      <c r="U5" s="146" t="s">
        <v>587</v>
      </c>
      <c r="V5" s="146" t="s">
        <v>587</v>
      </c>
      <c r="W5" s="140" t="s">
        <v>595</v>
      </c>
      <c r="X5" s="140" t="s">
        <v>596</v>
      </c>
      <c r="Y5" s="140" t="s">
        <v>595</v>
      </c>
      <c r="Z5" s="140" t="s">
        <v>597</v>
      </c>
      <c r="AA5" s="140" t="s">
        <v>598</v>
      </c>
      <c r="AB5" s="141" t="s">
        <v>598</v>
      </c>
    </row>
    <row r="6" spans="1:28" s="13" customFormat="1" ht="10.5" customHeight="1">
      <c r="A6" s="160"/>
      <c r="B6" s="14"/>
      <c r="C6" s="15" t="s">
        <v>599</v>
      </c>
      <c r="D6" s="15" t="s">
        <v>719</v>
      </c>
      <c r="E6" s="15"/>
      <c r="F6" s="35" t="s">
        <v>600</v>
      </c>
      <c r="G6" s="18" t="s">
        <v>601</v>
      </c>
      <c r="H6" s="18" t="s">
        <v>602</v>
      </c>
      <c r="I6" s="18" t="s">
        <v>603</v>
      </c>
      <c r="J6" s="18" t="s">
        <v>604</v>
      </c>
      <c r="K6" s="18" t="s">
        <v>605</v>
      </c>
      <c r="L6" s="18" t="s">
        <v>595</v>
      </c>
      <c r="M6" s="18" t="s">
        <v>606</v>
      </c>
      <c r="N6" s="18" t="s">
        <v>607</v>
      </c>
      <c r="O6" s="142" t="s">
        <v>598</v>
      </c>
      <c r="P6" s="18" t="s">
        <v>608</v>
      </c>
      <c r="Q6" s="145" t="s">
        <v>584</v>
      </c>
      <c r="R6" s="18" t="s">
        <v>609</v>
      </c>
      <c r="S6" s="145" t="s">
        <v>585</v>
      </c>
      <c r="T6" s="18" t="s">
        <v>610</v>
      </c>
      <c r="U6" s="18" t="s">
        <v>611</v>
      </c>
      <c r="V6" s="18" t="s">
        <v>612</v>
      </c>
      <c r="W6" s="18" t="s">
        <v>613</v>
      </c>
      <c r="X6" s="18" t="s">
        <v>614</v>
      </c>
      <c r="Y6" s="18" t="s">
        <v>606</v>
      </c>
      <c r="Z6" s="18" t="s">
        <v>615</v>
      </c>
      <c r="AA6" s="18" t="s">
        <v>616</v>
      </c>
      <c r="AB6" s="142" t="s">
        <v>617</v>
      </c>
    </row>
    <row r="7" spans="1:28" s="13" customFormat="1" ht="12" thickBot="1">
      <c r="A7" s="161"/>
      <c r="B7" s="16"/>
      <c r="C7" s="17" t="s">
        <v>589</v>
      </c>
      <c r="D7" s="17" t="s">
        <v>717</v>
      </c>
      <c r="E7" s="17" t="s">
        <v>699</v>
      </c>
      <c r="F7" s="36" t="s">
        <v>618</v>
      </c>
      <c r="G7" s="143"/>
      <c r="H7" s="143"/>
      <c r="I7" s="143"/>
      <c r="J7" s="143"/>
      <c r="K7" s="143"/>
      <c r="L7" s="143"/>
      <c r="M7" s="143"/>
      <c r="N7" s="143"/>
      <c r="O7" s="144"/>
      <c r="P7" s="143">
        <v>7</v>
      </c>
      <c r="Q7" s="143">
        <v>24</v>
      </c>
      <c r="R7" s="143" t="s">
        <v>619</v>
      </c>
      <c r="S7" s="143">
        <v>26</v>
      </c>
      <c r="T7" s="143">
        <v>31</v>
      </c>
      <c r="U7" s="143">
        <v>35</v>
      </c>
      <c r="V7" s="143">
        <v>43</v>
      </c>
      <c r="W7" s="143">
        <v>449</v>
      </c>
      <c r="X7" s="143">
        <v>49</v>
      </c>
      <c r="Y7" s="143">
        <v>449</v>
      </c>
      <c r="Z7" s="143" t="s">
        <v>620</v>
      </c>
      <c r="AA7" s="143" t="s">
        <v>621</v>
      </c>
      <c r="AB7" s="144" t="s">
        <v>621</v>
      </c>
    </row>
    <row r="8" spans="1:28" s="4" customFormat="1" ht="10.5">
      <c r="A8" s="56"/>
      <c r="B8" s="56" t="s">
        <v>1354</v>
      </c>
      <c r="C8" s="56"/>
      <c r="D8" s="56"/>
      <c r="E8" s="56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9"/>
    </row>
    <row r="9" spans="1:34" s="4" customFormat="1" ht="11.25">
      <c r="A9" s="56"/>
      <c r="B9" s="49"/>
      <c r="C9" s="56"/>
      <c r="D9" s="56"/>
      <c r="E9" s="56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27"/>
      <c r="AD9" s="27"/>
      <c r="AE9" s="27"/>
      <c r="AF9" s="27"/>
      <c r="AG9" s="27"/>
      <c r="AH9" s="27"/>
    </row>
    <row r="10" spans="1:34" s="4" customFormat="1" ht="11.25">
      <c r="A10" s="56"/>
      <c r="B10" s="49" t="s">
        <v>1355</v>
      </c>
      <c r="C10" s="56"/>
      <c r="D10" s="56"/>
      <c r="E10" s="56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27"/>
      <c r="AD10" s="27"/>
      <c r="AE10" s="27"/>
      <c r="AF10" s="27"/>
      <c r="AG10" s="27"/>
      <c r="AH10" s="27"/>
    </row>
    <row r="11" spans="1:34" s="4" customFormat="1" ht="11.25">
      <c r="A11" s="56"/>
      <c r="B11" s="49"/>
      <c r="C11" s="56"/>
      <c r="D11" s="56"/>
      <c r="E11" s="56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27"/>
      <c r="AD11" s="27"/>
      <c r="AE11" s="27"/>
      <c r="AF11" s="27"/>
      <c r="AG11" s="27"/>
      <c r="AH11" s="27"/>
    </row>
    <row r="12" spans="1:34" s="4" customFormat="1" ht="11.25">
      <c r="A12" s="56">
        <v>1</v>
      </c>
      <c r="B12" s="79" t="s">
        <v>1356</v>
      </c>
      <c r="C12" s="69" t="s">
        <v>1357</v>
      </c>
      <c r="D12" s="74" t="s">
        <v>785</v>
      </c>
      <c r="E12" s="74" t="s">
        <v>705</v>
      </c>
      <c r="F12" s="153">
        <v>8973106</v>
      </c>
      <c r="G12" s="153">
        <v>4662830.641974491</v>
      </c>
      <c r="H12" s="153">
        <v>1094659.8474966183</v>
      </c>
      <c r="I12" s="153">
        <v>1310907.4042385644</v>
      </c>
      <c r="J12" s="153">
        <v>859306.0551174093</v>
      </c>
      <c r="K12" s="153">
        <v>805819.451973236</v>
      </c>
      <c r="L12" s="153">
        <v>7.616772317851607E-18</v>
      </c>
      <c r="M12" s="153">
        <v>200468.1527598392</v>
      </c>
      <c r="N12" s="153">
        <v>35674.83606390796</v>
      </c>
      <c r="O12" s="153">
        <v>3439.610375933977</v>
      </c>
      <c r="P12" s="153">
        <v>4662830.641974491</v>
      </c>
      <c r="Q12" s="153">
        <v>1094659.8474966183</v>
      </c>
      <c r="R12" s="153">
        <v>1310907.4042385644</v>
      </c>
      <c r="S12" s="153">
        <v>859306.0551174093</v>
      </c>
      <c r="T12" s="153">
        <v>729054.077197533</v>
      </c>
      <c r="U12" s="153">
        <v>1950.5736131254416</v>
      </c>
      <c r="V12" s="153">
        <v>74814.80116257764</v>
      </c>
      <c r="W12" s="153">
        <v>2.0706934568783232E-19</v>
      </c>
      <c r="X12" s="153">
        <v>200468.1527598392</v>
      </c>
      <c r="Y12" s="153">
        <v>7.409702972163775E-18</v>
      </c>
      <c r="Z12" s="153">
        <v>35674.83606390796</v>
      </c>
      <c r="AA12" s="153">
        <v>0</v>
      </c>
      <c r="AB12" s="153">
        <v>3439.610375933977</v>
      </c>
      <c r="AC12" s="27"/>
      <c r="AD12" s="27"/>
      <c r="AE12" s="27"/>
      <c r="AF12" s="27"/>
      <c r="AG12" s="27"/>
      <c r="AH12" s="27"/>
    </row>
    <row r="13" spans="1:34" s="4" customFormat="1" ht="21">
      <c r="A13" s="56">
        <v>2</v>
      </c>
      <c r="B13" s="79" t="s">
        <v>1358</v>
      </c>
      <c r="C13" s="69" t="s">
        <v>1357</v>
      </c>
      <c r="D13" s="74" t="s">
        <v>785</v>
      </c>
      <c r="E13" s="74" t="s">
        <v>713</v>
      </c>
      <c r="F13" s="153">
        <v>1166503.78</v>
      </c>
      <c r="G13" s="153">
        <v>698889.7419010045</v>
      </c>
      <c r="H13" s="153">
        <v>128209.93871913475</v>
      </c>
      <c r="I13" s="153">
        <v>149119.5393939111</v>
      </c>
      <c r="J13" s="153">
        <v>93894.98963429869</v>
      </c>
      <c r="K13" s="153">
        <v>77010.57509922856</v>
      </c>
      <c r="L13" s="153">
        <v>0</v>
      </c>
      <c r="M13" s="153">
        <v>16787.374151292872</v>
      </c>
      <c r="N13" s="153">
        <v>2175.9086684182735</v>
      </c>
      <c r="O13" s="153">
        <v>415.71243271131345</v>
      </c>
      <c r="P13" s="153">
        <v>698889.7419010045</v>
      </c>
      <c r="Q13" s="153">
        <v>128209.93871913475</v>
      </c>
      <c r="R13" s="153">
        <v>149119.5393939111</v>
      </c>
      <c r="S13" s="153">
        <v>93894.98963429869</v>
      </c>
      <c r="T13" s="153">
        <v>77009.65673597515</v>
      </c>
      <c r="U13" s="153">
        <v>0.9183632534123272</v>
      </c>
      <c r="V13" s="153">
        <v>0</v>
      </c>
      <c r="W13" s="153">
        <v>0</v>
      </c>
      <c r="X13" s="153">
        <v>16787.374151292872</v>
      </c>
      <c r="Y13" s="153">
        <v>0</v>
      </c>
      <c r="Z13" s="153">
        <v>2175.9086684182735</v>
      </c>
      <c r="AA13" s="153">
        <v>0</v>
      </c>
      <c r="AB13" s="153">
        <v>415.71243271131345</v>
      </c>
      <c r="AC13" s="27"/>
      <c r="AD13" s="27"/>
      <c r="AE13" s="27"/>
      <c r="AF13" s="27"/>
      <c r="AG13" s="27"/>
      <c r="AH13" s="27"/>
    </row>
    <row r="14" spans="1:34" s="4" customFormat="1" ht="21">
      <c r="A14" s="56">
        <v>3</v>
      </c>
      <c r="B14" s="79" t="s">
        <v>1359</v>
      </c>
      <c r="C14" s="69" t="s">
        <v>1357</v>
      </c>
      <c r="D14" s="74" t="s">
        <v>785</v>
      </c>
      <c r="E14" s="74" t="s">
        <v>700</v>
      </c>
      <c r="F14" s="153">
        <v>7806602.22</v>
      </c>
      <c r="G14" s="153">
        <v>3963940.9000734864</v>
      </c>
      <c r="H14" s="153">
        <v>966449.9087774835</v>
      </c>
      <c r="I14" s="153">
        <v>1161787.8648446533</v>
      </c>
      <c r="J14" s="153">
        <v>765411.0654831106</v>
      </c>
      <c r="K14" s="153">
        <v>728808.8768740075</v>
      </c>
      <c r="L14" s="153">
        <v>7.616772317851607E-18</v>
      </c>
      <c r="M14" s="153">
        <v>183680.77860854633</v>
      </c>
      <c r="N14" s="153">
        <v>33498.927395489685</v>
      </c>
      <c r="O14" s="153">
        <v>3023.897943222664</v>
      </c>
      <c r="P14" s="153">
        <v>3963940.9000734864</v>
      </c>
      <c r="Q14" s="153">
        <v>966449.9087774835</v>
      </c>
      <c r="R14" s="153">
        <v>1161787.8648446533</v>
      </c>
      <c r="S14" s="153">
        <v>765411.0654831106</v>
      </c>
      <c r="T14" s="153">
        <v>652044.4204615578</v>
      </c>
      <c r="U14" s="153">
        <v>1949.6552498720293</v>
      </c>
      <c r="V14" s="153">
        <v>74814.80116257764</v>
      </c>
      <c r="W14" s="153">
        <v>2.0706934568783232E-19</v>
      </c>
      <c r="X14" s="153">
        <v>183680.77860854633</v>
      </c>
      <c r="Y14" s="153">
        <v>7.409702972163775E-18</v>
      </c>
      <c r="Z14" s="153">
        <v>33498.927395489685</v>
      </c>
      <c r="AA14" s="153">
        <v>0</v>
      </c>
      <c r="AB14" s="153">
        <v>3023.897943222664</v>
      </c>
      <c r="AC14" s="27"/>
      <c r="AD14" s="27"/>
      <c r="AE14" s="27"/>
      <c r="AF14" s="27"/>
      <c r="AG14" s="27"/>
      <c r="AH14" s="27"/>
    </row>
    <row r="15" spans="1:34" s="4" customFormat="1" ht="11.25">
      <c r="A15" s="56"/>
      <c r="B15" s="79"/>
      <c r="C15" s="69"/>
      <c r="D15" s="74"/>
      <c r="E15" s="74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27"/>
      <c r="AD15" s="27"/>
      <c r="AE15" s="27"/>
      <c r="AF15" s="27"/>
      <c r="AG15" s="27"/>
      <c r="AH15" s="27"/>
    </row>
    <row r="16" spans="1:34" s="4" customFormat="1" ht="11.25">
      <c r="A16" s="56">
        <v>4</v>
      </c>
      <c r="B16" s="77" t="s">
        <v>1360</v>
      </c>
      <c r="C16" s="74" t="s">
        <v>1361</v>
      </c>
      <c r="D16" s="74" t="s">
        <v>788</v>
      </c>
      <c r="E16" s="74" t="s">
        <v>705</v>
      </c>
      <c r="F16" s="153">
        <v>1242978</v>
      </c>
      <c r="G16" s="153">
        <v>607659.9816843285</v>
      </c>
      <c r="H16" s="153">
        <v>142557.66241795092</v>
      </c>
      <c r="I16" s="153">
        <v>170707.48378767565</v>
      </c>
      <c r="J16" s="153">
        <v>111888.99825802032</v>
      </c>
      <c r="K16" s="153">
        <v>104894.29914738215</v>
      </c>
      <c r="L16" s="153">
        <v>69713.6468759539</v>
      </c>
      <c r="M16" s="153">
        <v>26088.629513520213</v>
      </c>
      <c r="N16" s="153">
        <v>4640.444246810003</v>
      </c>
      <c r="O16" s="153">
        <v>4826.854068358607</v>
      </c>
      <c r="P16" s="153">
        <v>607659.9816843285</v>
      </c>
      <c r="Q16" s="153">
        <v>142557.66241795092</v>
      </c>
      <c r="R16" s="153">
        <v>170707.48378767565</v>
      </c>
      <c r="S16" s="153">
        <v>111888.99825802032</v>
      </c>
      <c r="T16" s="153">
        <v>94921.79897238422</v>
      </c>
      <c r="U16" s="153">
        <v>253.39919512225813</v>
      </c>
      <c r="V16" s="153">
        <v>9719.100979875679</v>
      </c>
      <c r="W16" s="153">
        <v>2080.6165486616483</v>
      </c>
      <c r="X16" s="153">
        <v>26088.629513520213</v>
      </c>
      <c r="Y16" s="153">
        <v>67633.03032729226</v>
      </c>
      <c r="Z16" s="153">
        <v>4640.444246810003</v>
      </c>
      <c r="AA16" s="153">
        <v>4378.877998009348</v>
      </c>
      <c r="AB16" s="153">
        <v>447.9760703492599</v>
      </c>
      <c r="AC16" s="27"/>
      <c r="AD16" s="27"/>
      <c r="AE16" s="27"/>
      <c r="AF16" s="27"/>
      <c r="AG16" s="27"/>
      <c r="AH16" s="27"/>
    </row>
    <row r="17" spans="1:34" s="4" customFormat="1" ht="21" customHeight="1">
      <c r="A17" s="56">
        <v>5</v>
      </c>
      <c r="B17" s="77" t="s">
        <v>1362</v>
      </c>
      <c r="C17" s="74" t="s">
        <v>1361</v>
      </c>
      <c r="D17" s="74" t="s">
        <v>788</v>
      </c>
      <c r="E17" s="74" t="s">
        <v>713</v>
      </c>
      <c r="F17" s="153">
        <v>161587.14</v>
      </c>
      <c r="G17" s="153">
        <v>92709.17933769099</v>
      </c>
      <c r="H17" s="153">
        <v>17007.31530163207</v>
      </c>
      <c r="I17" s="153">
        <v>19781.017364513296</v>
      </c>
      <c r="J17" s="153">
        <v>12455.365862488025</v>
      </c>
      <c r="K17" s="153">
        <v>10215.613121396198</v>
      </c>
      <c r="L17" s="153">
        <v>6439.505367262804</v>
      </c>
      <c r="M17" s="153">
        <v>2226.8801321476262</v>
      </c>
      <c r="N17" s="153">
        <v>288.63881506419386</v>
      </c>
      <c r="O17" s="153">
        <v>463.624697804801</v>
      </c>
      <c r="P17" s="153">
        <v>92709.17933769099</v>
      </c>
      <c r="Q17" s="153">
        <v>17007.31530163207</v>
      </c>
      <c r="R17" s="153">
        <v>19781.017364513296</v>
      </c>
      <c r="S17" s="153">
        <v>12455.365862488025</v>
      </c>
      <c r="T17" s="153">
        <v>10215.49129859862</v>
      </c>
      <c r="U17" s="153">
        <v>0.12182279757914767</v>
      </c>
      <c r="V17" s="153">
        <v>0</v>
      </c>
      <c r="W17" s="153">
        <v>360.44761956602684</v>
      </c>
      <c r="X17" s="153">
        <v>2226.8801321476262</v>
      </c>
      <c r="Y17" s="153">
        <v>6079.0577476967765</v>
      </c>
      <c r="Z17" s="153">
        <v>288.63881506419386</v>
      </c>
      <c r="AA17" s="153">
        <v>408.47957810064014</v>
      </c>
      <c r="AB17" s="153">
        <v>55.14511970416084</v>
      </c>
      <c r="AC17" s="27"/>
      <c r="AD17" s="27"/>
      <c r="AE17" s="27"/>
      <c r="AF17" s="27"/>
      <c r="AG17" s="27"/>
      <c r="AH17" s="27"/>
    </row>
    <row r="18" spans="1:34" s="4" customFormat="1" ht="21">
      <c r="A18" s="56">
        <v>6</v>
      </c>
      <c r="B18" s="77" t="s">
        <v>1363</v>
      </c>
      <c r="C18" s="74" t="s">
        <v>1361</v>
      </c>
      <c r="D18" s="74" t="s">
        <v>788</v>
      </c>
      <c r="E18" s="74" t="s">
        <v>700</v>
      </c>
      <c r="F18" s="153">
        <v>1081390.86</v>
      </c>
      <c r="G18" s="153">
        <v>514950.8023466375</v>
      </c>
      <c r="H18" s="153">
        <v>125550.34711631887</v>
      </c>
      <c r="I18" s="153">
        <v>150926.46642316235</v>
      </c>
      <c r="J18" s="153">
        <v>99433.6323955323</v>
      </c>
      <c r="K18" s="153">
        <v>94678.68602598595</v>
      </c>
      <c r="L18" s="153">
        <v>63274.1415086911</v>
      </c>
      <c r="M18" s="153">
        <v>23861.749381372585</v>
      </c>
      <c r="N18" s="153">
        <v>4351.805431745809</v>
      </c>
      <c r="O18" s="153">
        <v>4363.229370553806</v>
      </c>
      <c r="P18" s="153">
        <v>514950.8023466375</v>
      </c>
      <c r="Q18" s="153">
        <v>125550.34711631887</v>
      </c>
      <c r="R18" s="153">
        <v>150926.46642316235</v>
      </c>
      <c r="S18" s="153">
        <v>99433.6323955323</v>
      </c>
      <c r="T18" s="153">
        <v>84706.3076737856</v>
      </c>
      <c r="U18" s="153">
        <v>253.277372324679</v>
      </c>
      <c r="V18" s="153">
        <v>9719.100979875679</v>
      </c>
      <c r="W18" s="153">
        <v>1720.1689290956215</v>
      </c>
      <c r="X18" s="153">
        <v>23861.749381372585</v>
      </c>
      <c r="Y18" s="153">
        <v>61553.97257959548</v>
      </c>
      <c r="Z18" s="153">
        <v>4351.805431745809</v>
      </c>
      <c r="AA18" s="153">
        <v>3970.398419908707</v>
      </c>
      <c r="AB18" s="153">
        <v>392.83095064509905</v>
      </c>
      <c r="AC18" s="27"/>
      <c r="AD18" s="27"/>
      <c r="AE18" s="27"/>
      <c r="AF18" s="27"/>
      <c r="AG18" s="27"/>
      <c r="AH18" s="27"/>
    </row>
    <row r="19" spans="1:34" s="4" customFormat="1" ht="11.25">
      <c r="A19" s="56"/>
      <c r="B19" s="77"/>
      <c r="C19" s="74"/>
      <c r="D19" s="74"/>
      <c r="E19" s="74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27"/>
      <c r="AD19" s="27"/>
      <c r="AE19" s="27"/>
      <c r="AF19" s="27"/>
      <c r="AG19" s="27"/>
      <c r="AH19" s="27"/>
    </row>
    <row r="20" spans="1:34" s="4" customFormat="1" ht="11.25">
      <c r="A20" s="56">
        <v>7</v>
      </c>
      <c r="B20" s="77" t="s">
        <v>1364</v>
      </c>
      <c r="C20" s="74" t="s">
        <v>1365</v>
      </c>
      <c r="D20" s="74" t="s">
        <v>816</v>
      </c>
      <c r="E20" s="74" t="s">
        <v>705</v>
      </c>
      <c r="F20" s="153">
        <v>20167297</v>
      </c>
      <c r="G20" s="153">
        <v>13247185.187910557</v>
      </c>
      <c r="H20" s="153">
        <v>2404492.5970431627</v>
      </c>
      <c r="I20" s="153">
        <v>1975304.0168812766</v>
      </c>
      <c r="J20" s="153">
        <v>840118.7002033222</v>
      </c>
      <c r="K20" s="153">
        <v>970395.1443010595</v>
      </c>
      <c r="L20" s="153">
        <v>212905.48050948684</v>
      </c>
      <c r="M20" s="153">
        <v>69844.82085961904</v>
      </c>
      <c r="N20" s="153">
        <v>373119.32276292954</v>
      </c>
      <c r="O20" s="153">
        <v>73931.72952858375</v>
      </c>
      <c r="P20" s="153">
        <v>13247185.187910557</v>
      </c>
      <c r="Q20" s="153">
        <v>2404492.5970431627</v>
      </c>
      <c r="R20" s="153">
        <v>1975304.0168812766</v>
      </c>
      <c r="S20" s="153">
        <v>840118.7002033222</v>
      </c>
      <c r="T20" s="153">
        <v>715963.6290224893</v>
      </c>
      <c r="U20" s="153">
        <v>3052.513910096004</v>
      </c>
      <c r="V20" s="153">
        <v>251379.00136847398</v>
      </c>
      <c r="W20" s="153">
        <v>29584.164530873648</v>
      </c>
      <c r="X20" s="153">
        <v>69844.82085961904</v>
      </c>
      <c r="Y20" s="153">
        <v>183321.31597861316</v>
      </c>
      <c r="Z20" s="153">
        <v>373119.32276292954</v>
      </c>
      <c r="AA20" s="153">
        <v>71213.99478461283</v>
      </c>
      <c r="AB20" s="153">
        <v>2717.7347439709015</v>
      </c>
      <c r="AC20" s="27"/>
      <c r="AD20" s="27"/>
      <c r="AE20" s="27"/>
      <c r="AF20" s="27"/>
      <c r="AG20" s="27"/>
      <c r="AH20" s="27"/>
    </row>
    <row r="21" spans="1:34" s="4" customFormat="1" ht="21">
      <c r="A21" s="56">
        <v>8</v>
      </c>
      <c r="B21" s="77" t="s">
        <v>1366</v>
      </c>
      <c r="C21" s="74" t="s">
        <v>1365</v>
      </c>
      <c r="D21" s="74" t="s">
        <v>816</v>
      </c>
      <c r="E21" s="74" t="s">
        <v>713</v>
      </c>
      <c r="F21" s="153">
        <v>16882344.921718366</v>
      </c>
      <c r="G21" s="153">
        <v>11147749.45142891</v>
      </c>
      <c r="H21" s="153">
        <v>2095671.9650526477</v>
      </c>
      <c r="I21" s="153">
        <v>1788393.4913275212</v>
      </c>
      <c r="J21" s="153">
        <v>761298.9709627675</v>
      </c>
      <c r="K21" s="153">
        <v>791497.9977369955</v>
      </c>
      <c r="L21" s="153">
        <v>139447.5901239557</v>
      </c>
      <c r="M21" s="153">
        <v>49396.947277693835</v>
      </c>
      <c r="N21" s="153">
        <v>41001.761451406295</v>
      </c>
      <c r="O21" s="153">
        <v>67886.7463564659</v>
      </c>
      <c r="P21" s="153">
        <v>11147749.45142891</v>
      </c>
      <c r="Q21" s="153">
        <v>2095671.9650526477</v>
      </c>
      <c r="R21" s="153">
        <v>1788393.4913275212</v>
      </c>
      <c r="S21" s="153">
        <v>761298.9709627675</v>
      </c>
      <c r="T21" s="153">
        <v>572856.252822977</v>
      </c>
      <c r="U21" s="153">
        <v>2721.425631010966</v>
      </c>
      <c r="V21" s="153">
        <v>215920.31928300738</v>
      </c>
      <c r="W21" s="153">
        <v>27342.7025210553</v>
      </c>
      <c r="X21" s="153">
        <v>49396.947277693835</v>
      </c>
      <c r="Y21" s="153">
        <v>112104.8876029004</v>
      </c>
      <c r="Z21" s="153">
        <v>41001.761451406295</v>
      </c>
      <c r="AA21" s="153">
        <v>66591.68640951102</v>
      </c>
      <c r="AB21" s="153">
        <v>1295.0599469548774</v>
      </c>
      <c r="AC21" s="27"/>
      <c r="AD21" s="27"/>
      <c r="AE21" s="27"/>
      <c r="AF21" s="27"/>
      <c r="AG21" s="27"/>
      <c r="AH21" s="27"/>
    </row>
    <row r="22" spans="1:34" s="4" customFormat="1" ht="21">
      <c r="A22" s="56">
        <v>9</v>
      </c>
      <c r="B22" s="77" t="s">
        <v>1367</v>
      </c>
      <c r="C22" s="74" t="s">
        <v>1365</v>
      </c>
      <c r="D22" s="74" t="s">
        <v>816</v>
      </c>
      <c r="E22" s="74" t="s">
        <v>715</v>
      </c>
      <c r="F22" s="153">
        <v>2485432.3839349514</v>
      </c>
      <c r="G22" s="153">
        <v>1731988.3000239062</v>
      </c>
      <c r="H22" s="153">
        <v>219233.1355072755</v>
      </c>
      <c r="I22" s="153">
        <v>79215.6876622607</v>
      </c>
      <c r="J22" s="153">
        <v>7868.032195085933</v>
      </c>
      <c r="K22" s="153">
        <v>111338.38112686118</v>
      </c>
      <c r="L22" s="153">
        <v>2070.2668129393655</v>
      </c>
      <c r="M22" s="153">
        <v>3421.1234542880957</v>
      </c>
      <c r="N22" s="153">
        <v>329012.2942790787</v>
      </c>
      <c r="O22" s="153">
        <v>1285.1628732558015</v>
      </c>
      <c r="P22" s="153">
        <v>1731988.3000239062</v>
      </c>
      <c r="Q22" s="153">
        <v>219233.1355072755</v>
      </c>
      <c r="R22" s="153">
        <v>79215.6876622607</v>
      </c>
      <c r="S22" s="153">
        <v>7868.032195085933</v>
      </c>
      <c r="T22" s="153">
        <v>82664.4844422889</v>
      </c>
      <c r="U22" s="153">
        <v>150.36009932620968</v>
      </c>
      <c r="V22" s="153">
        <v>28523.536585246075</v>
      </c>
      <c r="W22" s="153">
        <v>300.72019865241936</v>
      </c>
      <c r="X22" s="153">
        <v>3421.1234542880957</v>
      </c>
      <c r="Y22" s="153">
        <v>1769.5466142869461</v>
      </c>
      <c r="Z22" s="153">
        <v>329012.2942790787</v>
      </c>
      <c r="AA22" s="153">
        <v>142.79587480620017</v>
      </c>
      <c r="AB22" s="153">
        <v>1142.3669984496014</v>
      </c>
      <c r="AC22" s="27"/>
      <c r="AD22" s="27"/>
      <c r="AE22" s="27"/>
      <c r="AF22" s="27"/>
      <c r="AG22" s="27"/>
      <c r="AH22" s="27"/>
    </row>
    <row r="23" spans="1:34" s="4" customFormat="1" ht="11.25">
      <c r="A23" s="56"/>
      <c r="B23" s="77"/>
      <c r="C23" s="74"/>
      <c r="D23" s="74"/>
      <c r="E23" s="74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27"/>
      <c r="AD23" s="27"/>
      <c r="AE23" s="27"/>
      <c r="AF23" s="27"/>
      <c r="AG23" s="27"/>
      <c r="AH23" s="27"/>
    </row>
    <row r="24" spans="1:34" s="4" customFormat="1" ht="11.25">
      <c r="A24" s="56">
        <v>10</v>
      </c>
      <c r="B24" s="77" t="s">
        <v>1368</v>
      </c>
      <c r="C24" s="74" t="s">
        <v>1236</v>
      </c>
      <c r="D24" s="74" t="s">
        <v>705</v>
      </c>
      <c r="E24" s="74" t="s">
        <v>705</v>
      </c>
      <c r="F24" s="153">
        <v>30383381.000000004</v>
      </c>
      <c r="G24" s="153">
        <v>18517675.811569378</v>
      </c>
      <c r="H24" s="153">
        <v>3641710.1069577322</v>
      </c>
      <c r="I24" s="153">
        <v>3456918.9049075167</v>
      </c>
      <c r="J24" s="153">
        <v>1811313.753578752</v>
      </c>
      <c r="K24" s="153">
        <v>1881108.8954216773</v>
      </c>
      <c r="L24" s="153">
        <v>282619.1273854407</v>
      </c>
      <c r="M24" s="153">
        <v>296401.6031329785</v>
      </c>
      <c r="N24" s="153">
        <v>413434.6030736475</v>
      </c>
      <c r="O24" s="153">
        <v>82198.19397287632</v>
      </c>
      <c r="P24" s="153">
        <v>18517675.811569378</v>
      </c>
      <c r="Q24" s="153">
        <v>3641710.1069577322</v>
      </c>
      <c r="R24" s="153">
        <v>3456918.9049075167</v>
      </c>
      <c r="S24" s="153">
        <v>1811313.753578752</v>
      </c>
      <c r="T24" s="153">
        <v>1539939.5051924065</v>
      </c>
      <c r="U24" s="153">
        <v>5256.486718343704</v>
      </c>
      <c r="V24" s="153">
        <v>335912.90351092734</v>
      </c>
      <c r="W24" s="153">
        <v>31664.7810795353</v>
      </c>
      <c r="X24" s="153">
        <v>296401.6031329785</v>
      </c>
      <c r="Y24" s="153">
        <v>250954.34630590543</v>
      </c>
      <c r="Z24" s="153">
        <v>413434.6030736475</v>
      </c>
      <c r="AA24" s="153">
        <v>75592.87278262219</v>
      </c>
      <c r="AB24" s="153">
        <v>6605.321190254139</v>
      </c>
      <c r="AC24" s="27"/>
      <c r="AD24" s="27"/>
      <c r="AE24" s="27"/>
      <c r="AF24" s="27"/>
      <c r="AG24" s="27"/>
      <c r="AH24" s="27"/>
    </row>
    <row r="25" spans="1:34" s="4" customFormat="1" ht="21" customHeight="1">
      <c r="A25" s="56">
        <v>11</v>
      </c>
      <c r="B25" s="77" t="s">
        <v>1369</v>
      </c>
      <c r="C25" s="74" t="s">
        <v>1236</v>
      </c>
      <c r="D25" s="74" t="s">
        <v>705</v>
      </c>
      <c r="E25" s="56" t="s">
        <v>713</v>
      </c>
      <c r="F25" s="153">
        <v>18210435.84171837</v>
      </c>
      <c r="G25" s="153">
        <v>11939348.372667607</v>
      </c>
      <c r="H25" s="153">
        <v>2240889.219073415</v>
      </c>
      <c r="I25" s="153">
        <v>1957294.0480859457</v>
      </c>
      <c r="J25" s="153">
        <v>867649.3264595543</v>
      </c>
      <c r="K25" s="153">
        <v>878724.1859576202</v>
      </c>
      <c r="L25" s="153">
        <v>145887.0954912185</v>
      </c>
      <c r="M25" s="153">
        <v>68411.20156113434</v>
      </c>
      <c r="N25" s="153">
        <v>43466.30893488876</v>
      </c>
      <c r="O25" s="153">
        <v>68766.08348698201</v>
      </c>
      <c r="P25" s="153">
        <v>11939348.372667607</v>
      </c>
      <c r="Q25" s="153">
        <v>2240889.219073415</v>
      </c>
      <c r="R25" s="153">
        <v>1957294.0480859457</v>
      </c>
      <c r="S25" s="153">
        <v>867649.3264595543</v>
      </c>
      <c r="T25" s="153">
        <v>660081.4008575508</v>
      </c>
      <c r="U25" s="153">
        <v>2722.4658170619573</v>
      </c>
      <c r="V25" s="153">
        <v>215920.31928300738</v>
      </c>
      <c r="W25" s="153">
        <v>27703.15014062133</v>
      </c>
      <c r="X25" s="153">
        <v>68411.20156113434</v>
      </c>
      <c r="Y25" s="153">
        <v>118183.94535059718</v>
      </c>
      <c r="Z25" s="153">
        <v>43466.30893488876</v>
      </c>
      <c r="AA25" s="153">
        <v>67000.16598761166</v>
      </c>
      <c r="AB25" s="153">
        <v>1765.9174993703518</v>
      </c>
      <c r="AC25" s="27"/>
      <c r="AD25" s="27"/>
      <c r="AE25" s="27"/>
      <c r="AF25" s="27"/>
      <c r="AG25" s="27"/>
      <c r="AH25" s="27"/>
    </row>
    <row r="26" spans="1:34" s="4" customFormat="1" ht="21" customHeight="1">
      <c r="A26" s="56">
        <v>12</v>
      </c>
      <c r="B26" s="77" t="s">
        <v>1370</v>
      </c>
      <c r="C26" s="74" t="s">
        <v>1236</v>
      </c>
      <c r="D26" s="74" t="s">
        <v>705</v>
      </c>
      <c r="E26" s="56" t="s">
        <v>700</v>
      </c>
      <c r="F26" s="153">
        <v>9687512.774346683</v>
      </c>
      <c r="G26" s="153">
        <v>4846339.138877865</v>
      </c>
      <c r="H26" s="153">
        <v>1181587.752377042</v>
      </c>
      <c r="I26" s="153">
        <v>1420409.1691593104</v>
      </c>
      <c r="J26" s="153">
        <v>935796.3949241118</v>
      </c>
      <c r="K26" s="153">
        <v>891046.3283371961</v>
      </c>
      <c r="L26" s="153">
        <v>134661.76508128285</v>
      </c>
      <c r="M26" s="153">
        <v>224569.27811755604</v>
      </c>
      <c r="N26" s="153">
        <v>40955.999859680014</v>
      </c>
      <c r="O26" s="153">
        <v>12146.947612638514</v>
      </c>
      <c r="P26" s="153">
        <v>4846339.138877865</v>
      </c>
      <c r="Q26" s="153">
        <v>1181587.752377042</v>
      </c>
      <c r="R26" s="153">
        <v>1420409.1691593104</v>
      </c>
      <c r="S26" s="153">
        <v>935796.3949241118</v>
      </c>
      <c r="T26" s="153">
        <v>797193.6198925668</v>
      </c>
      <c r="U26" s="153">
        <v>2383.660801955537</v>
      </c>
      <c r="V26" s="153">
        <v>91469.04764267386</v>
      </c>
      <c r="W26" s="153">
        <v>3660.910740261551</v>
      </c>
      <c r="X26" s="153">
        <v>224569.27811755604</v>
      </c>
      <c r="Y26" s="153">
        <v>131000.8543410213</v>
      </c>
      <c r="Z26" s="153">
        <v>40955.999859680014</v>
      </c>
      <c r="AA26" s="153">
        <v>8449.91092020433</v>
      </c>
      <c r="AB26" s="153">
        <v>3697.0366924341856</v>
      </c>
      <c r="AC26" s="27"/>
      <c r="AD26" s="27"/>
      <c r="AE26" s="27"/>
      <c r="AF26" s="27"/>
      <c r="AG26" s="27"/>
      <c r="AH26" s="27"/>
    </row>
    <row r="27" spans="1:34" s="4" customFormat="1" ht="21" customHeight="1">
      <c r="A27" s="56">
        <v>13</v>
      </c>
      <c r="B27" s="77" t="s">
        <v>1371</v>
      </c>
      <c r="C27" s="74" t="s">
        <v>1236</v>
      </c>
      <c r="D27" s="74" t="s">
        <v>705</v>
      </c>
      <c r="E27" s="56" t="s">
        <v>715</v>
      </c>
      <c r="F27" s="153">
        <v>2485432.3839349514</v>
      </c>
      <c r="G27" s="153">
        <v>1731988.3000239062</v>
      </c>
      <c r="H27" s="153">
        <v>219233.1355072755</v>
      </c>
      <c r="I27" s="153">
        <v>79215.6876622607</v>
      </c>
      <c r="J27" s="153">
        <v>7868.032195085933</v>
      </c>
      <c r="K27" s="153">
        <v>111338.38112686118</v>
      </c>
      <c r="L27" s="153">
        <v>2070.2668129393655</v>
      </c>
      <c r="M27" s="153">
        <v>3421.1234542880957</v>
      </c>
      <c r="N27" s="153">
        <v>329012.2942790787</v>
      </c>
      <c r="O27" s="153">
        <v>1285.1628732558015</v>
      </c>
      <c r="P27" s="153">
        <v>1731988.3000239062</v>
      </c>
      <c r="Q27" s="153">
        <v>219233.1355072755</v>
      </c>
      <c r="R27" s="153">
        <v>79215.6876622607</v>
      </c>
      <c r="S27" s="153">
        <v>7868.032195085933</v>
      </c>
      <c r="T27" s="153">
        <v>82664.4844422889</v>
      </c>
      <c r="U27" s="153">
        <v>150.36009932620968</v>
      </c>
      <c r="V27" s="153">
        <v>28523.536585246075</v>
      </c>
      <c r="W27" s="153">
        <v>300.72019865241936</v>
      </c>
      <c r="X27" s="153">
        <v>3421.1234542880957</v>
      </c>
      <c r="Y27" s="153">
        <v>1769.5466142869461</v>
      </c>
      <c r="Z27" s="153">
        <v>329012.2942790787</v>
      </c>
      <c r="AA27" s="153">
        <v>142.79587480620017</v>
      </c>
      <c r="AB27" s="153">
        <v>1142.3669984496014</v>
      </c>
      <c r="AC27" s="27"/>
      <c r="AD27" s="27"/>
      <c r="AE27" s="27"/>
      <c r="AF27" s="27"/>
      <c r="AG27" s="27"/>
      <c r="AH27" s="27"/>
    </row>
    <row r="28" spans="1:34" s="4" customFormat="1" ht="11.25">
      <c r="A28" s="56"/>
      <c r="B28" s="77"/>
      <c r="C28" s="74"/>
      <c r="D28" s="74"/>
      <c r="E28" s="74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27"/>
      <c r="AD28" s="27"/>
      <c r="AE28" s="27"/>
      <c r="AF28" s="27"/>
      <c r="AG28" s="27"/>
      <c r="AH28" s="27"/>
    </row>
    <row r="29" spans="1:34" s="4" customFormat="1" ht="21">
      <c r="A29" s="56">
        <v>14</v>
      </c>
      <c r="B29" s="75" t="s">
        <v>1372</v>
      </c>
      <c r="C29" s="78" t="s">
        <v>1373</v>
      </c>
      <c r="D29" s="56" t="s">
        <v>1374</v>
      </c>
      <c r="E29" s="56" t="s">
        <v>705</v>
      </c>
      <c r="F29" s="153">
        <v>11316379</v>
      </c>
      <c r="G29" s="153">
        <v>8613407.365870131</v>
      </c>
      <c r="H29" s="153">
        <v>1340870.478680725</v>
      </c>
      <c r="I29" s="153">
        <v>495522.15591231827</v>
      </c>
      <c r="J29" s="153">
        <v>289618.2513433643</v>
      </c>
      <c r="K29" s="153">
        <v>306772.0002201656</v>
      </c>
      <c r="L29" s="153">
        <v>67162.29005480678</v>
      </c>
      <c r="M29" s="153">
        <v>157765.18561220483</v>
      </c>
      <c r="N29" s="153">
        <v>37372.98410901018</v>
      </c>
      <c r="O29" s="153">
        <v>7888.288197274153</v>
      </c>
      <c r="P29" s="153">
        <v>8613407.365870131</v>
      </c>
      <c r="Q29" s="153">
        <v>1340870.478680725</v>
      </c>
      <c r="R29" s="153">
        <v>495522.15591231827</v>
      </c>
      <c r="S29" s="153">
        <v>289618.2513433643</v>
      </c>
      <c r="T29" s="153">
        <v>242846.90803829502</v>
      </c>
      <c r="U29" s="153">
        <v>470.3077424798323</v>
      </c>
      <c r="V29" s="153">
        <v>63454.78443939075</v>
      </c>
      <c r="W29" s="153">
        <v>9574.189274574255</v>
      </c>
      <c r="X29" s="153">
        <v>157765.18561220483</v>
      </c>
      <c r="Y29" s="153">
        <v>57588.10078023253</v>
      </c>
      <c r="Z29" s="153">
        <v>37372.98410901018</v>
      </c>
      <c r="AA29" s="153">
        <v>588.6199514806711</v>
      </c>
      <c r="AB29" s="153">
        <v>7299.668245793482</v>
      </c>
      <c r="AC29" s="27"/>
      <c r="AD29" s="27"/>
      <c r="AE29" s="27"/>
      <c r="AF29" s="27"/>
      <c r="AG29" s="27"/>
      <c r="AH29" s="27"/>
    </row>
    <row r="30" spans="1:34" s="4" customFormat="1" ht="21" customHeight="1">
      <c r="A30" s="56">
        <v>15</v>
      </c>
      <c r="B30" s="75" t="s">
        <v>1375</v>
      </c>
      <c r="C30" s="78" t="s">
        <v>1373</v>
      </c>
      <c r="D30" s="56" t="s">
        <v>1374</v>
      </c>
      <c r="E30" s="56" t="s">
        <v>713</v>
      </c>
      <c r="F30" s="153">
        <v>1411377.321796724</v>
      </c>
      <c r="G30" s="153">
        <v>855295.1777586128</v>
      </c>
      <c r="H30" s="153">
        <v>181097.96429344622</v>
      </c>
      <c r="I30" s="153">
        <v>191232.2159147082</v>
      </c>
      <c r="J30" s="153">
        <v>92623.97755427929</v>
      </c>
      <c r="K30" s="153">
        <v>80488.90037904188</v>
      </c>
      <c r="L30" s="153">
        <v>0</v>
      </c>
      <c r="M30" s="153">
        <v>8082.799977117954</v>
      </c>
      <c r="N30" s="153">
        <v>2556.285919517839</v>
      </c>
      <c r="O30" s="153">
        <v>0</v>
      </c>
      <c r="P30" s="153">
        <v>855295.1777586128</v>
      </c>
      <c r="Q30" s="153">
        <v>181097.96429344622</v>
      </c>
      <c r="R30" s="153">
        <v>191232.2159147082</v>
      </c>
      <c r="S30" s="153">
        <v>92623.97755427929</v>
      </c>
      <c r="T30" s="153">
        <v>67230.33807255872</v>
      </c>
      <c r="U30" s="153">
        <v>163.14998741367882</v>
      </c>
      <c r="V30" s="153">
        <v>13095.412319069488</v>
      </c>
      <c r="W30" s="153">
        <v>0</v>
      </c>
      <c r="X30" s="153">
        <v>8082.799977117954</v>
      </c>
      <c r="Y30" s="153">
        <v>0</v>
      </c>
      <c r="Z30" s="153">
        <v>2556.285919517839</v>
      </c>
      <c r="AA30" s="153">
        <v>0</v>
      </c>
      <c r="AB30" s="153">
        <v>0</v>
      </c>
      <c r="AC30" s="27"/>
      <c r="AD30" s="27"/>
      <c r="AE30" s="27"/>
      <c r="AF30" s="27"/>
      <c r="AG30" s="27"/>
      <c r="AH30" s="27"/>
    </row>
    <row r="31" spans="1:34" s="4" customFormat="1" ht="21" customHeight="1">
      <c r="A31" s="56">
        <v>16</v>
      </c>
      <c r="B31" s="75" t="s">
        <v>1376</v>
      </c>
      <c r="C31" s="78" t="s">
        <v>1373</v>
      </c>
      <c r="D31" s="56" t="s">
        <v>1374</v>
      </c>
      <c r="E31" s="56" t="s">
        <v>700</v>
      </c>
      <c r="F31" s="153">
        <v>1066924.611142859</v>
      </c>
      <c r="G31" s="153">
        <v>469059.92329297104</v>
      </c>
      <c r="H31" s="153">
        <v>129094.58577677711</v>
      </c>
      <c r="I31" s="153">
        <v>185957.8198620771</v>
      </c>
      <c r="J31" s="153">
        <v>131895.03372379413</v>
      </c>
      <c r="K31" s="153">
        <v>114692.60000432395</v>
      </c>
      <c r="L31" s="153">
        <v>0</v>
      </c>
      <c r="M31" s="153">
        <v>32957.3800198887</v>
      </c>
      <c r="N31" s="153">
        <v>3267.2684630272215</v>
      </c>
      <c r="O31" s="153">
        <v>0</v>
      </c>
      <c r="P31" s="153">
        <v>469059.92329297104</v>
      </c>
      <c r="Q31" s="153">
        <v>129094.58577677711</v>
      </c>
      <c r="R31" s="153">
        <v>185957.8198620771</v>
      </c>
      <c r="S31" s="153">
        <v>131895.03372379413</v>
      </c>
      <c r="T31" s="153">
        <v>106787.30171569179</v>
      </c>
      <c r="U31" s="153">
        <v>198.41625712165913</v>
      </c>
      <c r="V31" s="153">
        <v>7706.882031510501</v>
      </c>
      <c r="W31" s="153">
        <v>0</v>
      </c>
      <c r="X31" s="153">
        <v>32957.3800198887</v>
      </c>
      <c r="Y31" s="153">
        <v>0</v>
      </c>
      <c r="Z31" s="153">
        <v>3267.2684630272215</v>
      </c>
      <c r="AA31" s="153">
        <v>0</v>
      </c>
      <c r="AB31" s="153">
        <v>0</v>
      </c>
      <c r="AC31" s="27"/>
      <c r="AD31" s="27"/>
      <c r="AE31" s="27"/>
      <c r="AF31" s="27"/>
      <c r="AG31" s="27"/>
      <c r="AH31" s="27"/>
    </row>
    <row r="32" spans="1:34" s="4" customFormat="1" ht="21" customHeight="1">
      <c r="A32" s="56">
        <v>17</v>
      </c>
      <c r="B32" s="75" t="s">
        <v>1377</v>
      </c>
      <c r="C32" s="78" t="s">
        <v>1373</v>
      </c>
      <c r="D32" s="56" t="s">
        <v>1374</v>
      </c>
      <c r="E32" s="56" t="s">
        <v>715</v>
      </c>
      <c r="F32" s="153">
        <v>8838077.067060417</v>
      </c>
      <c r="G32" s="153">
        <v>7289052.264818547</v>
      </c>
      <c r="H32" s="153">
        <v>1030677.9286105017</v>
      </c>
      <c r="I32" s="153">
        <v>118332.12013553298</v>
      </c>
      <c r="J32" s="153">
        <v>65099.24006529088</v>
      </c>
      <c r="K32" s="153">
        <v>111590.49983679975</v>
      </c>
      <c r="L32" s="153">
        <v>67162.29005480678</v>
      </c>
      <c r="M32" s="153">
        <v>116725.00561519818</v>
      </c>
      <c r="N32" s="153">
        <v>31549.42972646512</v>
      </c>
      <c r="O32" s="153">
        <v>7888.288197274153</v>
      </c>
      <c r="P32" s="153">
        <v>7289052.264818547</v>
      </c>
      <c r="Q32" s="153">
        <v>1030677.9286105017</v>
      </c>
      <c r="R32" s="153">
        <v>118332.12013553298</v>
      </c>
      <c r="S32" s="153">
        <v>65099.24006529088</v>
      </c>
      <c r="T32" s="153">
        <v>68829.2682500445</v>
      </c>
      <c r="U32" s="153">
        <v>108.7414979444944</v>
      </c>
      <c r="V32" s="153">
        <v>42652.49008881076</v>
      </c>
      <c r="W32" s="153">
        <v>9574.189274574255</v>
      </c>
      <c r="X32" s="153">
        <v>116725.00561519818</v>
      </c>
      <c r="Y32" s="153">
        <v>57588.10078023253</v>
      </c>
      <c r="Z32" s="153">
        <v>31549.42972646512</v>
      </c>
      <c r="AA32" s="153">
        <v>588.6199514806711</v>
      </c>
      <c r="AB32" s="153">
        <v>7299.668245793482</v>
      </c>
      <c r="AC32" s="27"/>
      <c r="AD32" s="27"/>
      <c r="AE32" s="27"/>
      <c r="AF32" s="27"/>
      <c r="AG32" s="27"/>
      <c r="AH32" s="27"/>
    </row>
    <row r="33" spans="1:34" s="4" customFormat="1" ht="11.25">
      <c r="A33" s="56"/>
      <c r="B33" s="75"/>
      <c r="C33" s="78"/>
      <c r="D33" s="56"/>
      <c r="E33" s="56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27"/>
      <c r="AD33" s="27"/>
      <c r="AE33" s="27"/>
      <c r="AF33" s="27"/>
      <c r="AG33" s="27"/>
      <c r="AH33" s="27"/>
    </row>
    <row r="34" spans="1:34" s="4" customFormat="1" ht="11.25">
      <c r="A34" s="56">
        <v>18</v>
      </c>
      <c r="B34" s="77" t="s">
        <v>1378</v>
      </c>
      <c r="C34" s="74" t="s">
        <v>1379</v>
      </c>
      <c r="D34" s="74" t="s">
        <v>962</v>
      </c>
      <c r="E34" s="74" t="s">
        <v>715</v>
      </c>
      <c r="F34" s="153">
        <v>1151280</v>
      </c>
      <c r="G34" s="153">
        <v>1015392.4195448041</v>
      </c>
      <c r="H34" s="153">
        <v>119385.47793701805</v>
      </c>
      <c r="I34" s="153">
        <v>8659.034174455443</v>
      </c>
      <c r="J34" s="153">
        <v>788.4882112500818</v>
      </c>
      <c r="K34" s="153">
        <v>775.3467410625803</v>
      </c>
      <c r="L34" s="153">
        <v>19.114865727274708</v>
      </c>
      <c r="M34" s="153">
        <v>23.893582159093384</v>
      </c>
      <c r="N34" s="153">
        <v>6225.472831551781</v>
      </c>
      <c r="O34" s="153">
        <v>10.752111971592024</v>
      </c>
      <c r="P34" s="153">
        <v>1015392.4195448041</v>
      </c>
      <c r="Q34" s="153">
        <v>119385.47793701805</v>
      </c>
      <c r="R34" s="153">
        <v>8659.034174455443</v>
      </c>
      <c r="S34" s="153">
        <v>788.4882112500818</v>
      </c>
      <c r="T34" s="153">
        <v>568.6672553864225</v>
      </c>
      <c r="U34" s="153">
        <v>1.1946791079546693</v>
      </c>
      <c r="V34" s="153">
        <v>205.4848065682031</v>
      </c>
      <c r="W34" s="153">
        <v>2.3893582159093385</v>
      </c>
      <c r="X34" s="153">
        <v>23.893582159093384</v>
      </c>
      <c r="Y34" s="153">
        <v>16.725507511365368</v>
      </c>
      <c r="Z34" s="153">
        <v>6225.472831551781</v>
      </c>
      <c r="AA34" s="153">
        <v>1.1946791079546693</v>
      </c>
      <c r="AB34" s="153">
        <v>9.557432863637354</v>
      </c>
      <c r="AC34" s="27"/>
      <c r="AD34" s="27"/>
      <c r="AE34" s="27"/>
      <c r="AF34" s="27"/>
      <c r="AG34" s="27"/>
      <c r="AH34" s="27"/>
    </row>
    <row r="35" spans="1:34" s="4" customFormat="1" ht="11.25">
      <c r="A35" s="56"/>
      <c r="B35" s="77"/>
      <c r="C35" s="74"/>
      <c r="D35" s="74"/>
      <c r="E35" s="7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27"/>
      <c r="AD35" s="27"/>
      <c r="AE35" s="27"/>
      <c r="AF35" s="27"/>
      <c r="AG35" s="27"/>
      <c r="AH35" s="27"/>
    </row>
    <row r="36" spans="1:34" s="4" customFormat="1" ht="21">
      <c r="A36" s="56">
        <v>19</v>
      </c>
      <c r="B36" s="77" t="s">
        <v>1380</v>
      </c>
      <c r="C36" s="74" t="s">
        <v>1381</v>
      </c>
      <c r="D36" s="74" t="s">
        <v>797</v>
      </c>
      <c r="E36" s="74" t="s">
        <v>705</v>
      </c>
      <c r="F36" s="153">
        <v>15950331</v>
      </c>
      <c r="G36" s="153">
        <v>9494706.377627088</v>
      </c>
      <c r="H36" s="153">
        <v>1905915.8851005717</v>
      </c>
      <c r="I36" s="153">
        <v>1868498.4774800576</v>
      </c>
      <c r="J36" s="153">
        <v>1016645.655771555</v>
      </c>
      <c r="K36" s="153">
        <v>1036891.3577528336</v>
      </c>
      <c r="L36" s="153">
        <v>207920.79210295455</v>
      </c>
      <c r="M36" s="153">
        <v>179405.95362245085</v>
      </c>
      <c r="N36" s="153">
        <v>197034.63365946178</v>
      </c>
      <c r="O36" s="153">
        <v>43311.866883027214</v>
      </c>
      <c r="P36" s="153">
        <v>9494706.377627088</v>
      </c>
      <c r="Q36" s="153">
        <v>1905915.8851005717</v>
      </c>
      <c r="R36" s="153">
        <v>1868498.4774800576</v>
      </c>
      <c r="S36" s="153">
        <v>1016645.655771555</v>
      </c>
      <c r="T36" s="153">
        <v>863992.5062466355</v>
      </c>
      <c r="U36" s="153">
        <v>2831.170890040783</v>
      </c>
      <c r="V36" s="153">
        <v>170067.6806161573</v>
      </c>
      <c r="W36" s="153">
        <v>16839.316086569634</v>
      </c>
      <c r="X36" s="153">
        <v>179405.95362245085</v>
      </c>
      <c r="Y36" s="153">
        <v>191081.47601638493</v>
      </c>
      <c r="Z36" s="153">
        <v>197034.63365946178</v>
      </c>
      <c r="AA36" s="153">
        <v>39537.58021707564</v>
      </c>
      <c r="AB36" s="153">
        <v>3774.2866659515726</v>
      </c>
      <c r="AC36" s="27"/>
      <c r="AD36" s="27"/>
      <c r="AE36" s="27"/>
      <c r="AF36" s="27"/>
      <c r="AG36" s="27"/>
      <c r="AH36" s="27"/>
    </row>
    <row r="37" spans="1:34" s="4" customFormat="1" ht="21" customHeight="1">
      <c r="A37" s="56">
        <v>20</v>
      </c>
      <c r="B37" s="77" t="s">
        <v>1382</v>
      </c>
      <c r="C37" s="74" t="s">
        <v>1381</v>
      </c>
      <c r="D37" s="74" t="s">
        <v>797</v>
      </c>
      <c r="E37" s="56" t="s">
        <v>713</v>
      </c>
      <c r="F37" s="153">
        <v>8601556.361360908</v>
      </c>
      <c r="G37" s="153">
        <v>5619837.197841387</v>
      </c>
      <c r="H37" s="153">
        <v>1054128.9921729458</v>
      </c>
      <c r="I37" s="153">
        <v>928928.5609144787</v>
      </c>
      <c r="J37" s="153">
        <v>417925.22867998603</v>
      </c>
      <c r="K37" s="153">
        <v>419264.4999495172</v>
      </c>
      <c r="L37" s="153">
        <v>74037.61158535226</v>
      </c>
      <c r="M37" s="153">
        <v>35025.28937455066</v>
      </c>
      <c r="N37" s="153">
        <v>20378.13228618616</v>
      </c>
      <c r="O37" s="153">
        <v>32030.848556503577</v>
      </c>
      <c r="P37" s="153">
        <v>5619837.197841387</v>
      </c>
      <c r="Q37" s="153">
        <v>1054128.9921729458</v>
      </c>
      <c r="R37" s="153">
        <v>928928.5609144787</v>
      </c>
      <c r="S37" s="153">
        <v>417925.22867998603</v>
      </c>
      <c r="T37" s="153">
        <v>319177.1068108715</v>
      </c>
      <c r="U37" s="153">
        <v>1246.4546546833064</v>
      </c>
      <c r="V37" s="153">
        <v>98840.9384839624</v>
      </c>
      <c r="W37" s="153">
        <v>13087.67657169329</v>
      </c>
      <c r="X37" s="153">
        <v>35025.28937455066</v>
      </c>
      <c r="Y37" s="153">
        <v>60949.93501365897</v>
      </c>
      <c r="Z37" s="153">
        <v>20378.13228618616</v>
      </c>
      <c r="AA37" s="153">
        <v>31130.624946491975</v>
      </c>
      <c r="AB37" s="153">
        <v>900.2236100116016</v>
      </c>
      <c r="AC37" s="27"/>
      <c r="AD37" s="27"/>
      <c r="AE37" s="27"/>
      <c r="AF37" s="27"/>
      <c r="AG37" s="27"/>
      <c r="AH37" s="27"/>
    </row>
    <row r="38" spans="1:34" s="4" customFormat="1" ht="21" customHeight="1">
      <c r="A38" s="56">
        <v>21</v>
      </c>
      <c r="B38" s="77" t="s">
        <v>1383</v>
      </c>
      <c r="C38" s="74" t="s">
        <v>1381</v>
      </c>
      <c r="D38" s="74" t="s">
        <v>797</v>
      </c>
      <c r="E38" s="56" t="s">
        <v>700</v>
      </c>
      <c r="F38" s="153">
        <v>6211028.685954704</v>
      </c>
      <c r="G38" s="153">
        <v>3082024.1636886997</v>
      </c>
      <c r="H38" s="153">
        <v>751429.4604623705</v>
      </c>
      <c r="I38" s="153">
        <v>903307.6836400718</v>
      </c>
      <c r="J38" s="153">
        <v>595118.7110105318</v>
      </c>
      <c r="K38" s="153">
        <v>566659.9542881357</v>
      </c>
      <c r="L38" s="153">
        <v>132935.4831661783</v>
      </c>
      <c r="M38" s="153">
        <v>142814.59092041443</v>
      </c>
      <c r="N38" s="153">
        <v>26045.924067293374</v>
      </c>
      <c r="O38" s="153">
        <v>10692.714711008623</v>
      </c>
      <c r="P38" s="153">
        <v>3082024.1636886997</v>
      </c>
      <c r="Q38" s="153">
        <v>751429.4604623705</v>
      </c>
      <c r="R38" s="153">
        <v>903307.6836400718</v>
      </c>
      <c r="S38" s="153">
        <v>595118.7110105318</v>
      </c>
      <c r="T38" s="153">
        <v>506974.4252805736</v>
      </c>
      <c r="U38" s="153">
        <v>1515.8865236504228</v>
      </c>
      <c r="V38" s="153">
        <v>58169.642483911666</v>
      </c>
      <c r="W38" s="153">
        <v>3613.9800914622374</v>
      </c>
      <c r="X38" s="153">
        <v>142814.59092041443</v>
      </c>
      <c r="Y38" s="153">
        <v>129321.50307471608</v>
      </c>
      <c r="Z38" s="153">
        <v>26045.924067293374</v>
      </c>
      <c r="AA38" s="153">
        <v>8341.588202193107</v>
      </c>
      <c r="AB38" s="153">
        <v>2351.126508815516</v>
      </c>
      <c r="AC38" s="27"/>
      <c r="AD38" s="27"/>
      <c r="AE38" s="27"/>
      <c r="AF38" s="27"/>
      <c r="AG38" s="27"/>
      <c r="AH38" s="27"/>
    </row>
    <row r="39" spans="1:34" s="4" customFormat="1" ht="21" customHeight="1">
      <c r="A39" s="56">
        <v>22</v>
      </c>
      <c r="B39" s="77" t="s">
        <v>1384</v>
      </c>
      <c r="C39" s="74" t="s">
        <v>1381</v>
      </c>
      <c r="D39" s="74" t="s">
        <v>797</v>
      </c>
      <c r="E39" s="56" t="s">
        <v>715</v>
      </c>
      <c r="F39" s="153">
        <v>1137745.9526843883</v>
      </c>
      <c r="G39" s="153">
        <v>792845.0160970006</v>
      </c>
      <c r="H39" s="153">
        <v>100357.43246525545</v>
      </c>
      <c r="I39" s="153">
        <v>36262.23292550716</v>
      </c>
      <c r="J39" s="153">
        <v>3601.716081037339</v>
      </c>
      <c r="K39" s="153">
        <v>50966.90351518069</v>
      </c>
      <c r="L39" s="153">
        <v>947.6973514239914</v>
      </c>
      <c r="M39" s="153">
        <v>1566.0733274857762</v>
      </c>
      <c r="N39" s="153">
        <v>150610.57730598224</v>
      </c>
      <c r="O39" s="153">
        <v>588.3036155150121</v>
      </c>
      <c r="P39" s="153">
        <v>792845.0160970006</v>
      </c>
      <c r="Q39" s="153">
        <v>100357.43246525545</v>
      </c>
      <c r="R39" s="153">
        <v>36262.23292550716</v>
      </c>
      <c r="S39" s="153">
        <v>3601.716081037339</v>
      </c>
      <c r="T39" s="153">
        <v>37840.97415519041</v>
      </c>
      <c r="U39" s="153">
        <v>68.8297117070536</v>
      </c>
      <c r="V39" s="153">
        <v>13057.099648283227</v>
      </c>
      <c r="W39" s="153">
        <v>137.6594234141072</v>
      </c>
      <c r="X39" s="153">
        <v>1566.0733274857762</v>
      </c>
      <c r="Y39" s="153">
        <v>810.0379280098842</v>
      </c>
      <c r="Z39" s="153">
        <v>150610.57730598224</v>
      </c>
      <c r="AA39" s="153">
        <v>65.3670683905569</v>
      </c>
      <c r="AB39" s="153">
        <v>522.9365471244552</v>
      </c>
      <c r="AC39" s="27"/>
      <c r="AD39" s="27"/>
      <c r="AE39" s="27"/>
      <c r="AF39" s="27"/>
      <c r="AG39" s="27"/>
      <c r="AH39" s="27"/>
    </row>
    <row r="40" spans="1:34" s="4" customFormat="1" ht="11.25">
      <c r="A40" s="56"/>
      <c r="B40" s="77"/>
      <c r="C40" s="74"/>
      <c r="D40" s="74"/>
      <c r="E40" s="74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27"/>
      <c r="AD40" s="27"/>
      <c r="AE40" s="27"/>
      <c r="AF40" s="27"/>
      <c r="AG40" s="27"/>
      <c r="AH40" s="27"/>
    </row>
    <row r="41" spans="1:34" s="4" customFormat="1" ht="11.25">
      <c r="A41" s="56">
        <v>23</v>
      </c>
      <c r="B41" s="79" t="s">
        <v>1385</v>
      </c>
      <c r="C41" s="69" t="s">
        <v>1386</v>
      </c>
      <c r="D41" s="130" t="s">
        <v>800</v>
      </c>
      <c r="E41" s="74" t="s">
        <v>705</v>
      </c>
      <c r="F41" s="153">
        <v>433703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433703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433703</v>
      </c>
      <c r="AA41" s="153">
        <v>0</v>
      </c>
      <c r="AB41" s="153">
        <v>0</v>
      </c>
      <c r="AC41" s="27"/>
      <c r="AD41" s="27"/>
      <c r="AE41" s="27"/>
      <c r="AF41" s="27"/>
      <c r="AG41" s="27"/>
      <c r="AH41" s="27"/>
    </row>
    <row r="42" spans="1:34" s="4" customFormat="1" ht="21" customHeight="1">
      <c r="A42" s="56">
        <v>24</v>
      </c>
      <c r="B42" s="79" t="s">
        <v>1387</v>
      </c>
      <c r="C42" s="69" t="s">
        <v>1386</v>
      </c>
      <c r="D42" s="130" t="s">
        <v>800</v>
      </c>
      <c r="E42" s="56" t="s">
        <v>713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27"/>
      <c r="AD42" s="27"/>
      <c r="AE42" s="27"/>
      <c r="AF42" s="27"/>
      <c r="AG42" s="27"/>
      <c r="AH42" s="27"/>
    </row>
    <row r="43" spans="1:34" s="4" customFormat="1" ht="21" customHeight="1">
      <c r="A43" s="56">
        <v>25</v>
      </c>
      <c r="B43" s="79" t="s">
        <v>1388</v>
      </c>
      <c r="C43" s="69" t="s">
        <v>1386</v>
      </c>
      <c r="D43" s="130" t="s">
        <v>800</v>
      </c>
      <c r="E43" s="56" t="s">
        <v>700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27"/>
      <c r="AD43" s="27"/>
      <c r="AE43" s="27"/>
      <c r="AF43" s="27"/>
      <c r="AG43" s="27"/>
      <c r="AH43" s="27"/>
    </row>
    <row r="44" spans="1:34" s="4" customFormat="1" ht="21" customHeight="1">
      <c r="A44" s="56">
        <v>26</v>
      </c>
      <c r="B44" s="79" t="s">
        <v>1389</v>
      </c>
      <c r="C44" s="69" t="s">
        <v>1386</v>
      </c>
      <c r="D44" s="130" t="s">
        <v>800</v>
      </c>
      <c r="E44" s="56" t="s">
        <v>715</v>
      </c>
      <c r="F44" s="153">
        <v>433703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433703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433703</v>
      </c>
      <c r="AA44" s="153">
        <v>0</v>
      </c>
      <c r="AB44" s="153">
        <v>0</v>
      </c>
      <c r="AC44" s="27"/>
      <c r="AD44" s="27"/>
      <c r="AE44" s="27"/>
      <c r="AF44" s="27"/>
      <c r="AG44" s="27"/>
      <c r="AH44" s="27"/>
    </row>
    <row r="45" spans="1:34" s="4" customFormat="1" ht="11.25">
      <c r="A45" s="56"/>
      <c r="B45" s="77"/>
      <c r="C45" s="74"/>
      <c r="D45" s="74"/>
      <c r="E45" s="7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27"/>
      <c r="AD45" s="27"/>
      <c r="AE45" s="27"/>
      <c r="AF45" s="27"/>
      <c r="AG45" s="27"/>
      <c r="AH45" s="27"/>
    </row>
    <row r="46" spans="1:34" s="4" customFormat="1" ht="11.25">
      <c r="A46" s="56">
        <v>27</v>
      </c>
      <c r="B46" s="77" t="s">
        <v>1390</v>
      </c>
      <c r="C46" s="74" t="s">
        <v>1004</v>
      </c>
      <c r="D46" s="74" t="s">
        <v>705</v>
      </c>
      <c r="E46" s="74" t="s">
        <v>705</v>
      </c>
      <c r="F46" s="153">
        <v>59235074</v>
      </c>
      <c r="G46" s="153">
        <v>37641181.9746114</v>
      </c>
      <c r="H46" s="153">
        <v>7007881.948676047</v>
      </c>
      <c r="I46" s="153">
        <v>5829598.572474347</v>
      </c>
      <c r="J46" s="153">
        <v>3118366.1489049215</v>
      </c>
      <c r="K46" s="153">
        <v>3225547.600135739</v>
      </c>
      <c r="L46" s="153">
        <v>557721.3244089293</v>
      </c>
      <c r="M46" s="153">
        <v>633596.6359497933</v>
      </c>
      <c r="N46" s="153">
        <v>1087770.6936736712</v>
      </c>
      <c r="O46" s="153">
        <v>133409.10116514927</v>
      </c>
      <c r="P46" s="153">
        <v>37641181.9746114</v>
      </c>
      <c r="Q46" s="153">
        <v>7007881.948676047</v>
      </c>
      <c r="R46" s="153">
        <v>5829598.572474347</v>
      </c>
      <c r="S46" s="153">
        <v>3118366.1489049215</v>
      </c>
      <c r="T46" s="153">
        <v>2647347.5867327233</v>
      </c>
      <c r="U46" s="153">
        <v>8559.160029972274</v>
      </c>
      <c r="V46" s="153">
        <v>569640.8533730436</v>
      </c>
      <c r="W46" s="153">
        <v>58080.6757988951</v>
      </c>
      <c r="X46" s="153">
        <v>633596.6359497933</v>
      </c>
      <c r="Y46" s="153">
        <v>499640.6486100343</v>
      </c>
      <c r="Z46" s="153">
        <v>1087770.6936736712</v>
      </c>
      <c r="AA46" s="153">
        <v>115720.26763028644</v>
      </c>
      <c r="AB46" s="153">
        <v>17688.83353486283</v>
      </c>
      <c r="AC46" s="27"/>
      <c r="AD46" s="27"/>
      <c r="AE46" s="27"/>
      <c r="AF46" s="27"/>
      <c r="AG46" s="27"/>
      <c r="AH46" s="27"/>
    </row>
    <row r="47" spans="1:34" s="4" customFormat="1" ht="21" customHeight="1">
      <c r="A47" s="56">
        <v>28</v>
      </c>
      <c r="B47" s="77" t="s">
        <v>1391</v>
      </c>
      <c r="C47" s="74" t="s">
        <v>1004</v>
      </c>
      <c r="D47" s="74" t="s">
        <v>705</v>
      </c>
      <c r="E47" s="56" t="s">
        <v>713</v>
      </c>
      <c r="F47" s="153">
        <v>28223369.524876</v>
      </c>
      <c r="G47" s="153">
        <v>18414480.748267606</v>
      </c>
      <c r="H47" s="153">
        <v>3476116.175539807</v>
      </c>
      <c r="I47" s="153">
        <v>3077454.8249151325</v>
      </c>
      <c r="J47" s="153">
        <v>1378198.5326938196</v>
      </c>
      <c r="K47" s="153">
        <v>1378477.5862861793</v>
      </c>
      <c r="L47" s="153">
        <v>219924.70707657078</v>
      </c>
      <c r="M47" s="153">
        <v>111519.29091280296</v>
      </c>
      <c r="N47" s="153">
        <v>66400.72714059276</v>
      </c>
      <c r="O47" s="153">
        <v>100796.93204348558</v>
      </c>
      <c r="P47" s="153">
        <v>18414480.748267606</v>
      </c>
      <c r="Q47" s="153">
        <v>3476116.175539807</v>
      </c>
      <c r="R47" s="153">
        <v>3077454.8249151325</v>
      </c>
      <c r="S47" s="153">
        <v>1378198.5326938196</v>
      </c>
      <c r="T47" s="153">
        <v>1046488.845740981</v>
      </c>
      <c r="U47" s="153">
        <v>4132.070459158943</v>
      </c>
      <c r="V47" s="153">
        <v>327856.6700860393</v>
      </c>
      <c r="W47" s="153">
        <v>40790.82671231462</v>
      </c>
      <c r="X47" s="153">
        <v>111519.29091280296</v>
      </c>
      <c r="Y47" s="153">
        <v>179133.88036425615</v>
      </c>
      <c r="Z47" s="153">
        <v>66400.72714059276</v>
      </c>
      <c r="AA47" s="153">
        <v>98130.79093410363</v>
      </c>
      <c r="AB47" s="153">
        <v>2666.1411093819534</v>
      </c>
      <c r="AC47" s="27"/>
      <c r="AD47" s="27"/>
      <c r="AE47" s="27"/>
      <c r="AF47" s="27"/>
      <c r="AG47" s="27"/>
      <c r="AH47" s="27"/>
    </row>
    <row r="48" spans="1:34" s="4" customFormat="1" ht="21">
      <c r="A48" s="56">
        <v>29</v>
      </c>
      <c r="B48" s="77" t="s">
        <v>1392</v>
      </c>
      <c r="C48" s="74" t="s">
        <v>1004</v>
      </c>
      <c r="D48" s="74" t="s">
        <v>705</v>
      </c>
      <c r="E48" s="56" t="s">
        <v>700</v>
      </c>
      <c r="F48" s="153">
        <v>16965466.071444247</v>
      </c>
      <c r="G48" s="153">
        <v>8397423.225859536</v>
      </c>
      <c r="H48" s="153">
        <v>2062111.7986161895</v>
      </c>
      <c r="I48" s="153">
        <v>2509674.672661459</v>
      </c>
      <c r="J48" s="153">
        <v>1662810.1396584376</v>
      </c>
      <c r="K48" s="153">
        <v>1572398.8826296558</v>
      </c>
      <c r="L48" s="153">
        <v>267597.24824746116</v>
      </c>
      <c r="M48" s="153">
        <v>400341.2490578592</v>
      </c>
      <c r="N48" s="153">
        <v>70269.19239000061</v>
      </c>
      <c r="O48" s="153">
        <v>22839.662323647135</v>
      </c>
      <c r="P48" s="153">
        <v>8397423.225859536</v>
      </c>
      <c r="Q48" s="153">
        <v>2062111.7986161895</v>
      </c>
      <c r="R48" s="153">
        <v>2509674.672661459</v>
      </c>
      <c r="S48" s="153">
        <v>1662810.1396584376</v>
      </c>
      <c r="T48" s="153">
        <v>1410955.3468888323</v>
      </c>
      <c r="U48" s="153">
        <v>4097.963582727619</v>
      </c>
      <c r="V48" s="153">
        <v>157345.572158096</v>
      </c>
      <c r="W48" s="153">
        <v>7274.890831723788</v>
      </c>
      <c r="X48" s="153">
        <v>400341.2490578592</v>
      </c>
      <c r="Y48" s="153">
        <v>260322.35741573738</v>
      </c>
      <c r="Z48" s="153">
        <v>70269.19239000061</v>
      </c>
      <c r="AA48" s="153">
        <v>16791.499122397436</v>
      </c>
      <c r="AB48" s="153">
        <v>6048.163201249701</v>
      </c>
      <c r="AC48" s="27"/>
      <c r="AD48" s="27"/>
      <c r="AE48" s="27"/>
      <c r="AF48" s="27"/>
      <c r="AG48" s="27"/>
      <c r="AH48" s="27"/>
    </row>
    <row r="49" spans="1:34" s="4" customFormat="1" ht="21" customHeight="1">
      <c r="A49" s="56">
        <v>30</v>
      </c>
      <c r="B49" s="77" t="s">
        <v>1393</v>
      </c>
      <c r="C49" s="74" t="s">
        <v>1004</v>
      </c>
      <c r="D49" s="74" t="s">
        <v>705</v>
      </c>
      <c r="E49" s="56" t="s">
        <v>715</v>
      </c>
      <c r="F49" s="153">
        <v>14046238.403679755</v>
      </c>
      <c r="G49" s="153">
        <v>10829278.000484258</v>
      </c>
      <c r="H49" s="153">
        <v>1469653.9745200507</v>
      </c>
      <c r="I49" s="153">
        <v>242469.07489775628</v>
      </c>
      <c r="J49" s="153">
        <v>77357.47655266421</v>
      </c>
      <c r="K49" s="153">
        <v>274671.1312199042</v>
      </c>
      <c r="L49" s="153">
        <v>70199.36908489742</v>
      </c>
      <c r="M49" s="153">
        <v>121736.09597913116</v>
      </c>
      <c r="N49" s="153">
        <v>951100.7741430779</v>
      </c>
      <c r="O49" s="153">
        <v>9772.506798016559</v>
      </c>
      <c r="P49" s="153">
        <v>10829278.000484258</v>
      </c>
      <c r="Q49" s="153">
        <v>1469653.9745200507</v>
      </c>
      <c r="R49" s="153">
        <v>242469.07489775628</v>
      </c>
      <c r="S49" s="153">
        <v>77357.47655266421</v>
      </c>
      <c r="T49" s="153">
        <v>189903.3941029102</v>
      </c>
      <c r="U49" s="153">
        <v>329.1259880857123</v>
      </c>
      <c r="V49" s="153">
        <v>84438.61112890826</v>
      </c>
      <c r="W49" s="153">
        <v>10014.95825485669</v>
      </c>
      <c r="X49" s="153">
        <v>121736.09597913116</v>
      </c>
      <c r="Y49" s="153">
        <v>60184.41083004073</v>
      </c>
      <c r="Z49" s="153">
        <v>951100.7741430779</v>
      </c>
      <c r="AA49" s="153">
        <v>797.977573785383</v>
      </c>
      <c r="AB49" s="153">
        <v>8974.529224231175</v>
      </c>
      <c r="AC49" s="27"/>
      <c r="AD49" s="27"/>
      <c r="AE49" s="27"/>
      <c r="AF49" s="27"/>
      <c r="AG49" s="27"/>
      <c r="AH49" s="27"/>
    </row>
    <row r="50" spans="6:34" ht="11.25"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27"/>
      <c r="AD50" s="27"/>
      <c r="AE50" s="27"/>
      <c r="AF50" s="27"/>
      <c r="AG50" s="27"/>
      <c r="AH50" s="27"/>
    </row>
    <row r="51" spans="6:28" ht="10.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6:28" ht="10.5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ht="10.5">
      <c r="F53" s="22"/>
    </row>
  </sheetData>
  <printOptions horizontalCentered="1"/>
  <pageMargins left="0" right="0" top="2" bottom="0.75" header="1.5" footer="0.5"/>
  <pageSetup firstPageNumber="1" useFirstPageNumber="1" fitToHeight="2" horizontalDpi="600" verticalDpi="600" orientation="landscape" scale="85" r:id="rId1"/>
  <headerFooter alignWithMargins="0">
    <oddHeader>&amp;CPuget Sound Energy
Electric Cost of Service
Company Proposed
Allocation of Salary and Wages&amp;RDocket No. UE-04_______
Exhibit No. ______ (CEP-8)
Page &amp;P+16 of &amp;N</oddHeader>
    <oddFooter>&amp;LSalary and Wage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2004-04-03T05:16:03Z</cp:lastPrinted>
  <dcterms:created xsi:type="dcterms:W3CDTF">2004-04-02T02:54:13Z</dcterms:created>
  <dcterms:modified xsi:type="dcterms:W3CDTF">2004-04-03T05:16:09Z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