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Data Requests\Drafts\Liz\ICNU\"/>
    </mc:Choice>
  </mc:AlternateContent>
  <bookViews>
    <workbookView xWindow="270" yWindow="1320" windowWidth="11265" windowHeight="8115" tabRatio="911"/>
  </bookViews>
  <sheets>
    <sheet name="ADJ DETAIL INPUT" sheetId="1" r:id="rId1"/>
    <sheet name="CF" sheetId="56" r:id="rId2"/>
    <sheet name="ADJ SUMMARY" sheetId="3" r:id="rId3"/>
    <sheet name="LEAD SHEETS-DO NOT ENTER" sheetId="76" r:id="rId4"/>
    <sheet name="ROO INPUT" sheetId="5" r:id="rId5"/>
    <sheet name="DEBT CALC" sheetId="75" r:id="rId6"/>
  </sheets>
  <externalReferences>
    <externalReference r:id="rId7"/>
    <externalReference r:id="rId8"/>
    <externalReference r:id="rId9"/>
  </externalReferences>
  <definedNames>
    <definedName name="ID_Elec" localSheetId="1">[1]DebtCalc!#REF!</definedName>
    <definedName name="ID_Elec" localSheetId="5">'DEBT CALC'!$A$64:$F$141</definedName>
    <definedName name="ID_Elec" localSheetId="3">#REF!</definedName>
    <definedName name="ID_Elec">#REF!</definedName>
    <definedName name="ID_Gas" localSheetId="5">'DEBT CALC'!#REF!</definedName>
    <definedName name="ID_Gas" localSheetId="3">#REF!</definedName>
    <definedName name="ID_Gas">#REF!</definedName>
    <definedName name="_xlnm.Print_Area" localSheetId="0">'ADJ DETAIL INPUT'!$A$2:$U$86</definedName>
    <definedName name="_xlnm.Print_Area" localSheetId="2">'ADJ SUMMARY'!$A$1:$F$29</definedName>
    <definedName name="_xlnm.Print_Area" localSheetId="1">CF!$A$1:$E$29</definedName>
    <definedName name="_xlnm.Print_Area" localSheetId="5">'DEBT CALC'!$A$1:$Q$43</definedName>
    <definedName name="_xlnm.Print_Area" localSheetId="3">'LEAD SHEETS-DO NOT ENTER'!$A$2:$T$83</definedName>
    <definedName name="_xlnm.Print_Area" localSheetId="4">'ROO INPUT'!$A$3:$G$82</definedName>
    <definedName name="Print_for_CBReport">'ADJ SUMMARY'!$A$1:$F$43</definedName>
    <definedName name="Print_for_Checking" localSheetId="5">'[2]ADJ SUMMARY'!$A$1:'[2]ADJ SUMMARY'!#REF!</definedName>
    <definedName name="Print_for_Checking">'ADJ SUMMARY'!$A$1:$H$43</definedName>
    <definedName name="_xlnm.Print_Titles" localSheetId="0">'ADJ DETAIL INPUT'!$A:$D,'ADJ DETAIL INPUT'!$2:$11</definedName>
    <definedName name="_xlnm.Print_Titles" localSheetId="3">'LEAD SHEETS-DO NOT ENTER'!$A:$D,'LEAD SHEETS-DO NOT ENTER'!$2:$11</definedName>
    <definedName name="Summary" localSheetId="5">#REF!</definedName>
    <definedName name="Summary" localSheetId="3">#REF!</definedName>
    <definedName name="Summary">#REF!</definedName>
    <definedName name="WA_Elec" localSheetId="1">[1]DebtCalc!#REF!</definedName>
    <definedName name="WA_Elec" localSheetId="5">'DEBT CALC'!$A$1:$F$63</definedName>
    <definedName name="WA_Elec" localSheetId="3">#REF!</definedName>
    <definedName name="WA_Elec">#REF!</definedName>
    <definedName name="WA_Gas" localSheetId="5">'DEBT CALC'!#REF!</definedName>
    <definedName name="WA_Gas" localSheetId="3">#REF!</definedName>
    <definedName name="WA_Gas">#REF!</definedName>
    <definedName name="Z_5BE913A1_B14F_11D2_B0DC_0000832CDFF0_.wvu.Cols" localSheetId="0" hidden="1">'ADJ DETAIL INPUT'!$Z:$AE</definedName>
    <definedName name="Z_5BE913A1_B14F_11D2_B0DC_0000832CDFF0_.wvu.Cols" localSheetId="3" hidden="1">'LEAD SHEETS-DO NOT ENTER'!$Z:$AE</definedName>
    <definedName name="Z_5BE913A1_B14F_11D2_B0DC_0000832CDFF0_.wvu.PrintArea" localSheetId="0" hidden="1">'ADJ DETAIL INPUT'!$E$12:$AE$83</definedName>
    <definedName name="Z_5BE913A1_B14F_11D2_B0DC_0000832CDFF0_.wvu.PrintArea" localSheetId="2" hidden="1">'ADJ SUMMARY'!$A$1:$G$43</definedName>
    <definedName name="Z_5BE913A1_B14F_11D2_B0DC_0000832CDFF0_.wvu.PrintArea" localSheetId="3" hidden="1">'LEAD SHEETS-DO NOT ENTER'!$E$12:$AE$83</definedName>
    <definedName name="Z_5BE913A1_B14F_11D2_B0DC_0000832CDFF0_.wvu.PrintArea" localSheetId="4" hidden="1">'ROO INPUT'!$A$3:$G$82</definedName>
    <definedName name="Z_5BE913A1_B14F_11D2_B0DC_0000832CDFF0_.wvu.PrintTitles" localSheetId="0" hidden="1">'ADJ DETAIL INPUT'!$A:$D,'ADJ DETAIL INPUT'!$2:$11</definedName>
    <definedName name="Z_5BE913A1_B14F_11D2_B0DC_0000832CDFF0_.wvu.PrintTitles" localSheetId="3" hidden="1">'LEAD SHEETS-DO NOT ENTER'!$A:$D,'LEAD SHEETS-DO NOT ENTER'!$2:$11</definedName>
    <definedName name="Z_5BE913A1_B14F_11D2_B0DC_0000832CDFF0_.wvu.Rows" localSheetId="2" hidden="1">'ADJ SUMMARY'!$24:$24,'ADJ SUMMARY'!$27:$39,'ADJ SUMMARY'!#REF!</definedName>
    <definedName name="Z_A15D1964_B049_11D2_8670_0000832CEEE8_.wvu.Cols" localSheetId="0" hidden="1">'ADJ DETAIL INPUT'!$Z:$AE</definedName>
    <definedName name="Z_A15D1964_B049_11D2_8670_0000832CEEE8_.wvu.Cols" localSheetId="3" hidden="1">'LEAD SHEETS-DO NOT ENTER'!$Z:$AE</definedName>
    <definedName name="Z_A15D1964_B049_11D2_8670_0000832CEEE8_.wvu.PrintArea" localSheetId="0" hidden="1">'ADJ DETAIL INPUT'!$E$12:$AE$83</definedName>
    <definedName name="Z_A15D1964_B049_11D2_8670_0000832CEEE8_.wvu.PrintArea" localSheetId="2" hidden="1">'ADJ SUMMARY'!$A$1:$G$43</definedName>
    <definedName name="Z_A15D1964_B049_11D2_8670_0000832CEEE8_.wvu.PrintArea" localSheetId="3" hidden="1">'LEAD SHEETS-DO NOT ENTER'!$E$12:$AE$83</definedName>
    <definedName name="Z_A15D1964_B049_11D2_8670_0000832CEEE8_.wvu.PrintArea" localSheetId="4" hidden="1">'ROO INPUT'!$A$3:$G$82</definedName>
    <definedName name="Z_A15D1964_B049_11D2_8670_0000832CEEE8_.wvu.PrintTitles" localSheetId="0" hidden="1">'ADJ DETAIL INPUT'!$A:$D,'ADJ DETAIL INPUT'!$2:$11</definedName>
    <definedName name="Z_A15D1964_B049_11D2_8670_0000832CEEE8_.wvu.PrintTitles" localSheetId="3" hidden="1">'LEAD SHEETS-DO NOT ENTER'!$A:$D,'LEAD SHEETS-DO NOT ENTER'!$2:$11</definedName>
    <definedName name="Z_A15D1964_B049_11D2_8670_0000832CEEE8_.wvu.Rows" localSheetId="2" hidden="1">'ADJ SUMMARY'!$24:$24,'ADJ SUMMARY'!$27:$39,'ADJ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I48" i="1" l="1"/>
  <c r="I37" i="1"/>
  <c r="I31" i="1"/>
  <c r="I31" i="76" s="1"/>
  <c r="I25" i="1"/>
  <c r="I18" i="1"/>
  <c r="S37" i="1"/>
  <c r="S31" i="1"/>
  <c r="S31" i="76" s="1"/>
  <c r="S25" i="1"/>
  <c r="S25" i="76" s="1"/>
  <c r="S18" i="1"/>
  <c r="F8" i="76"/>
  <c r="G8" i="76"/>
  <c r="H8" i="76"/>
  <c r="I8" i="76"/>
  <c r="J8" i="76"/>
  <c r="K8" i="76"/>
  <c r="L8" i="76"/>
  <c r="M8" i="76"/>
  <c r="N8" i="76"/>
  <c r="O8" i="76"/>
  <c r="P8" i="76"/>
  <c r="Q8" i="76"/>
  <c r="R8" i="76"/>
  <c r="S8" i="76"/>
  <c r="T8" i="76"/>
  <c r="F9" i="76"/>
  <c r="G9" i="76"/>
  <c r="H9" i="76"/>
  <c r="I9" i="76"/>
  <c r="J9" i="76"/>
  <c r="K9" i="76"/>
  <c r="L9" i="76"/>
  <c r="M9" i="76"/>
  <c r="N9" i="76"/>
  <c r="O9" i="76"/>
  <c r="P9" i="76"/>
  <c r="Q9" i="76"/>
  <c r="R9" i="76"/>
  <c r="S9" i="76"/>
  <c r="T9" i="76"/>
  <c r="F10" i="76"/>
  <c r="G10" i="76"/>
  <c r="H10" i="76"/>
  <c r="I10" i="76"/>
  <c r="J10" i="76"/>
  <c r="K10" i="76"/>
  <c r="L10" i="76"/>
  <c r="M10" i="76"/>
  <c r="N10" i="76"/>
  <c r="O10" i="76"/>
  <c r="P10" i="76"/>
  <c r="Q10" i="76"/>
  <c r="R10" i="76"/>
  <c r="S10" i="76"/>
  <c r="T10" i="76"/>
  <c r="H11" i="76"/>
  <c r="F12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S12" i="76"/>
  <c r="T12" i="76"/>
  <c r="F15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S15" i="76"/>
  <c r="T15" i="76"/>
  <c r="F16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S16" i="76"/>
  <c r="T16" i="76"/>
  <c r="F17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S17" i="76"/>
  <c r="T17" i="76"/>
  <c r="S18" i="76"/>
  <c r="F22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S22" i="76"/>
  <c r="T22" i="76"/>
  <c r="F23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S23" i="76"/>
  <c r="T23" i="76"/>
  <c r="F24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S24" i="76"/>
  <c r="T24" i="76"/>
  <c r="I25" i="76"/>
  <c r="F28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S28" i="76"/>
  <c r="T28" i="76"/>
  <c r="F29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S29" i="76"/>
  <c r="T29" i="76"/>
  <c r="F30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S30" i="76"/>
  <c r="T30" i="76"/>
  <c r="F34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S34" i="76"/>
  <c r="T34" i="76"/>
  <c r="F35" i="76"/>
  <c r="G35" i="76"/>
  <c r="H35" i="76"/>
  <c r="I35" i="76"/>
  <c r="J35" i="76"/>
  <c r="K35" i="76"/>
  <c r="L35" i="76"/>
  <c r="M35" i="76"/>
  <c r="N35" i="76"/>
  <c r="O35" i="76"/>
  <c r="P35" i="76"/>
  <c r="Q35" i="76"/>
  <c r="R35" i="76"/>
  <c r="S35" i="76"/>
  <c r="T35" i="76"/>
  <c r="F36" i="76"/>
  <c r="G36" i="76"/>
  <c r="I36" i="76"/>
  <c r="J36" i="76"/>
  <c r="K36" i="76"/>
  <c r="L36" i="76"/>
  <c r="M36" i="76"/>
  <c r="N36" i="76"/>
  <c r="O36" i="76"/>
  <c r="P36" i="76"/>
  <c r="Q36" i="76"/>
  <c r="R36" i="76"/>
  <c r="S36" i="76"/>
  <c r="T36" i="76"/>
  <c r="S37" i="76"/>
  <c r="F39" i="76"/>
  <c r="G39" i="76"/>
  <c r="I39" i="76"/>
  <c r="J39" i="76"/>
  <c r="K39" i="76"/>
  <c r="L39" i="76"/>
  <c r="M39" i="76"/>
  <c r="N39" i="76"/>
  <c r="O39" i="76"/>
  <c r="P39" i="76"/>
  <c r="Q39" i="76"/>
  <c r="R39" i="76"/>
  <c r="S39" i="76"/>
  <c r="T39" i="76"/>
  <c r="F40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S40" i="76"/>
  <c r="T40" i="76"/>
  <c r="F41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S41" i="76"/>
  <c r="T41" i="76"/>
  <c r="F44" i="76"/>
  <c r="G44" i="76"/>
  <c r="I44" i="76"/>
  <c r="J44" i="76"/>
  <c r="K44" i="76"/>
  <c r="L44" i="76"/>
  <c r="M44" i="76"/>
  <c r="N44" i="76"/>
  <c r="O44" i="76"/>
  <c r="P44" i="76"/>
  <c r="Q44" i="76"/>
  <c r="R44" i="76"/>
  <c r="S44" i="76"/>
  <c r="T44" i="76"/>
  <c r="F45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S45" i="76"/>
  <c r="T45" i="76"/>
  <c r="F46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S46" i="76"/>
  <c r="T46" i="76"/>
  <c r="F47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S47" i="76"/>
  <c r="T47" i="76"/>
  <c r="I48" i="76"/>
  <c r="N54" i="76"/>
  <c r="T54" i="76"/>
  <c r="F56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S56" i="76"/>
  <c r="T56" i="76"/>
  <c r="F57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S57" i="76"/>
  <c r="T57" i="76"/>
  <c r="F63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S63" i="76"/>
  <c r="T63" i="76"/>
  <c r="F64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S64" i="76"/>
  <c r="T64" i="76"/>
  <c r="F65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S65" i="76"/>
  <c r="T65" i="76"/>
  <c r="F69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S69" i="76"/>
  <c r="T69" i="76"/>
  <c r="F70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S70" i="76"/>
  <c r="T70" i="76"/>
  <c r="F71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S71" i="76"/>
  <c r="T71" i="76"/>
  <c r="F74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S74" i="76"/>
  <c r="T74" i="76"/>
  <c r="F76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S76" i="76"/>
  <c r="T76" i="76"/>
  <c r="F77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S77" i="76"/>
  <c r="T77" i="76"/>
  <c r="F78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S78" i="76"/>
  <c r="T78" i="76"/>
  <c r="F79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S79" i="76"/>
  <c r="T79" i="76"/>
  <c r="F84" i="76"/>
  <c r="G84" i="76"/>
  <c r="H84" i="76"/>
  <c r="I84" i="76"/>
  <c r="J84" i="76"/>
  <c r="K84" i="76"/>
  <c r="L84" i="76"/>
  <c r="M84" i="76"/>
  <c r="N84" i="76"/>
  <c r="O84" i="76"/>
  <c r="P84" i="76"/>
  <c r="Q84" i="76"/>
  <c r="R84" i="76"/>
  <c r="S84" i="76"/>
  <c r="T84" i="76"/>
  <c r="F85" i="76"/>
  <c r="G85" i="76"/>
  <c r="H85" i="76"/>
  <c r="I85" i="76"/>
  <c r="J85" i="76"/>
  <c r="K85" i="76"/>
  <c r="L85" i="76"/>
  <c r="M85" i="76"/>
  <c r="N85" i="76"/>
  <c r="O85" i="76"/>
  <c r="P85" i="76"/>
  <c r="Q85" i="76"/>
  <c r="R85" i="76"/>
  <c r="S85" i="76"/>
  <c r="T85" i="76"/>
  <c r="F86" i="76"/>
  <c r="G86" i="76"/>
  <c r="H86" i="76"/>
  <c r="I86" i="76"/>
  <c r="J86" i="76"/>
  <c r="K86" i="76"/>
  <c r="L86" i="76"/>
  <c r="M86" i="76"/>
  <c r="N86" i="76"/>
  <c r="O86" i="76"/>
  <c r="P86" i="76"/>
  <c r="Q86" i="76"/>
  <c r="R86" i="76"/>
  <c r="S86" i="76"/>
  <c r="T86" i="76"/>
  <c r="F87" i="76"/>
  <c r="G87" i="76"/>
  <c r="H87" i="76"/>
  <c r="I87" i="76"/>
  <c r="J87" i="76"/>
  <c r="K87" i="76"/>
  <c r="L87" i="76"/>
  <c r="M87" i="76"/>
  <c r="N87" i="76"/>
  <c r="O87" i="76"/>
  <c r="P87" i="76"/>
  <c r="Q87" i="76"/>
  <c r="R87" i="76"/>
  <c r="S87" i="76"/>
  <c r="T87" i="76"/>
  <c r="E84" i="76"/>
  <c r="E12" i="76"/>
  <c r="E11" i="76"/>
  <c r="E10" i="76"/>
  <c r="E9" i="76"/>
  <c r="E8" i="76"/>
  <c r="I49" i="1" l="1"/>
  <c r="I51" i="1" s="1"/>
  <c r="I54" i="1" s="1"/>
  <c r="U43" i="76"/>
  <c r="A5" i="76"/>
  <c r="A4" i="76"/>
  <c r="A3" i="76"/>
  <c r="A2" i="76"/>
  <c r="H44" i="1" l="1"/>
  <c r="H44" i="76" s="1"/>
  <c r="H39" i="1"/>
  <c r="H39" i="76" s="1"/>
  <c r="H36" i="1"/>
  <c r="H36" i="76" s="1"/>
  <c r="N11" i="75"/>
  <c r="N14" i="75" s="1"/>
  <c r="P13" i="75"/>
  <c r="U55" i="76" l="1"/>
  <c r="AE55" i="76" s="1"/>
  <c r="P11" i="75"/>
  <c r="P14" i="75" s="1"/>
  <c r="E86" i="76" s="1"/>
  <c r="G15" i="5"/>
  <c r="G18" i="5" s="1"/>
  <c r="G16" i="5"/>
  <c r="G17" i="5"/>
  <c r="G22" i="5"/>
  <c r="G25" i="5" s="1"/>
  <c r="G23" i="5"/>
  <c r="G24" i="5"/>
  <c r="G28" i="5"/>
  <c r="G31" i="5" s="1"/>
  <c r="G29" i="5"/>
  <c r="G30" i="5"/>
  <c r="G34" i="5"/>
  <c r="G37" i="5" s="1"/>
  <c r="G35" i="5"/>
  <c r="G36" i="5"/>
  <c r="G39" i="5"/>
  <c r="G40" i="5"/>
  <c r="G41" i="5"/>
  <c r="G44" i="5"/>
  <c r="G45" i="5"/>
  <c r="G46" i="5"/>
  <c r="G54" i="5"/>
  <c r="G56" i="5"/>
  <c r="G57" i="5"/>
  <c r="G63" i="5"/>
  <c r="G66" i="5" s="1"/>
  <c r="G64" i="5"/>
  <c r="G65" i="5"/>
  <c r="G69" i="5"/>
  <c r="G70" i="5"/>
  <c r="G71" i="5"/>
  <c r="G74" i="5"/>
  <c r="G76" i="5"/>
  <c r="G77" i="5"/>
  <c r="G78" i="5"/>
  <c r="G79" i="5"/>
  <c r="G72" i="5" l="1"/>
  <c r="G73" i="5" s="1"/>
  <c r="G75" i="5" s="1"/>
  <c r="G82" i="5" s="1"/>
  <c r="G48" i="5"/>
  <c r="G49" i="5" s="1"/>
  <c r="G51" i="5" s="1"/>
  <c r="G59" i="5" s="1"/>
  <c r="E31" i="75"/>
  <c r="I31" i="75" s="1"/>
  <c r="E85" i="1"/>
  <c r="E85" i="76" s="1"/>
  <c r="Q12" i="75"/>
  <c r="F74" i="5"/>
  <c r="F44" i="5"/>
  <c r="F30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04" i="5"/>
  <c r="F105" i="5"/>
  <c r="F106" i="5"/>
  <c r="F22" i="5" s="1"/>
  <c r="F107" i="5"/>
  <c r="F24" i="5" s="1"/>
  <c r="F108" i="5"/>
  <c r="F109" i="5"/>
  <c r="F110" i="5"/>
  <c r="F111" i="5"/>
  <c r="F112" i="5"/>
  <c r="F113" i="5"/>
  <c r="F114" i="5"/>
  <c r="F115" i="5"/>
  <c r="F116" i="5"/>
  <c r="F117" i="5"/>
  <c r="F28" i="5" s="1"/>
  <c r="F118" i="5"/>
  <c r="F119" i="5"/>
  <c r="F29" i="5" s="1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34" i="5" s="1"/>
  <c r="F149" i="5"/>
  <c r="F150" i="5"/>
  <c r="F35" i="5" s="1"/>
  <c r="F151" i="5"/>
  <c r="F36" i="5" s="1"/>
  <c r="F152" i="5"/>
  <c r="F153" i="5"/>
  <c r="F154" i="5"/>
  <c r="F155" i="5"/>
  <c r="F156" i="5"/>
  <c r="F157" i="5"/>
  <c r="F158" i="5"/>
  <c r="F159" i="5"/>
  <c r="F160" i="5"/>
  <c r="F161" i="5"/>
  <c r="F162" i="5"/>
  <c r="F39" i="5" s="1"/>
  <c r="F163" i="5"/>
  <c r="F164" i="5"/>
  <c r="F165" i="5"/>
  <c r="F166" i="5"/>
  <c r="F167" i="5"/>
  <c r="F168" i="5"/>
  <c r="F40" i="5" s="1"/>
  <c r="F169" i="5"/>
  <c r="F170" i="5"/>
  <c r="F171" i="5"/>
  <c r="F172" i="5"/>
  <c r="F173" i="5"/>
  <c r="F174" i="5"/>
  <c r="F41" i="5" s="1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5" i="5" s="1"/>
  <c r="F191" i="5"/>
  <c r="F192" i="5"/>
  <c r="F193" i="5"/>
  <c r="F194" i="5"/>
  <c r="F195" i="5"/>
  <c r="F46" i="5" s="1"/>
  <c r="F196" i="5"/>
  <c r="F197" i="5"/>
  <c r="F198" i="5"/>
  <c r="F199" i="5"/>
  <c r="F200" i="5"/>
  <c r="F201" i="5"/>
  <c r="F202" i="5"/>
  <c r="F203" i="5"/>
  <c r="F204" i="5"/>
  <c r="F205" i="5"/>
  <c r="F206" i="5"/>
  <c r="F207" i="5"/>
  <c r="F54" i="5" s="1"/>
  <c r="F208" i="5"/>
  <c r="F56" i="5" s="1"/>
  <c r="F209" i="5"/>
  <c r="F57" i="5" s="1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63" i="5" s="1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64" i="5" s="1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65" i="5" s="1"/>
  <c r="F257" i="5"/>
  <c r="F258" i="5"/>
  <c r="F259" i="5"/>
  <c r="F260" i="5"/>
  <c r="F261" i="5"/>
  <c r="F262" i="5"/>
  <c r="F69" i="5" s="1"/>
  <c r="F263" i="5"/>
  <c r="F70" i="5" s="1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77" i="5" s="1"/>
  <c r="E77" i="5" s="1"/>
  <c r="F288" i="5"/>
  <c r="F289" i="5"/>
  <c r="F290" i="5"/>
  <c r="F76" i="5" s="1"/>
  <c r="E76" i="5" s="1"/>
  <c r="F291" i="5"/>
  <c r="F78" i="5" s="1"/>
  <c r="F292" i="5"/>
  <c r="F293" i="5"/>
  <c r="F79" i="5" s="1"/>
  <c r="E79" i="5" s="1"/>
  <c r="F294" i="5"/>
  <c r="F295" i="5"/>
  <c r="F296" i="5"/>
  <c r="F297" i="5"/>
  <c r="F88" i="5"/>
  <c r="E46" i="5" l="1"/>
  <c r="E46" i="1"/>
  <c r="E46" i="76" s="1"/>
  <c r="U46" i="76" s="1"/>
  <c r="AE46" i="76" s="1"/>
  <c r="F71" i="5"/>
  <c r="F23" i="5"/>
  <c r="E78" i="1"/>
  <c r="E78" i="5"/>
  <c r="F17" i="5"/>
  <c r="F31" i="75"/>
  <c r="G31" i="75" s="1"/>
  <c r="U46" i="1"/>
  <c r="AE46" i="1" s="1"/>
  <c r="E77" i="1"/>
  <c r="E79" i="1"/>
  <c r="E74" i="5"/>
  <c r="E55" i="1"/>
  <c r="P18" i="1"/>
  <c r="P18" i="76" s="1"/>
  <c r="Q18" i="1"/>
  <c r="Q18" i="76" s="1"/>
  <c r="R18" i="1"/>
  <c r="R18" i="76" s="1"/>
  <c r="T18" i="1"/>
  <c r="T18" i="76" s="1"/>
  <c r="F18" i="1"/>
  <c r="F18" i="76" s="1"/>
  <c r="G18" i="1"/>
  <c r="G18" i="76" s="1"/>
  <c r="H18" i="1"/>
  <c r="H18" i="76" s="1"/>
  <c r="I18" i="76"/>
  <c r="J18" i="1"/>
  <c r="J18" i="76" s="1"/>
  <c r="K18" i="1"/>
  <c r="K18" i="76" s="1"/>
  <c r="L18" i="1"/>
  <c r="L18" i="76" s="1"/>
  <c r="M18" i="1"/>
  <c r="M18" i="76" s="1"/>
  <c r="N18" i="1"/>
  <c r="N18" i="76" s="1"/>
  <c r="O18" i="1"/>
  <c r="O18" i="76" s="1"/>
  <c r="E78" i="76" l="1"/>
  <c r="U78" i="76" s="1"/>
  <c r="AE78" i="76" s="1"/>
  <c r="U78" i="1"/>
  <c r="AE78" i="1" s="1"/>
  <c r="E77" i="76"/>
  <c r="U77" i="76" s="1"/>
  <c r="AE77" i="76" s="1"/>
  <c r="E79" i="76"/>
  <c r="U79" i="76" s="1"/>
  <c r="AE79" i="76" s="1"/>
  <c r="A4" i="75" l="1"/>
  <c r="A67" i="75" s="1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C125" i="75"/>
  <c r="C124" i="75"/>
  <c r="F111" i="75"/>
  <c r="B111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B72" i="75"/>
  <c r="A72" i="75"/>
  <c r="F71" i="75"/>
  <c r="F109" i="75" s="1"/>
  <c r="B71" i="75"/>
  <c r="A71" i="75"/>
  <c r="A65" i="75"/>
  <c r="A64" i="75"/>
  <c r="C62" i="75"/>
  <c r="C140" i="75" s="1"/>
  <c r="C61" i="75"/>
  <c r="C139" i="75" s="1"/>
  <c r="C58" i="75"/>
  <c r="C136" i="75" s="1"/>
  <c r="C57" i="75"/>
  <c r="C135" i="75" s="1"/>
  <c r="C54" i="75"/>
  <c r="C132" i="75" s="1"/>
  <c r="C53" i="75"/>
  <c r="C131" i="75" s="1"/>
  <c r="C52" i="75"/>
  <c r="C130" i="75" s="1"/>
  <c r="C48" i="75"/>
  <c r="E53" i="75" s="1"/>
  <c r="G35" i="75"/>
  <c r="I11" i="75"/>
  <c r="I10" i="75"/>
  <c r="F113" i="75" l="1"/>
  <c r="F117" i="75" s="1"/>
  <c r="F120" i="75" s="1"/>
  <c r="C63" i="75"/>
  <c r="D62" i="75" s="1"/>
  <c r="C126" i="75"/>
  <c r="E131" i="75" s="1"/>
  <c r="C133" i="75"/>
  <c r="D132" i="75" s="1"/>
  <c r="C137" i="75"/>
  <c r="D136" i="75" s="1"/>
  <c r="C141" i="75"/>
  <c r="D139" i="75" s="1"/>
  <c r="D141" i="75" s="1"/>
  <c r="C59" i="75"/>
  <c r="D57" i="75" s="1"/>
  <c r="C55" i="75"/>
  <c r="D53" i="75" s="1"/>
  <c r="E51" i="75" s="1"/>
  <c r="E61" i="75" s="1"/>
  <c r="D131" i="75" l="1"/>
  <c r="E129" i="75" s="1"/>
  <c r="E139" i="75" s="1"/>
  <c r="E137" i="75" s="1"/>
  <c r="D58" i="75"/>
  <c r="D59" i="75" s="1"/>
  <c r="D61" i="75"/>
  <c r="D63" i="75" s="1"/>
  <c r="D130" i="75"/>
  <c r="E128" i="75" s="1"/>
  <c r="E135" i="75" s="1"/>
  <c r="E134" i="75" s="1"/>
  <c r="E130" i="75"/>
  <c r="D140" i="75"/>
  <c r="E60" i="75"/>
  <c r="D54" i="75"/>
  <c r="E52" i="75" s="1"/>
  <c r="D52" i="75"/>
  <c r="D135" i="75"/>
  <c r="D133" i="75" l="1"/>
  <c r="E59" i="75"/>
  <c r="E138" i="75"/>
  <c r="D55" i="75"/>
  <c r="E50" i="75"/>
  <c r="E57" i="75" s="1"/>
  <c r="E133" i="75"/>
  <c r="D137" i="75"/>
  <c r="E55" i="75" l="1"/>
  <c r="E56" i="75"/>
  <c r="F25" i="1" l="1"/>
  <c r="F25" i="76" s="1"/>
  <c r="G25" i="1"/>
  <c r="G25" i="76" s="1"/>
  <c r="H25" i="1"/>
  <c r="H25" i="76" s="1"/>
  <c r="J25" i="1"/>
  <c r="J25" i="76" s="1"/>
  <c r="K25" i="1"/>
  <c r="K25" i="76" s="1"/>
  <c r="L25" i="1"/>
  <c r="L25" i="76" s="1"/>
  <c r="M25" i="1"/>
  <c r="M25" i="76" s="1"/>
  <c r="N25" i="1"/>
  <c r="N25" i="76" s="1"/>
  <c r="O25" i="1"/>
  <c r="O25" i="76" s="1"/>
  <c r="P25" i="1"/>
  <c r="P25" i="76" s="1"/>
  <c r="Q25" i="1"/>
  <c r="Q25" i="76" s="1"/>
  <c r="R25" i="1"/>
  <c r="R25" i="76" s="1"/>
  <c r="T25" i="1"/>
  <c r="T25" i="76" s="1"/>
  <c r="U43" i="1" l="1"/>
  <c r="A3" i="1"/>
  <c r="A4" i="1"/>
  <c r="A5" i="1"/>
  <c r="A2" i="1"/>
  <c r="A1" i="3" s="1"/>
  <c r="I11" i="1"/>
  <c r="I11" i="76" s="1"/>
  <c r="F11" i="1"/>
  <c r="G11" i="1" l="1"/>
  <c r="G11" i="76" s="1"/>
  <c r="F11" i="76"/>
  <c r="J11" i="1"/>
  <c r="C4" i="56"/>
  <c r="A5" i="3"/>
  <c r="K11" i="1" l="1"/>
  <c r="J11" i="76"/>
  <c r="E28" i="5"/>
  <c r="E34" i="5"/>
  <c r="L11" i="1" l="1"/>
  <c r="K11" i="76"/>
  <c r="U77" i="1"/>
  <c r="M11" i="1" l="1"/>
  <c r="L11" i="76"/>
  <c r="U79" i="1"/>
  <c r="E23" i="56"/>
  <c r="E25" i="56" s="1"/>
  <c r="N11" i="1" l="1"/>
  <c r="M11" i="76"/>
  <c r="AE77" i="1"/>
  <c r="AE79" i="1"/>
  <c r="E27" i="56"/>
  <c r="E29" i="56" s="1"/>
  <c r="E63" i="1"/>
  <c r="E63" i="76" s="1"/>
  <c r="U63" i="76" s="1"/>
  <c r="E69" i="1"/>
  <c r="E69" i="76" s="1"/>
  <c r="U69" i="76" s="1"/>
  <c r="E70" i="1"/>
  <c r="E74" i="1"/>
  <c r="E76" i="1"/>
  <c r="E76" i="76" s="1"/>
  <c r="U76" i="76" s="1"/>
  <c r="AE76" i="76" s="1"/>
  <c r="E15" i="1"/>
  <c r="E15" i="76" s="1"/>
  <c r="U15" i="76" s="1"/>
  <c r="E22" i="1"/>
  <c r="E22" i="76" s="1"/>
  <c r="U22" i="76" s="1"/>
  <c r="E23" i="1"/>
  <c r="E23" i="76" s="1"/>
  <c r="U23" i="76" s="1"/>
  <c r="AE23" i="76" s="1"/>
  <c r="E28" i="1"/>
  <c r="E30" i="1"/>
  <c r="E30" i="76" s="1"/>
  <c r="U30" i="76" s="1"/>
  <c r="AE30" i="76" s="1"/>
  <c r="E34" i="1"/>
  <c r="E34" i="76" s="1"/>
  <c r="U34" i="76" s="1"/>
  <c r="E35" i="1"/>
  <c r="E35" i="76" s="1"/>
  <c r="U35" i="76" s="1"/>
  <c r="AE35" i="76" s="1"/>
  <c r="E36" i="1"/>
  <c r="E39" i="1"/>
  <c r="E39" i="76" s="1"/>
  <c r="U39" i="76" s="1"/>
  <c r="AE39" i="76" s="1"/>
  <c r="E40" i="1"/>
  <c r="E40" i="76" s="1"/>
  <c r="U40" i="76" s="1"/>
  <c r="AE40" i="76" s="1"/>
  <c r="E41" i="1"/>
  <c r="E41" i="76" s="1"/>
  <c r="U41" i="76" s="1"/>
  <c r="AE41" i="76" s="1"/>
  <c r="E44" i="1"/>
  <c r="E47" i="1"/>
  <c r="E54" i="1"/>
  <c r="E54" i="76" s="1"/>
  <c r="E56" i="1"/>
  <c r="E57" i="1"/>
  <c r="C23" i="3"/>
  <c r="B25" i="75" s="1"/>
  <c r="E71" i="1"/>
  <c r="E64" i="1"/>
  <c r="E64" i="76" s="1"/>
  <c r="U64" i="76" s="1"/>
  <c r="AE64" i="76" s="1"/>
  <c r="E65" i="1"/>
  <c r="E65" i="76" s="1"/>
  <c r="U65" i="76" s="1"/>
  <c r="AE65" i="76" s="1"/>
  <c r="E45" i="1"/>
  <c r="E45" i="76" s="1"/>
  <c r="U45" i="76" s="1"/>
  <c r="AE45" i="76" s="1"/>
  <c r="E29" i="1"/>
  <c r="E29" i="76" s="1"/>
  <c r="U29" i="76" s="1"/>
  <c r="AE29" i="76" s="1"/>
  <c r="E24" i="1"/>
  <c r="E24" i="76" s="1"/>
  <c r="U24" i="76" s="1"/>
  <c r="AE24" i="76" s="1"/>
  <c r="E16" i="1"/>
  <c r="E16" i="76" s="1"/>
  <c r="U16" i="76" s="1"/>
  <c r="AE16" i="76" s="1"/>
  <c r="A11" i="3"/>
  <c r="A13" i="75" s="1"/>
  <c r="C11" i="3"/>
  <c r="B13" i="75" s="1"/>
  <c r="A12" i="3"/>
  <c r="A14" i="75" s="1"/>
  <c r="C12" i="3"/>
  <c r="B14" i="75" s="1"/>
  <c r="A13" i="3"/>
  <c r="A15" i="75" s="1"/>
  <c r="C13" i="3"/>
  <c r="B15" i="75" s="1"/>
  <c r="A14" i="3"/>
  <c r="A16" i="75" s="1"/>
  <c r="C14" i="3"/>
  <c r="B16" i="75" s="1"/>
  <c r="A15" i="3"/>
  <c r="A17" i="75" s="1"/>
  <c r="C15" i="3"/>
  <c r="B17" i="75" s="1"/>
  <c r="A16" i="3"/>
  <c r="A18" i="75" s="1"/>
  <c r="C16" i="3"/>
  <c r="B18" i="75" s="1"/>
  <c r="A17" i="3"/>
  <c r="A19" i="75" s="1"/>
  <c r="C17" i="3"/>
  <c r="B19" i="75" s="1"/>
  <c r="A18" i="3"/>
  <c r="A20" i="75" s="1"/>
  <c r="C18" i="3"/>
  <c r="B20" i="75" s="1"/>
  <c r="C19" i="3"/>
  <c r="B21" i="75" s="1"/>
  <c r="C20" i="3"/>
  <c r="B22" i="75" s="1"/>
  <c r="C21" i="3"/>
  <c r="B23" i="75" s="1"/>
  <c r="C22" i="3"/>
  <c r="B24" i="75" s="1"/>
  <c r="C24" i="3"/>
  <c r="B26" i="75" s="1"/>
  <c r="E36" i="5"/>
  <c r="H36" i="5" s="1"/>
  <c r="C9" i="3"/>
  <c r="B11" i="75" s="1"/>
  <c r="A10" i="3"/>
  <c r="A12" i="75" s="1"/>
  <c r="C10" i="3"/>
  <c r="B12" i="75" s="1"/>
  <c r="A9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U56" i="1" l="1"/>
  <c r="E56" i="76"/>
  <c r="U56" i="76" s="1"/>
  <c r="AE56" i="76" s="1"/>
  <c r="U74" i="1"/>
  <c r="E74" i="76"/>
  <c r="U74" i="76" s="1"/>
  <c r="AE74" i="76" s="1"/>
  <c r="O11" i="1"/>
  <c r="N11" i="76"/>
  <c r="U71" i="1"/>
  <c r="AE71" i="1" s="1"/>
  <c r="E71" i="76"/>
  <c r="U71" i="76" s="1"/>
  <c r="AE71" i="76" s="1"/>
  <c r="U57" i="1"/>
  <c r="E57" i="76"/>
  <c r="U57" i="76" s="1"/>
  <c r="AE57" i="76" s="1"/>
  <c r="E44" i="76"/>
  <c r="U44" i="76" s="1"/>
  <c r="U36" i="1"/>
  <c r="AE36" i="1" s="1"/>
  <c r="E36" i="76"/>
  <c r="U36" i="76" s="1"/>
  <c r="AE36" i="76" s="1"/>
  <c r="E28" i="76"/>
  <c r="U28" i="76" s="1"/>
  <c r="AE63" i="76"/>
  <c r="AE66" i="76" s="1"/>
  <c r="U66" i="76"/>
  <c r="U47" i="1"/>
  <c r="E47" i="76"/>
  <c r="U47" i="76" s="1"/>
  <c r="AE47" i="76" s="1"/>
  <c r="AE15" i="76"/>
  <c r="AE69" i="76"/>
  <c r="AE34" i="76"/>
  <c r="AE22" i="76"/>
  <c r="AE25" i="76" s="1"/>
  <c r="U25" i="76"/>
  <c r="U70" i="1"/>
  <c r="E70" i="76"/>
  <c r="U70" i="76" s="1"/>
  <c r="AE70" i="76" s="1"/>
  <c r="F73" i="5"/>
  <c r="U76" i="1"/>
  <c r="AE76" i="1" s="1"/>
  <c r="H29" i="5"/>
  <c r="E31" i="5"/>
  <c r="U69" i="1"/>
  <c r="AE69" i="1" s="1"/>
  <c r="E72" i="1"/>
  <c r="E72" i="76" s="1"/>
  <c r="E25" i="1"/>
  <c r="E25" i="76" s="1"/>
  <c r="E48" i="1"/>
  <c r="E48" i="76" s="1"/>
  <c r="E66" i="1"/>
  <c r="E66" i="76" s="1"/>
  <c r="U44" i="1"/>
  <c r="AE44" i="1" s="1"/>
  <c r="U28" i="1"/>
  <c r="AE28" i="1" s="1"/>
  <c r="E31" i="1"/>
  <c r="E31" i="76" s="1"/>
  <c r="U29" i="1"/>
  <c r="AE29" i="1" s="1"/>
  <c r="U39" i="1"/>
  <c r="AE39" i="1" s="1"/>
  <c r="U30" i="1"/>
  <c r="U24" i="1"/>
  <c r="AE24" i="1" s="1"/>
  <c r="U64" i="1"/>
  <c r="U40" i="1"/>
  <c r="U34" i="1"/>
  <c r="U22" i="1"/>
  <c r="AE22" i="1" s="1"/>
  <c r="U65" i="1"/>
  <c r="U41" i="1"/>
  <c r="U35" i="1"/>
  <c r="AE35" i="1" s="1"/>
  <c r="U23" i="1"/>
  <c r="AE23" i="1" s="1"/>
  <c r="U63" i="1"/>
  <c r="U16" i="1"/>
  <c r="AE16" i="1" s="1"/>
  <c r="U45" i="1"/>
  <c r="AE45" i="1" s="1"/>
  <c r="U15" i="1"/>
  <c r="AE15" i="1" s="1"/>
  <c r="T48" i="1"/>
  <c r="T48" i="76" s="1"/>
  <c r="H72" i="1"/>
  <c r="H72" i="76" s="1"/>
  <c r="E87" i="76"/>
  <c r="E66" i="5"/>
  <c r="H66" i="5" s="1"/>
  <c r="E48" i="5"/>
  <c r="H48" i="5" s="1"/>
  <c r="E18" i="5"/>
  <c r="H18" i="5" s="1"/>
  <c r="H17" i="5"/>
  <c r="E72" i="5"/>
  <c r="H31" i="5"/>
  <c r="E25" i="5"/>
  <c r="J48" i="1"/>
  <c r="J48" i="76" s="1"/>
  <c r="J31" i="1"/>
  <c r="J31" i="76" s="1"/>
  <c r="K48" i="1"/>
  <c r="K48" i="76" s="1"/>
  <c r="J37" i="1"/>
  <c r="J37" i="76" s="1"/>
  <c r="N48" i="1"/>
  <c r="N48" i="76" s="1"/>
  <c r="N31" i="1"/>
  <c r="N31" i="76" s="1"/>
  <c r="S48" i="1"/>
  <c r="S48" i="76" s="1"/>
  <c r="G37" i="1"/>
  <c r="G37" i="76" s="1"/>
  <c r="L31" i="1"/>
  <c r="L31" i="76" s="1"/>
  <c r="P31" i="1"/>
  <c r="P31" i="76" s="1"/>
  <c r="Q37" i="1"/>
  <c r="Q37" i="76" s="1"/>
  <c r="G31" i="1"/>
  <c r="G31" i="76" s="1"/>
  <c r="L37" i="1"/>
  <c r="L37" i="76" s="1"/>
  <c r="P37" i="1"/>
  <c r="P37" i="76" s="1"/>
  <c r="Q31" i="1"/>
  <c r="Q31" i="76" s="1"/>
  <c r="I37" i="76"/>
  <c r="F31" i="1"/>
  <c r="F31" i="76" s="1"/>
  <c r="H37" i="1"/>
  <c r="H37" i="76" s="1"/>
  <c r="K37" i="1"/>
  <c r="K37" i="76" s="1"/>
  <c r="L48" i="1"/>
  <c r="L48" i="76" s="1"/>
  <c r="M37" i="1"/>
  <c r="M37" i="76" s="1"/>
  <c r="O48" i="1"/>
  <c r="O48" i="76" s="1"/>
  <c r="P48" i="1"/>
  <c r="P48" i="76" s="1"/>
  <c r="Q48" i="1"/>
  <c r="Q48" i="76" s="1"/>
  <c r="R48" i="1"/>
  <c r="R48" i="76" s="1"/>
  <c r="R37" i="1"/>
  <c r="R37" i="76" s="1"/>
  <c r="S72" i="1"/>
  <c r="S72" i="76" s="1"/>
  <c r="R66" i="1"/>
  <c r="R66" i="76" s="1"/>
  <c r="M72" i="1"/>
  <c r="M72" i="76" s="1"/>
  <c r="L66" i="1"/>
  <c r="L66" i="76" s="1"/>
  <c r="H31" i="1"/>
  <c r="H31" i="76" s="1"/>
  <c r="M31" i="1"/>
  <c r="M31" i="76" s="1"/>
  <c r="R31" i="1"/>
  <c r="R31" i="76" s="1"/>
  <c r="M66" i="1"/>
  <c r="M66" i="76" s="1"/>
  <c r="L72" i="1"/>
  <c r="L72" i="76" s="1"/>
  <c r="O37" i="1"/>
  <c r="O37" i="76" s="1"/>
  <c r="E37" i="1"/>
  <c r="E37" i="76" s="1"/>
  <c r="F48" i="1"/>
  <c r="F48" i="76" s="1"/>
  <c r="F37" i="1"/>
  <c r="F37" i="76" s="1"/>
  <c r="K31" i="1"/>
  <c r="M48" i="1"/>
  <c r="M48" i="76" s="1"/>
  <c r="N37" i="1"/>
  <c r="N37" i="76" s="1"/>
  <c r="R72" i="1"/>
  <c r="R72" i="76" s="1"/>
  <c r="Q66" i="1"/>
  <c r="Q66" i="76" s="1"/>
  <c r="P72" i="1"/>
  <c r="P72" i="76" s="1"/>
  <c r="N72" i="1"/>
  <c r="N72" i="76" s="1"/>
  <c r="F49" i="5"/>
  <c r="F51" i="5" s="1"/>
  <c r="F59" i="5" s="1"/>
  <c r="T37" i="1"/>
  <c r="T37" i="76" s="1"/>
  <c r="S49" i="1"/>
  <c r="S49" i="76" s="1"/>
  <c r="T72" i="1"/>
  <c r="T72" i="76" s="1"/>
  <c r="P66" i="1"/>
  <c r="P66" i="76" s="1"/>
  <c r="O72" i="1"/>
  <c r="O72" i="76" s="1"/>
  <c r="K72" i="1"/>
  <c r="K72" i="76" s="1"/>
  <c r="H66" i="1"/>
  <c r="F66" i="1"/>
  <c r="F66" i="76" s="1"/>
  <c r="E37" i="5"/>
  <c r="H37" i="5" s="1"/>
  <c r="T31" i="1"/>
  <c r="O31" i="1"/>
  <c r="O31" i="76" s="1"/>
  <c r="T66" i="1"/>
  <c r="T66" i="76" s="1"/>
  <c r="O66" i="1"/>
  <c r="O66" i="76" s="1"/>
  <c r="J72" i="1"/>
  <c r="J72" i="76" s="1"/>
  <c r="F72" i="1"/>
  <c r="F72" i="76" s="1"/>
  <c r="H48" i="1"/>
  <c r="H48" i="76" s="1"/>
  <c r="S66" i="1"/>
  <c r="Q72" i="1"/>
  <c r="Q72" i="76" s="1"/>
  <c r="N66" i="1"/>
  <c r="K66" i="1"/>
  <c r="K66" i="76" s="1"/>
  <c r="J66" i="1"/>
  <c r="J66" i="76" s="1"/>
  <c r="I72" i="1"/>
  <c r="I72" i="76" s="1"/>
  <c r="G72" i="1"/>
  <c r="G72" i="76" s="1"/>
  <c r="G48" i="1"/>
  <c r="G48" i="76" s="1"/>
  <c r="I66" i="1"/>
  <c r="I66" i="76" s="1"/>
  <c r="G66" i="1"/>
  <c r="G66" i="76" s="1"/>
  <c r="E17" i="1"/>
  <c r="H72" i="5"/>
  <c r="U37" i="76" l="1"/>
  <c r="AE37" i="76"/>
  <c r="E18" i="1"/>
  <c r="E18" i="76" s="1"/>
  <c r="E17" i="76"/>
  <c r="U17" i="76" s="1"/>
  <c r="T49" i="1"/>
  <c r="T49" i="76" s="1"/>
  <c r="T31" i="76"/>
  <c r="P11" i="1"/>
  <c r="O11" i="76"/>
  <c r="A19" i="3"/>
  <c r="A21" i="75" s="1"/>
  <c r="N73" i="1"/>
  <c r="N73" i="76" s="1"/>
  <c r="N66" i="76"/>
  <c r="H73" i="1"/>
  <c r="H73" i="76" s="1"/>
  <c r="H66" i="76"/>
  <c r="K49" i="1"/>
  <c r="K49" i="76" s="1"/>
  <c r="K31" i="76"/>
  <c r="AE72" i="76"/>
  <c r="AE73" i="76" s="1"/>
  <c r="AE75" i="76" s="1"/>
  <c r="AE82" i="76" s="1"/>
  <c r="S73" i="1"/>
  <c r="S73" i="76" s="1"/>
  <c r="S66" i="76"/>
  <c r="AE28" i="76"/>
  <c r="AE31" i="76" s="1"/>
  <c r="U31" i="76"/>
  <c r="U48" i="76"/>
  <c r="AE44" i="76"/>
  <c r="AE48" i="76" s="1"/>
  <c r="U72" i="76"/>
  <c r="U73" i="76" s="1"/>
  <c r="U75" i="76" s="1"/>
  <c r="U82" i="76" s="1"/>
  <c r="T73" i="1"/>
  <c r="J73" i="1"/>
  <c r="J73" i="76" s="1"/>
  <c r="O49" i="1"/>
  <c r="O49" i="76" s="1"/>
  <c r="K73" i="1"/>
  <c r="K73" i="76" s="1"/>
  <c r="G73" i="1"/>
  <c r="R49" i="1"/>
  <c r="R49" i="76" s="1"/>
  <c r="Q49" i="1"/>
  <c r="Q49" i="76" s="1"/>
  <c r="F75" i="5"/>
  <c r="F82" i="5" s="1"/>
  <c r="I49" i="76"/>
  <c r="F49" i="1"/>
  <c r="F49" i="76" s="1"/>
  <c r="L49" i="1"/>
  <c r="N49" i="1"/>
  <c r="N49" i="76" s="1"/>
  <c r="J75" i="1"/>
  <c r="J75" i="76" s="1"/>
  <c r="N75" i="1"/>
  <c r="N75" i="76" s="1"/>
  <c r="S75" i="1"/>
  <c r="S75" i="76" s="1"/>
  <c r="H75" i="1"/>
  <c r="H75" i="76" s="1"/>
  <c r="M49" i="1"/>
  <c r="H49" i="1"/>
  <c r="G49" i="1"/>
  <c r="G49" i="76" s="1"/>
  <c r="P49" i="1"/>
  <c r="P49" i="76" s="1"/>
  <c r="J49" i="1"/>
  <c r="J49" i="76" s="1"/>
  <c r="E73" i="5"/>
  <c r="E75" i="5" s="1"/>
  <c r="E82" i="5" s="1"/>
  <c r="E73" i="1"/>
  <c r="U48" i="1"/>
  <c r="AE34" i="1"/>
  <c r="AE37" i="1" s="1"/>
  <c r="U37" i="1"/>
  <c r="E49" i="5"/>
  <c r="E51" i="5" s="1"/>
  <c r="E59" i="5" s="1"/>
  <c r="E49" i="1"/>
  <c r="E49" i="76" s="1"/>
  <c r="U25" i="1"/>
  <c r="AE25" i="1"/>
  <c r="O73" i="1"/>
  <c r="O73" i="76" s="1"/>
  <c r="F73" i="1"/>
  <c r="F73" i="76" s="1"/>
  <c r="P73" i="1"/>
  <c r="P73" i="76" s="1"/>
  <c r="Q73" i="1"/>
  <c r="Q73" i="76" s="1"/>
  <c r="M73" i="1"/>
  <c r="M73" i="76" s="1"/>
  <c r="L73" i="1"/>
  <c r="L73" i="76" s="1"/>
  <c r="I73" i="1"/>
  <c r="I73" i="76" s="1"/>
  <c r="R73" i="1"/>
  <c r="R73" i="76" s="1"/>
  <c r="U17" i="1"/>
  <c r="U18" i="1" s="1"/>
  <c r="H25" i="5"/>
  <c r="AE57" i="1"/>
  <c r="J51" i="1"/>
  <c r="J51" i="76" s="1"/>
  <c r="AE41" i="1"/>
  <c r="AE30" i="1"/>
  <c r="AE31" i="1" s="1"/>
  <c r="AE40" i="1"/>
  <c r="AE56" i="1"/>
  <c r="AE74" i="1"/>
  <c r="AE64" i="1"/>
  <c r="AE63" i="1"/>
  <c r="P51" i="1"/>
  <c r="P51" i="76" s="1"/>
  <c r="S51" i="1"/>
  <c r="AE47" i="1"/>
  <c r="R51" i="1"/>
  <c r="R51" i="76" s="1"/>
  <c r="Q51" i="1"/>
  <c r="T51" i="1"/>
  <c r="T51" i="76" s="1"/>
  <c r="N51" i="1"/>
  <c r="N51" i="76" s="1"/>
  <c r="K51" i="1" l="1"/>
  <c r="K51" i="76" s="1"/>
  <c r="O51" i="1"/>
  <c r="O54" i="1" s="1"/>
  <c r="O54" i="76" s="1"/>
  <c r="F51" i="1"/>
  <c r="F51" i="76" s="1"/>
  <c r="AE49" i="76"/>
  <c r="U49" i="76"/>
  <c r="K75" i="1"/>
  <c r="K75" i="76" s="1"/>
  <c r="Q11" i="1"/>
  <c r="P11" i="76"/>
  <c r="A20" i="3"/>
  <c r="A22" i="75" s="1"/>
  <c r="M51" i="1"/>
  <c r="M51" i="76" s="1"/>
  <c r="M49" i="76"/>
  <c r="AE17" i="76"/>
  <c r="AE18" i="76" s="1"/>
  <c r="U18" i="76"/>
  <c r="H51" i="1"/>
  <c r="H51" i="76" s="1"/>
  <c r="H49" i="76"/>
  <c r="G75" i="1"/>
  <c r="G73" i="76"/>
  <c r="T75" i="1"/>
  <c r="T73" i="76"/>
  <c r="E75" i="1"/>
  <c r="E73" i="76"/>
  <c r="L51" i="1"/>
  <c r="L49" i="76"/>
  <c r="Q54" i="1"/>
  <c r="Q54" i="76" s="1"/>
  <c r="Q51" i="76"/>
  <c r="I54" i="76"/>
  <c r="I51" i="76"/>
  <c r="S54" i="1"/>
  <c r="S54" i="76" s="1"/>
  <c r="S51" i="76"/>
  <c r="O51" i="76"/>
  <c r="N82" i="1"/>
  <c r="E18" i="3" s="1"/>
  <c r="F20" i="75" s="1"/>
  <c r="S82" i="1"/>
  <c r="H82" i="1"/>
  <c r="E12" i="3" s="1"/>
  <c r="F14" i="75" s="1"/>
  <c r="J82" i="1"/>
  <c r="E14" i="3" s="1"/>
  <c r="F16" i="75" s="1"/>
  <c r="H82" i="5"/>
  <c r="F84" i="5"/>
  <c r="I75" i="1"/>
  <c r="I75" i="76" s="1"/>
  <c r="L75" i="1"/>
  <c r="L75" i="76" s="1"/>
  <c r="Q75" i="1"/>
  <c r="Q75" i="76" s="1"/>
  <c r="F75" i="1"/>
  <c r="F75" i="76" s="1"/>
  <c r="O75" i="1"/>
  <c r="O75" i="76" s="1"/>
  <c r="R54" i="1"/>
  <c r="R54" i="76" s="1"/>
  <c r="R75" i="1"/>
  <c r="M75" i="1"/>
  <c r="P75" i="1"/>
  <c r="AE17" i="1"/>
  <c r="AE18" i="1" s="1"/>
  <c r="J54" i="1"/>
  <c r="J54" i="76" s="1"/>
  <c r="K54" i="1"/>
  <c r="K54" i="76" s="1"/>
  <c r="M54" i="1"/>
  <c r="M54" i="76" s="1"/>
  <c r="P54" i="1"/>
  <c r="P54" i="76" s="1"/>
  <c r="H51" i="5"/>
  <c r="U72" i="1"/>
  <c r="AE70" i="1"/>
  <c r="U31" i="1"/>
  <c r="U49" i="1" s="1"/>
  <c r="E23" i="3"/>
  <c r="F25" i="75" s="1"/>
  <c r="I25" i="75" s="1"/>
  <c r="AE48" i="1"/>
  <c r="H49" i="5"/>
  <c r="AE65" i="1"/>
  <c r="U66" i="1"/>
  <c r="G51" i="1"/>
  <c r="E51" i="1"/>
  <c r="E51" i="76" s="1"/>
  <c r="H54" i="1" l="1"/>
  <c r="H54" i="76" s="1"/>
  <c r="U54" i="76" s="1"/>
  <c r="AE54" i="76" s="1"/>
  <c r="AE59" i="76" s="1"/>
  <c r="AE89" i="76" s="1"/>
  <c r="AE90" i="76" s="1"/>
  <c r="F54" i="1"/>
  <c r="F54" i="76" s="1"/>
  <c r="K82" i="1"/>
  <c r="E15" i="3" s="1"/>
  <c r="F17" i="75" s="1"/>
  <c r="G17" i="75" s="1"/>
  <c r="AE51" i="76"/>
  <c r="M82" i="1"/>
  <c r="M75" i="76"/>
  <c r="H82" i="76"/>
  <c r="H55" i="1"/>
  <c r="E82" i="1"/>
  <c r="E75" i="76"/>
  <c r="T82" i="1"/>
  <c r="T75" i="76"/>
  <c r="P82" i="1"/>
  <c r="P75" i="76"/>
  <c r="J82" i="76"/>
  <c r="J55" i="1"/>
  <c r="N82" i="76"/>
  <c r="N55" i="1"/>
  <c r="N59" i="1" s="1"/>
  <c r="N59" i="76" s="1"/>
  <c r="R11" i="1"/>
  <c r="Q11" i="76"/>
  <c r="A21" i="3"/>
  <c r="A23" i="75" s="1"/>
  <c r="G54" i="1"/>
  <c r="G54" i="76" s="1"/>
  <c r="G51" i="76"/>
  <c r="U51" i="76" s="1"/>
  <c r="S82" i="76"/>
  <c r="S55" i="1"/>
  <c r="L54" i="1"/>
  <c r="L54" i="76" s="1"/>
  <c r="L51" i="76"/>
  <c r="G82" i="1"/>
  <c r="G75" i="76"/>
  <c r="R82" i="1"/>
  <c r="E22" i="3" s="1"/>
  <c r="F24" i="75" s="1"/>
  <c r="I24" i="75" s="1"/>
  <c r="R75" i="76"/>
  <c r="E17" i="3"/>
  <c r="F19" i="75" s="1"/>
  <c r="G19" i="75" s="1"/>
  <c r="S59" i="1"/>
  <c r="S59" i="76" s="1"/>
  <c r="Q82" i="1"/>
  <c r="E21" i="3" s="1"/>
  <c r="F23" i="75" s="1"/>
  <c r="F82" i="1"/>
  <c r="F82" i="76" s="1"/>
  <c r="O82" i="1"/>
  <c r="I82" i="1"/>
  <c r="E13" i="3" s="1"/>
  <c r="F15" i="75" s="1"/>
  <c r="J59" i="1"/>
  <c r="L82" i="1"/>
  <c r="H59" i="1"/>
  <c r="AE49" i="1"/>
  <c r="U51" i="1"/>
  <c r="E59" i="1"/>
  <c r="G20" i="75"/>
  <c r="I20" i="75"/>
  <c r="G16" i="75"/>
  <c r="I16" i="75"/>
  <c r="I17" i="75"/>
  <c r="G25" i="75"/>
  <c r="I14" i="75"/>
  <c r="G14" i="75"/>
  <c r="U73" i="1"/>
  <c r="U75" i="1" s="1"/>
  <c r="U82" i="1" s="1"/>
  <c r="AE72" i="1"/>
  <c r="AE66" i="1"/>
  <c r="K82" i="76" l="1"/>
  <c r="K55" i="1"/>
  <c r="K59" i="1" s="1"/>
  <c r="D15" i="3" s="1"/>
  <c r="G82" i="76"/>
  <c r="G55" i="1"/>
  <c r="G59" i="1" s="1"/>
  <c r="G59" i="76" s="1"/>
  <c r="E11" i="3"/>
  <c r="F13" i="75" s="1"/>
  <c r="E82" i="76"/>
  <c r="E9" i="3"/>
  <c r="E11" i="75" s="1"/>
  <c r="M82" i="76"/>
  <c r="M55" i="1"/>
  <c r="M59" i="1" s="1"/>
  <c r="E83" i="1"/>
  <c r="E83" i="76" s="1"/>
  <c r="E59" i="76"/>
  <c r="L82" i="76"/>
  <c r="L55" i="1"/>
  <c r="L59" i="1" s="1"/>
  <c r="P82" i="76"/>
  <c r="P55" i="1"/>
  <c r="P59" i="1" s="1"/>
  <c r="E20" i="3"/>
  <c r="F22" i="75" s="1"/>
  <c r="D12" i="3"/>
  <c r="H59" i="76"/>
  <c r="O82" i="76"/>
  <c r="O55" i="1"/>
  <c r="R82" i="76"/>
  <c r="R55" i="1"/>
  <c r="R59" i="1" s="1"/>
  <c r="R59" i="76" s="1"/>
  <c r="T82" i="76"/>
  <c r="E24" i="3"/>
  <c r="F26" i="75" s="1"/>
  <c r="I55" i="1"/>
  <c r="I59" i="1" s="1"/>
  <c r="I82" i="76"/>
  <c r="Q82" i="76"/>
  <c r="Q55" i="1"/>
  <c r="Q59" i="1" s="1"/>
  <c r="Q59" i="76" s="1"/>
  <c r="S11" i="1"/>
  <c r="R11" i="76"/>
  <c r="A22" i="3"/>
  <c r="A24" i="75" s="1"/>
  <c r="D20" i="3"/>
  <c r="P59" i="76"/>
  <c r="AE83" i="76"/>
  <c r="J59" i="76"/>
  <c r="U59" i="76"/>
  <c r="U83" i="76" s="1"/>
  <c r="G24" i="75"/>
  <c r="D14" i="3"/>
  <c r="I19" i="75"/>
  <c r="D18" i="3"/>
  <c r="D23" i="3"/>
  <c r="E16" i="3"/>
  <c r="F18" i="75" s="1"/>
  <c r="G18" i="75" s="1"/>
  <c r="E19" i="3"/>
  <c r="F21" i="75" s="1"/>
  <c r="I21" i="75" s="1"/>
  <c r="O59" i="1"/>
  <c r="O59" i="76" s="1"/>
  <c r="E10" i="3"/>
  <c r="F55" i="1"/>
  <c r="F59" i="1" s="1"/>
  <c r="F59" i="76" s="1"/>
  <c r="D22" i="3"/>
  <c r="G15" i="75"/>
  <c r="I15" i="75"/>
  <c r="I23" i="75"/>
  <c r="G23" i="75"/>
  <c r="AE73" i="1"/>
  <c r="H59" i="5"/>
  <c r="E84" i="5"/>
  <c r="D9" i="3"/>
  <c r="AE51" i="1"/>
  <c r="K59" i="76" l="1"/>
  <c r="S11" i="76"/>
  <c r="T11" i="1"/>
  <c r="E9" i="75" s="1"/>
  <c r="A23" i="3"/>
  <c r="A25" i="75" s="1"/>
  <c r="D16" i="3"/>
  <c r="L59" i="76"/>
  <c r="D17" i="3"/>
  <c r="M59" i="76"/>
  <c r="G13" i="75"/>
  <c r="I13" i="75"/>
  <c r="G11" i="75"/>
  <c r="E28" i="75"/>
  <c r="E33" i="75" s="1"/>
  <c r="E37" i="75" s="1"/>
  <c r="E40" i="75" s="1"/>
  <c r="T55" i="1" s="1"/>
  <c r="I26" i="75"/>
  <c r="G26" i="75"/>
  <c r="G22" i="75"/>
  <c r="I22" i="75"/>
  <c r="N90" i="76"/>
  <c r="N89" i="76"/>
  <c r="L90" i="76"/>
  <c r="L89" i="76"/>
  <c r="H90" i="76"/>
  <c r="H89" i="76"/>
  <c r="K90" i="76"/>
  <c r="K89" i="76"/>
  <c r="E90" i="76"/>
  <c r="E89" i="76"/>
  <c r="M90" i="76"/>
  <c r="M89" i="76"/>
  <c r="R90" i="76"/>
  <c r="R89" i="76"/>
  <c r="P90" i="76"/>
  <c r="P89" i="76"/>
  <c r="D13" i="3"/>
  <c r="I59" i="76"/>
  <c r="S90" i="76"/>
  <c r="S89" i="76"/>
  <c r="J90" i="76"/>
  <c r="J89" i="76"/>
  <c r="I18" i="75"/>
  <c r="D21" i="3"/>
  <c r="G21" i="75"/>
  <c r="F12" i="75"/>
  <c r="E26" i="3"/>
  <c r="E29" i="3" s="1"/>
  <c r="D19" i="3"/>
  <c r="AE75" i="1"/>
  <c r="D11" i="3"/>
  <c r="D10" i="3"/>
  <c r="E140" i="75" l="1"/>
  <c r="E42" i="75"/>
  <c r="T11" i="76"/>
  <c r="A24" i="3"/>
  <c r="A26" i="75" s="1"/>
  <c r="F90" i="76"/>
  <c r="F89" i="76"/>
  <c r="G90" i="76"/>
  <c r="G89" i="76"/>
  <c r="Q90" i="76"/>
  <c r="Q89" i="76"/>
  <c r="I90" i="76"/>
  <c r="I89" i="76"/>
  <c r="O90" i="76"/>
  <c r="O89" i="76"/>
  <c r="G12" i="75"/>
  <c r="G28" i="75" s="1"/>
  <c r="I12" i="75"/>
  <c r="F28" i="75"/>
  <c r="F33" i="75" s="1"/>
  <c r="AE82" i="1"/>
  <c r="I28" i="75" l="1"/>
  <c r="I33" i="75" s="1"/>
  <c r="I37" i="75" s="1"/>
  <c r="I40" i="75" s="1"/>
  <c r="F37" i="75"/>
  <c r="G33" i="75"/>
  <c r="U54" i="1"/>
  <c r="U55" i="1"/>
  <c r="AE55" i="1" s="1"/>
  <c r="T59" i="1"/>
  <c r="T59" i="76" s="1"/>
  <c r="F40" i="75" l="1"/>
  <c r="G40" i="75" s="1"/>
  <c r="H40" i="75" s="1"/>
  <c r="G37" i="75"/>
  <c r="U59" i="1"/>
  <c r="U83" i="1" s="1"/>
  <c r="H26" i="3" s="1"/>
  <c r="AE54" i="1"/>
  <c r="AE59" i="1" s="1"/>
  <c r="D24" i="3"/>
  <c r="D26" i="3" s="1"/>
  <c r="D29" i="3" s="1"/>
  <c r="T90" i="76" l="1"/>
  <c r="T89" i="76"/>
  <c r="F26" i="3"/>
  <c r="AE83" i="1"/>
  <c r="H29" i="3" s="1"/>
  <c r="F29" i="3"/>
</calcChain>
</file>

<file path=xl/comments1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comments2.xml><?xml version="1.0" encoding="utf-8"?>
<comments xmlns="http://schemas.openxmlformats.org/spreadsheetml/2006/main">
  <authors>
    <author>rzk7kq</author>
  </authors>
  <commentList>
    <comment ref="B45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1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sharedStrings.xml><?xml version="1.0" encoding="utf-8"?>
<sst xmlns="http://schemas.openxmlformats.org/spreadsheetml/2006/main" count="666" uniqueCount="428">
  <si>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</si>
  <si>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</si>
  <si>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</si>
  <si>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</si>
  <si>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</si>
  <si>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</si>
  <si>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</si>
  <si>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</si>
  <si>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</si>
  <si>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</si>
  <si>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</si>
  <si>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</si>
  <si>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</si>
  <si>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</si>
  <si>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</si>
  <si>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A/R</t>
  </si>
  <si>
    <t>Charges to</t>
  </si>
  <si>
    <t>Restated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</si>
  <si>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</si>
  <si>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</si>
  <si>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</si>
  <si>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</si>
  <si>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</si>
  <si>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</si>
  <si>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</si>
  <si>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</si>
  <si>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</si>
  <si>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</si>
  <si>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Expenses</t>
  </si>
  <si>
    <t>Subs</t>
  </si>
  <si>
    <t>Total</t>
  </si>
  <si>
    <t>-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</si>
  <si>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</si>
  <si>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</si>
  <si>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</si>
  <si>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</si>
  <si>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</si>
  <si>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</si>
  <si>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</si>
  <si>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</si>
  <si>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</si>
  <si>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</si>
  <si>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</si>
  <si>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</si>
  <si>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</si>
  <si>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</si>
  <si>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</si>
  <si>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</si>
  <si>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</si>
  <si>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</si>
  <si>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</si>
  <si>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</si>
  <si>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</si>
  <si>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</si>
  <si>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</si>
  <si>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</si>
  <si>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</si>
  <si>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</si>
  <si>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</si>
  <si>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</si>
  <si>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</si>
  <si>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</si>
  <si>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</si>
  <si>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</si>
  <si>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</si>
  <si>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</si>
  <si>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RATE OF RETURN</t>
  </si>
  <si>
    <t>Restatement Summary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</si>
  <si>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</si>
  <si>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</si>
  <si>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</si>
  <si>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</si>
  <si>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</si>
  <si>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</si>
  <si>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</si>
  <si>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</si>
  <si>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</si>
  <si>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</si>
  <si>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</si>
  <si>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</si>
  <si>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</si>
  <si>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</si>
  <si>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</si>
  <si>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</si>
  <si>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</si>
  <si>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</si>
  <si>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</si>
  <si>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</si>
  <si>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</si>
  <si>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</si>
  <si>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</si>
  <si>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</si>
  <si>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</si>
  <si>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</si>
  <si>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</si>
  <si>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</si>
  <si>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</si>
  <si>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</si>
  <si>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</si>
  <si>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</si>
  <si>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</si>
  <si>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</si>
  <si>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</si>
  <si>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</si>
  <si>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</si>
  <si>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</si>
  <si>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</si>
  <si>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</si>
  <si>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</si>
  <si>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</si>
  <si>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</si>
  <si>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Normalization &amp;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</si>
  <si>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</si>
  <si>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</si>
  <si>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</si>
  <si>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</si>
  <si>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</si>
  <si>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</si>
  <si>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</si>
  <si>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</si>
  <si>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</si>
  <si>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</si>
  <si>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</si>
  <si>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</si>
  <si>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</si>
  <si>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</si>
  <si>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</si>
  <si>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Jeanne</t>
  </si>
  <si>
    <t>Net</t>
  </si>
  <si>
    <t>Gains/losses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</si>
  <si>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</si>
  <si>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</si>
  <si>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</si>
  <si>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</si>
  <si>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</si>
  <si>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</si>
  <si>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</si>
  <si>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</si>
  <si>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Revenue Requirement</t>
  </si>
  <si>
    <t>(000's OF DOLLARS)</t>
  </si>
  <si>
    <t>Revenue Conversion Factor</t>
  </si>
  <si>
    <t>Washington - Gas System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</si>
  <si>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</si>
  <si>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</si>
  <si>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</si>
  <si>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</si>
  <si>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</si>
  <si>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</si>
  <si>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</si>
  <si>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</si>
  <si>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</si>
  <si>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</si>
  <si>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</si>
  <si>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</si>
  <si>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Revenue</t>
  </si>
  <si>
    <t>Revised Allowed Rate of Return</t>
  </si>
  <si>
    <t>NOI Requirement</t>
  </si>
  <si>
    <t>Misc</t>
  </si>
  <si>
    <t xml:space="preserve">Karen </t>
  </si>
  <si>
    <t>Restating</t>
  </si>
  <si>
    <t>Common Equity</t>
  </si>
  <si>
    <t>Filed Revenue Requirement</t>
  </si>
  <si>
    <t xml:space="preserve">Adjusted Revenue Requirement </t>
  </si>
  <si>
    <t>Jen</t>
  </si>
  <si>
    <t>NET PLANT</t>
  </si>
  <si>
    <t>Jen/Karen</t>
  </si>
  <si>
    <t>Joe</t>
  </si>
  <si>
    <t xml:space="preserve">WORKING CAPITAL </t>
  </si>
  <si>
    <t>WORKING CAPITAL</t>
  </si>
  <si>
    <t>Term Debt</t>
  </si>
  <si>
    <t>Done</t>
  </si>
  <si>
    <t>Not Done</t>
  </si>
  <si>
    <t>FILED:</t>
  </si>
  <si>
    <t>error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</si>
  <si>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</si>
  <si>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</si>
  <si>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</si>
  <si>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</si>
  <si>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</si>
  <si>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</si>
  <si>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</si>
  <si>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</si>
  <si>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G-PT</t>
  </si>
  <si>
    <t>G-UE</t>
  </si>
  <si>
    <t>G-RE</t>
  </si>
  <si>
    <t>G-ID</t>
  </si>
  <si>
    <t>G-FIT</t>
  </si>
  <si>
    <t>G-NGL</t>
  </si>
  <si>
    <t>G-EAR</t>
  </si>
  <si>
    <t>G-OSC</t>
  </si>
  <si>
    <t>G-ET</t>
  </si>
  <si>
    <t>G-MR</t>
  </si>
  <si>
    <t>G-DI</t>
  </si>
  <si>
    <t>Depreciation/Amortization</t>
  </si>
  <si>
    <t>TWELVE MONTHS ENDED DECEMBER 31, 2011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</si>
  <si>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</si>
  <si>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</si>
  <si>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</si>
  <si>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</si>
  <si>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</si>
  <si>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</si>
  <si>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</si>
  <si>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</si>
  <si>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</si>
  <si>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</si>
  <si>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</si>
  <si>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</si>
  <si>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</si>
  <si>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</si>
  <si>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</si>
  <si>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</si>
  <si>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</si>
  <si>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</si>
  <si>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</si>
  <si>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</si>
  <si>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</si>
  <si>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</si>
  <si>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</si>
  <si>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</si>
  <si>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</si>
  <si>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</si>
  <si>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</si>
  <si>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</si>
  <si>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</si>
  <si>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</si>
  <si>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</si>
  <si>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</si>
  <si>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</si>
  <si>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</si>
  <si>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</si>
  <si>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</si>
  <si>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</si>
  <si>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</si>
  <si>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</si>
  <si>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Tara</t>
  </si>
  <si>
    <t>Deferred Debits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</si>
  <si>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</si>
  <si>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</si>
  <si>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</si>
  <si>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</si>
  <si>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</si>
  <si>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</si>
  <si>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</si>
  <si>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</si>
  <si>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</si>
  <si>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</si>
  <si>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</si>
  <si>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</si>
  <si>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</si>
  <si>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</si>
  <si>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</si>
  <si>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</si>
  <si>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</si>
  <si>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</si>
  <si>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</si>
  <si>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</si>
  <si>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</si>
  <si>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</si>
  <si>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</si>
  <si>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</si>
  <si>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</si>
  <si>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</si>
  <si>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</si>
  <si>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</si>
  <si>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</si>
  <si>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</si>
  <si>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</si>
  <si>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</si>
  <si>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</si>
  <si>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</si>
  <si>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</si>
  <si>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</si>
  <si>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</si>
  <si>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</si>
  <si>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</si>
  <si>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</si>
  <si>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</si>
  <si>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</si>
  <si>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</si>
  <si>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</si>
  <si>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</si>
  <si>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</si>
  <si>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</si>
  <si>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</si>
  <si>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</si>
  <si>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</si>
  <si>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</si>
  <si>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</si>
  <si>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</si>
  <si>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</si>
  <si>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</si>
  <si>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</si>
  <si>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</si>
  <si>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</si>
  <si>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</si>
  <si>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</si>
  <si>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</si>
  <si>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</si>
  <si>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</si>
  <si>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</si>
  <si>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</si>
  <si>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</si>
  <si>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</si>
  <si>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</si>
  <si>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</si>
  <si>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</si>
  <si>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</si>
  <si>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</si>
  <si>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</si>
  <si>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</si>
  <si>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</si>
  <si>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</si>
  <si>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</si>
  <si>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</si>
  <si>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</si>
  <si>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</si>
  <si>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</si>
  <si>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</si>
  <si>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</si>
  <si>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</si>
  <si>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</si>
  <si>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</si>
  <si>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</si>
  <si>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</si>
  <si>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</si>
  <si>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</si>
  <si>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</si>
  <si>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</si>
  <si>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</si>
  <si>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</si>
  <si>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</si>
  <si>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</si>
  <si>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</si>
  <si>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</si>
  <si>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</si>
  <si>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</si>
  <si>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</si>
  <si>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</si>
  <si>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</si>
  <si>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</si>
  <si>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</si>
  <si>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</si>
  <si>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</si>
  <si>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</si>
  <si>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</si>
  <si>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</si>
  <si>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</si>
  <si>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</si>
  <si>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</si>
  <si>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</si>
  <si>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</si>
  <si>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</si>
  <si>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</si>
  <si>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</si>
  <si>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</si>
  <si>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</si>
  <si>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</si>
  <si>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</si>
  <si>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</si>
  <si>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</si>
  <si>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</si>
  <si>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</si>
  <si>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</si>
  <si>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</si>
  <si>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</si>
  <si>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</si>
  <si>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</si>
  <si>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</si>
  <si>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</si>
  <si>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</si>
  <si>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</si>
  <si>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</si>
  <si>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</si>
  <si>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</si>
  <si>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</si>
  <si>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</si>
  <si>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</si>
  <si>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</si>
  <si>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</si>
  <si>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</si>
  <si>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</si>
  <si>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</si>
  <si>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</si>
  <si>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</si>
  <si>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</si>
  <si>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</si>
  <si>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</si>
  <si>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</si>
  <si>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</si>
  <si>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</si>
  <si>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</si>
  <si>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</si>
  <si>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</si>
  <si>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</si>
  <si>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</si>
  <si>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</si>
  <si>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</si>
  <si>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</si>
  <si>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</si>
  <si>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</si>
  <si>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</si>
  <si>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</si>
  <si>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</si>
  <si>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</si>
  <si>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</si>
  <si>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</si>
  <si>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</si>
  <si>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</si>
  <si>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</si>
  <si>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</si>
  <si>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</si>
  <si>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</si>
  <si>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</si>
  <si>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</si>
  <si>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</si>
  <si>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</si>
  <si>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</si>
  <si>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</si>
  <si>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AMA 2011 weighted cost of debt</t>
  </si>
  <si>
    <t>Adjutment</t>
  </si>
  <si>
    <t>Misc Adjs</t>
  </si>
  <si>
    <t>Misc.</t>
  </si>
  <si>
    <t>JSS-02/21/11</t>
  </si>
  <si>
    <t>DFIT</t>
  </si>
  <si>
    <t>Reviewed</t>
  </si>
  <si>
    <t>Yes</t>
  </si>
  <si>
    <t xml:space="preserve">FIT / </t>
  </si>
  <si>
    <t>Washington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</si>
</sst>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#,###_);\(#,###\)"/>
    <numFmt numFmtId="169" formatCode="_(&quot;$&quot;#,###_);_(&quot;$&quot;\ \(#,###\);_(* _);_(@_)"/>
    <numFmt numFmtId="170" formatCode="0.000000"/>
    <numFmt numFmtId="171" formatCode="0.000%"/>
    <numFmt numFmtId="172" formatCode="&quot;x &quot;0.00"/>
    <numFmt numFmtId="173" formatCode="&quot;x &quot;0.000"/>
    <numFmt numFmtId="174" formatCode="_(* #,##0_);_(* \(#,##0\);_(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59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9"/>
      <color rgb="FF0000FF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Geneva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Geneva"/>
    </font>
    <font>
      <b/>
      <sz val="9"/>
      <color rgb="FF0000FF"/>
      <name val="Times New Roman"/>
      <family val="1"/>
    </font>
    <font>
      <b/>
      <sz val="10"/>
      <color theme="1"/>
      <name val="Arial"/>
      <family val="2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Tms Rmn"/>
    </font>
    <font>
      <sz val="11"/>
      <name val="Tms Rmn"/>
    </font>
    <font>
      <i/>
      <sz val="8"/>
      <name val="Times New Roman"/>
      <family val="1"/>
    </font>
    <font>
      <b/>
      <sz val="9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8" fillId="0" borderId="0"/>
    <xf numFmtId="44" fontId="1" fillId="0" borderId="0" applyFont="0" applyFill="0" applyBorder="0" applyAlignment="0" applyProtection="0"/>
    <xf numFmtId="0" fontId="54" fillId="3" borderId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54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0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/>
    <xf numFmtId="5" fontId="11" fillId="0" borderId="0" xfId="0" applyNumberFormat="1" applyFont="1"/>
    <xf numFmtId="3" fontId="8" fillId="0" borderId="0" xfId="0" applyNumberFormat="1" applyFont="1"/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10" fontId="9" fillId="0" borderId="12" xfId="0" applyNumberFormat="1" applyFont="1" applyBorder="1" applyAlignment="1">
      <alignment horizontal="center"/>
    </xf>
    <xf numFmtId="37" fontId="11" fillId="0" borderId="0" xfId="0" applyNumberFormat="1" applyFont="1"/>
    <xf numFmtId="0" fontId="11" fillId="0" borderId="0" xfId="0" applyFont="1" applyAlignment="1">
      <alignment horizontal="center"/>
    </xf>
    <xf numFmtId="37" fontId="11" fillId="0" borderId="0" xfId="0" applyNumberFormat="1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/>
    <xf numFmtId="37" fontId="12" fillId="0" borderId="0" xfId="0" applyNumberFormat="1" applyFont="1" applyBorder="1"/>
    <xf numFmtId="3" fontId="14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70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70" fontId="19" fillId="0" borderId="0" xfId="0" applyNumberFormat="1" applyFont="1" applyAlignment="1">
      <alignment horizontal="right"/>
    </xf>
    <xf numFmtId="170" fontId="8" fillId="0" borderId="0" xfId="0" applyNumberFormat="1" applyFont="1"/>
    <xf numFmtId="170" fontId="20" fillId="0" borderId="0" xfId="0" applyNumberFormat="1" applyFont="1" applyAlignment="1">
      <alignment horizontal="center"/>
    </xf>
    <xf numFmtId="170" fontId="9" fillId="0" borderId="0" xfId="0" applyNumberFormat="1" applyFont="1"/>
    <xf numFmtId="170" fontId="21" fillId="0" borderId="0" xfId="0" applyNumberFormat="1" applyFont="1"/>
    <xf numFmtId="10" fontId="21" fillId="0" borderId="0" xfId="0" applyNumberFormat="1" applyFont="1"/>
    <xf numFmtId="0" fontId="16" fillId="0" borderId="0" xfId="0" applyFont="1"/>
    <xf numFmtId="170" fontId="13" fillId="0" borderId="0" xfId="0" applyNumberFormat="1" applyFont="1"/>
    <xf numFmtId="170" fontId="13" fillId="0" borderId="13" xfId="0" applyNumberFormat="1" applyFont="1" applyBorder="1"/>
    <xf numFmtId="3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/>
    <xf numFmtId="37" fontId="11" fillId="0" borderId="0" xfId="0" applyNumberFormat="1" applyFont="1" applyFill="1"/>
    <xf numFmtId="0" fontId="12" fillId="0" borderId="0" xfId="0" applyFont="1" applyFill="1" applyAlignment="1">
      <alignment horizontal="center"/>
    </xf>
    <xf numFmtId="0" fontId="8" fillId="0" borderId="0" xfId="0" applyFont="1" applyFill="1" applyBorder="1"/>
    <xf numFmtId="37" fontId="8" fillId="0" borderId="0" xfId="0" applyNumberFormat="1" applyFont="1" applyFill="1" applyBorder="1"/>
    <xf numFmtId="0" fontId="8" fillId="0" borderId="0" xfId="0" applyFont="1" applyFill="1"/>
    <xf numFmtId="0" fontId="12" fillId="0" borderId="0" xfId="0" applyFont="1" applyFill="1"/>
    <xf numFmtId="37" fontId="12" fillId="0" borderId="0" xfId="0" applyNumberFormat="1" applyFont="1" applyFill="1" applyBorder="1"/>
    <xf numFmtId="175" fontId="13" fillId="0" borderId="0" xfId="0" applyNumberFormat="1" applyFont="1"/>
    <xf numFmtId="3" fontId="3" fillId="0" borderId="0" xfId="5" applyNumberFormat="1" applyFont="1"/>
    <xf numFmtId="170" fontId="9" fillId="0" borderId="0" xfId="0" applyNumberFormat="1" applyFont="1" applyAlignment="1"/>
    <xf numFmtId="0" fontId="24" fillId="0" borderId="0" xfId="0" applyFont="1" applyFill="1" applyBorder="1" applyAlignment="1">
      <alignment horizontal="center"/>
    </xf>
    <xf numFmtId="37" fontId="23" fillId="0" borderId="0" xfId="5" applyNumberFormat="1" applyFont="1" applyFill="1" applyBorder="1"/>
    <xf numFmtId="5" fontId="26" fillId="0" borderId="0" xfId="0" applyNumberFormat="1" applyFont="1" applyFill="1" applyBorder="1"/>
    <xf numFmtId="5" fontId="23" fillId="0" borderId="0" xfId="0" applyNumberFormat="1" applyFont="1" applyFill="1" applyBorder="1"/>
    <xf numFmtId="0" fontId="24" fillId="0" borderId="0" xfId="0" applyFont="1" applyFill="1" applyBorder="1"/>
    <xf numFmtId="37" fontId="24" fillId="0" borderId="0" xfId="5" applyNumberFormat="1" applyFont="1" applyFill="1" applyBorder="1" applyAlignment="1">
      <alignment horizontal="center"/>
    </xf>
    <xf numFmtId="0" fontId="9" fillId="0" borderId="0" xfId="0" applyFont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10" xfId="0" applyFont="1" applyBorder="1" applyAlignment="1">
      <alignment horizontal="center"/>
    </xf>
    <xf numFmtId="10" fontId="28" fillId="0" borderId="0" xfId="0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10" fontId="29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4" fontId="4" fillId="0" borderId="0" xfId="1" applyNumberFormat="1" applyFont="1" applyAlignment="1">
      <alignment horizontal="center"/>
    </xf>
    <xf numFmtId="174" fontId="4" fillId="0" borderId="0" xfId="1" applyNumberFormat="1" applyFont="1"/>
    <xf numFmtId="3" fontId="3" fillId="0" borderId="0" xfId="0" applyNumberFormat="1" applyFont="1"/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170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0" fontId="9" fillId="0" borderId="0" xfId="0" applyNumberFormat="1" applyFont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3" fontId="38" fillId="0" borderId="0" xfId="6" applyNumberFormat="1" applyFont="1" applyFill="1"/>
    <xf numFmtId="3" fontId="39" fillId="0" borderId="0" xfId="6" applyNumberFormat="1" applyFont="1" applyFill="1" applyAlignment="1">
      <alignment horizontal="center"/>
    </xf>
    <xf numFmtId="3" fontId="39" fillId="0" borderId="1" xfId="6" applyNumberFormat="1" applyFont="1" applyFill="1" applyBorder="1" applyAlignment="1">
      <alignment horizontal="center"/>
    </xf>
    <xf numFmtId="3" fontId="39" fillId="0" borderId="5" xfId="6" applyNumberFormat="1" applyFont="1" applyFill="1" applyBorder="1" applyAlignment="1">
      <alignment horizontal="center"/>
    </xf>
    <xf numFmtId="3" fontId="39" fillId="0" borderId="8" xfId="6" applyNumberFormat="1" applyFont="1" applyFill="1" applyBorder="1" applyAlignment="1">
      <alignment horizontal="center"/>
    </xf>
    <xf numFmtId="3" fontId="39" fillId="0" borderId="0" xfId="6" applyNumberFormat="1" applyFont="1" applyFill="1" applyBorder="1" applyAlignment="1">
      <alignment horizontal="center"/>
    </xf>
    <xf numFmtId="168" fontId="38" fillId="0" borderId="0" xfId="4" applyNumberFormat="1" applyFont="1" applyFill="1" applyBorder="1"/>
    <xf numFmtId="3" fontId="38" fillId="0" borderId="0" xfId="5" applyNumberFormat="1" applyFont="1" applyFill="1"/>
    <xf numFmtId="0" fontId="38" fillId="0" borderId="0" xfId="6" applyNumberFormat="1" applyFont="1" applyAlignment="1">
      <alignment horizontal="left"/>
    </xf>
    <xf numFmtId="0" fontId="38" fillId="0" borderId="0" xfId="6" applyFont="1"/>
    <xf numFmtId="3" fontId="40" fillId="0" borderId="0" xfId="6" applyNumberFormat="1" applyFont="1" applyFill="1"/>
    <xf numFmtId="3" fontId="38" fillId="0" borderId="0" xfId="6" applyNumberFormat="1" applyFont="1"/>
    <xf numFmtId="3" fontId="39" fillId="0" borderId="0" xfId="6" applyNumberFormat="1" applyFont="1"/>
    <xf numFmtId="0" fontId="35" fillId="0" borderId="0" xfId="0" applyFont="1"/>
    <xf numFmtId="0" fontId="41" fillId="0" borderId="0" xfId="0" applyFont="1" applyAlignment="1">
      <alignment horizontal="center"/>
    </xf>
    <xf numFmtId="0" fontId="35" fillId="0" borderId="0" xfId="0" applyFont="1" applyFill="1"/>
    <xf numFmtId="0" fontId="42" fillId="0" borderId="0" xfId="6" applyFont="1"/>
    <xf numFmtId="0" fontId="43" fillId="0" borderId="0" xfId="0" applyFont="1"/>
    <xf numFmtId="3" fontId="44" fillId="0" borderId="0" xfId="6" applyNumberFormat="1" applyFont="1"/>
    <xf numFmtId="3" fontId="39" fillId="0" borderId="0" xfId="6" applyNumberFormat="1" applyFont="1" applyAlignment="1"/>
    <xf numFmtId="0" fontId="39" fillId="0" borderId="0" xfId="6" applyNumberFormat="1" applyFont="1" applyAlignment="1">
      <alignment horizontal="center"/>
    </xf>
    <xf numFmtId="0" fontId="39" fillId="0" borderId="0" xfId="6" applyFont="1" applyAlignment="1">
      <alignment horizontal="center"/>
    </xf>
    <xf numFmtId="3" fontId="39" fillId="0" borderId="0" xfId="6" applyNumberFormat="1" applyFont="1" applyAlignment="1">
      <alignment horizontal="center"/>
    </xf>
    <xf numFmtId="3" fontId="38" fillId="0" borderId="0" xfId="6" applyNumberFormat="1" applyFont="1" applyAlignment="1">
      <alignment horizontal="center"/>
    </xf>
    <xf numFmtId="0" fontId="45" fillId="0" borderId="0" xfId="6" applyFont="1"/>
    <xf numFmtId="0" fontId="39" fillId="0" borderId="1" xfId="6" applyNumberFormat="1" applyFont="1" applyBorder="1" applyAlignment="1">
      <alignment horizontal="center"/>
    </xf>
    <xf numFmtId="0" fontId="39" fillId="0" borderId="2" xfId="6" applyFont="1" applyBorder="1" applyAlignment="1">
      <alignment horizontal="center"/>
    </xf>
    <xf numFmtId="0" fontId="39" fillId="0" borderId="3" xfId="6" applyFont="1" applyBorder="1" applyAlignment="1">
      <alignment horizontal="center"/>
    </xf>
    <xf numFmtId="0" fontId="38" fillId="0" borderId="4" xfId="6" applyFont="1" applyBorder="1"/>
    <xf numFmtId="3" fontId="39" fillId="0" borderId="1" xfId="6" applyNumberFormat="1" applyFont="1" applyBorder="1" applyAlignment="1">
      <alignment horizontal="center"/>
    </xf>
    <xf numFmtId="0" fontId="39" fillId="0" borderId="5" xfId="6" applyNumberFormat="1" applyFont="1" applyBorder="1" applyAlignment="1">
      <alignment horizontal="center"/>
    </xf>
    <xf numFmtId="0" fontId="39" fillId="0" borderId="6" xfId="6" applyFont="1" applyBorder="1" applyAlignment="1">
      <alignment horizontal="center"/>
    </xf>
    <xf numFmtId="0" fontId="39" fillId="0" borderId="0" xfId="6" applyFont="1" applyBorder="1" applyAlignment="1">
      <alignment horizontal="center"/>
    </xf>
    <xf numFmtId="0" fontId="38" fillId="0" borderId="7" xfId="6" applyFont="1" applyBorder="1"/>
    <xf numFmtId="3" fontId="39" fillId="0" borderId="5" xfId="6" applyNumberFormat="1" applyFont="1" applyBorder="1" applyAlignment="1">
      <alignment horizontal="center"/>
    </xf>
    <xf numFmtId="3" fontId="39" fillId="0" borderId="5" xfId="5" applyNumberFormat="1" applyFont="1" applyFill="1" applyBorder="1" applyAlignment="1">
      <alignment horizontal="center"/>
    </xf>
    <xf numFmtId="3" fontId="39" fillId="0" borderId="5" xfId="5" applyNumberFormat="1" applyFont="1" applyBorder="1" applyAlignment="1">
      <alignment horizontal="center"/>
    </xf>
    <xf numFmtId="0" fontId="39" fillId="0" borderId="8" xfId="6" applyNumberFormat="1" applyFont="1" applyBorder="1" applyAlignment="1">
      <alignment horizontal="center"/>
    </xf>
    <xf numFmtId="0" fontId="39" fillId="0" borderId="9" xfId="6" applyFont="1" applyBorder="1" applyAlignment="1">
      <alignment horizontal="center"/>
    </xf>
    <xf numFmtId="0" fontId="39" fillId="0" borderId="10" xfId="6" applyFont="1" applyBorder="1" applyAlignment="1">
      <alignment horizontal="center"/>
    </xf>
    <xf numFmtId="0" fontId="39" fillId="0" borderId="11" xfId="6" applyFont="1" applyBorder="1" applyAlignment="1">
      <alignment horizontal="center"/>
    </xf>
    <xf numFmtId="3" fontId="39" fillId="0" borderId="8" xfId="6" applyNumberFormat="1" applyFont="1" applyBorder="1" applyAlignment="1">
      <alignment horizontal="center"/>
    </xf>
    <xf numFmtId="3" fontId="39" fillId="0" borderId="8" xfId="5" applyNumberFormat="1" applyFont="1" applyFill="1" applyBorder="1" applyAlignment="1">
      <alignment horizontal="center"/>
    </xf>
    <xf numFmtId="3" fontId="39" fillId="0" borderId="8" xfId="5" applyNumberFormat="1" applyFont="1" applyBorder="1" applyAlignment="1">
      <alignment horizontal="center"/>
    </xf>
    <xf numFmtId="3" fontId="39" fillId="0" borderId="8" xfId="6" quotePrefix="1" applyNumberFormat="1" applyFont="1" applyFill="1" applyBorder="1" applyAlignment="1">
      <alignment horizontal="center"/>
    </xf>
    <xf numFmtId="1" fontId="39" fillId="0" borderId="8" xfId="6" applyNumberFormat="1" applyFont="1" applyFill="1" applyBorder="1" applyAlignment="1">
      <alignment horizontal="center"/>
    </xf>
    <xf numFmtId="0" fontId="39" fillId="0" borderId="0" xfId="6" applyFont="1"/>
    <xf numFmtId="0" fontId="38" fillId="0" borderId="0" xfId="6" applyNumberFormat="1" applyFont="1" applyAlignment="1">
      <alignment horizontal="center"/>
    </xf>
    <xf numFmtId="3" fontId="38" fillId="0" borderId="0" xfId="6" applyNumberFormat="1" applyFont="1" applyFill="1" applyBorder="1"/>
    <xf numFmtId="5" fontId="38" fillId="0" borderId="0" xfId="6" applyNumberFormat="1" applyFont="1"/>
    <xf numFmtId="37" fontId="38" fillId="0" borderId="0" xfId="6" applyNumberFormat="1" applyFont="1"/>
    <xf numFmtId="0" fontId="38" fillId="0" borderId="0" xfId="6" applyNumberFormat="1" applyFont="1" applyBorder="1" applyAlignment="1">
      <alignment horizontal="center"/>
    </xf>
    <xf numFmtId="37" fontId="38" fillId="0" borderId="0" xfId="6" applyNumberFormat="1" applyFont="1" applyBorder="1"/>
    <xf numFmtId="0" fontId="38" fillId="0" borderId="0" xfId="6" applyFont="1" applyBorder="1"/>
    <xf numFmtId="0" fontId="38" fillId="0" borderId="0" xfId="6" applyNumberFormat="1" applyFont="1" applyFill="1" applyAlignment="1">
      <alignment horizontal="left"/>
    </xf>
    <xf numFmtId="0" fontId="38" fillId="0" borderId="0" xfId="6" applyFont="1" applyFill="1"/>
    <xf numFmtId="0" fontId="38" fillId="0" borderId="0" xfId="5" applyFont="1" applyFill="1"/>
    <xf numFmtId="10" fontId="38" fillId="0" borderId="0" xfId="7" applyNumberFormat="1" applyFont="1" applyFill="1"/>
    <xf numFmtId="3" fontId="39" fillId="0" borderId="0" xfId="6" applyNumberFormat="1" applyFont="1" applyFill="1"/>
    <xf numFmtId="0" fontId="42" fillId="0" borderId="0" xfId="6" applyFont="1" applyFill="1"/>
    <xf numFmtId="0" fontId="43" fillId="0" borderId="0" xfId="0" applyFont="1" applyFill="1"/>
    <xf numFmtId="0" fontId="38" fillId="0" borderId="0" xfId="6" applyNumberFormat="1" applyFont="1" applyFill="1" applyAlignment="1">
      <alignment horizontal="center"/>
    </xf>
    <xf numFmtId="0" fontId="38" fillId="0" borderId="0" xfId="5" applyFont="1" applyFill="1" applyAlignment="1">
      <alignment horizontal="right"/>
    </xf>
    <xf numFmtId="0" fontId="35" fillId="0" borderId="0" xfId="0" applyFont="1" applyBorder="1" applyAlignment="1">
      <alignment horizontal="right"/>
    </xf>
    <xf numFmtId="5" fontId="38" fillId="0" borderId="0" xfId="6" applyNumberFormat="1" applyFont="1" applyBorder="1"/>
    <xf numFmtId="3" fontId="38" fillId="0" borderId="0" xfId="6" applyNumberFormat="1" applyFont="1" applyAlignment="1">
      <alignment horizontal="right"/>
    </xf>
    <xf numFmtId="3" fontId="38" fillId="0" borderId="14" xfId="6" applyNumberFormat="1" applyFont="1" applyBorder="1"/>
    <xf numFmtId="3" fontId="39" fillId="0" borderId="0" xfId="6" applyNumberFormat="1" applyFont="1" applyBorder="1" applyAlignment="1">
      <alignment horizontal="center"/>
    </xf>
    <xf numFmtId="169" fontId="38" fillId="0" borderId="0" xfId="4" applyNumberFormat="1" applyFont="1" applyFill="1" applyBorder="1"/>
    <xf numFmtId="37" fontId="38" fillId="0" borderId="0" xfId="6" applyNumberFormat="1" applyFont="1" applyFill="1" applyBorder="1"/>
    <xf numFmtId="5" fontId="38" fillId="0" borderId="0" xfId="6" applyNumberFormat="1" applyFont="1" applyFill="1" applyBorder="1"/>
    <xf numFmtId="3" fontId="38" fillId="0" borderId="0" xfId="5" applyNumberFormat="1" applyFont="1" applyFill="1" applyBorder="1"/>
    <xf numFmtId="10" fontId="27" fillId="0" borderId="0" xfId="7" applyNumberFormat="1" applyFont="1" applyFill="1" applyBorder="1"/>
    <xf numFmtId="171" fontId="27" fillId="0" borderId="0" xfId="7" applyNumberFormat="1" applyFont="1" applyFill="1" applyBorder="1"/>
    <xf numFmtId="10" fontId="23" fillId="0" borderId="0" xfId="7" applyNumberFormat="1" applyFont="1" applyFill="1" applyBorder="1"/>
    <xf numFmtId="0" fontId="8" fillId="0" borderId="10" xfId="0" applyFont="1" applyBorder="1" applyAlignment="1">
      <alignment horizontal="center"/>
    </xf>
    <xf numFmtId="0" fontId="38" fillId="0" borderId="0" xfId="6" applyFont="1" applyAlignment="1">
      <alignment horizontal="left"/>
    </xf>
    <xf numFmtId="4" fontId="39" fillId="0" borderId="0" xfId="6" applyNumberFormat="1" applyFont="1" applyAlignment="1">
      <alignment horizontal="center"/>
    </xf>
    <xf numFmtId="10" fontId="39" fillId="0" borderId="0" xfId="7" applyNumberFormat="1" applyFont="1"/>
    <xf numFmtId="4" fontId="39" fillId="0" borderId="0" xfId="6" applyNumberFormat="1" applyFont="1" applyFill="1" applyBorder="1" applyAlignment="1">
      <alignment horizontal="center"/>
    </xf>
    <xf numFmtId="0" fontId="45" fillId="0" borderId="0" xfId="6" applyFont="1" applyAlignment="1">
      <alignment horizontal="center"/>
    </xf>
    <xf numFmtId="0" fontId="47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39" fillId="0" borderId="0" xfId="5" applyNumberFormat="1" applyFont="1" applyFill="1"/>
    <xf numFmtId="41" fontId="38" fillId="0" borderId="0" xfId="6" applyNumberFormat="1" applyFont="1"/>
    <xf numFmtId="41" fontId="37" fillId="0" borderId="0" xfId="4" applyNumberFormat="1" applyFont="1" applyFill="1"/>
    <xf numFmtId="41" fontId="37" fillId="0" borderId="0" xfId="6" applyNumberFormat="1" applyFont="1"/>
    <xf numFmtId="41" fontId="39" fillId="0" borderId="0" xfId="6" applyNumberFormat="1" applyFont="1"/>
    <xf numFmtId="41" fontId="38" fillId="0" borderId="0" xfId="4" applyNumberFormat="1" applyFont="1" applyFill="1"/>
    <xf numFmtId="41" fontId="38" fillId="0" borderId="10" xfId="6" applyNumberFormat="1" applyFont="1" applyBorder="1"/>
    <xf numFmtId="41" fontId="37" fillId="0" borderId="10" xfId="4" applyNumberFormat="1" applyFont="1" applyFill="1" applyBorder="1"/>
    <xf numFmtId="41" fontId="39" fillId="0" borderId="10" xfId="6" applyNumberFormat="1" applyFont="1" applyBorder="1"/>
    <xf numFmtId="41" fontId="38" fillId="0" borderId="10" xfId="4" applyNumberFormat="1" applyFont="1" applyFill="1" applyBorder="1"/>
    <xf numFmtId="41" fontId="38" fillId="0" borderId="0" xfId="6" applyNumberFormat="1" applyFont="1" applyFill="1"/>
    <xf numFmtId="41" fontId="37" fillId="0" borderId="0" xfId="4" applyNumberFormat="1" applyFont="1" applyFill="1" applyBorder="1"/>
    <xf numFmtId="41" fontId="37" fillId="0" borderId="0" xfId="6" applyNumberFormat="1" applyFont="1" applyFill="1"/>
    <xf numFmtId="41" fontId="38" fillId="0" borderId="0" xfId="4" applyNumberFormat="1" applyFont="1" applyFill="1" applyBorder="1"/>
    <xf numFmtId="41" fontId="38" fillId="0" borderId="10" xfId="6" applyNumberFormat="1" applyFont="1" applyFill="1" applyBorder="1"/>
    <xf numFmtId="41" fontId="39" fillId="0" borderId="0" xfId="4" applyNumberFormat="1" applyFont="1" applyFill="1"/>
    <xf numFmtId="41" fontId="46" fillId="0" borderId="0" xfId="4" applyNumberFormat="1" applyFont="1" applyFill="1"/>
    <xf numFmtId="41" fontId="46" fillId="0" borderId="10" xfId="4" applyNumberFormat="1" applyFont="1" applyFill="1" applyBorder="1"/>
    <xf numFmtId="41" fontId="38" fillId="0" borderId="13" xfId="6" applyNumberFormat="1" applyFont="1" applyBorder="1"/>
    <xf numFmtId="41" fontId="38" fillId="0" borderId="13" xfId="6" applyNumberFormat="1" applyFont="1" applyFill="1" applyBorder="1"/>
    <xf numFmtId="41" fontId="39" fillId="0" borderId="13" xfId="6" applyNumberFormat="1" applyFont="1" applyBorder="1"/>
    <xf numFmtId="41" fontId="38" fillId="0" borderId="0" xfId="6" applyNumberFormat="1" applyFont="1" applyBorder="1"/>
    <xf numFmtId="41" fontId="39" fillId="0" borderId="0" xfId="6" applyNumberFormat="1" applyFont="1" applyBorder="1"/>
    <xf numFmtId="41" fontId="39" fillId="0" borderId="0" xfId="6" applyNumberFormat="1" applyFont="1" applyFill="1"/>
    <xf numFmtId="41" fontId="38" fillId="0" borderId="0" xfId="5" applyNumberFormat="1" applyFont="1" applyFill="1"/>
    <xf numFmtId="41" fontId="39" fillId="0" borderId="0" xfId="5" applyNumberFormat="1" applyFont="1" applyFill="1"/>
    <xf numFmtId="0" fontId="42" fillId="0" borderId="0" xfId="6" applyFont="1" applyBorder="1"/>
    <xf numFmtId="0" fontId="43" fillId="0" borderId="0" xfId="0" applyFont="1" applyBorder="1"/>
    <xf numFmtId="41" fontId="49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3" fontId="8" fillId="0" borderId="10" xfId="13" applyNumberFormat="1" applyFont="1" applyBorder="1" applyAlignment="1">
      <alignment horizontal="left"/>
    </xf>
    <xf numFmtId="3" fontId="8" fillId="0" borderId="10" xfId="13" applyNumberFormat="1" applyFont="1" applyBorder="1" applyAlignment="1">
      <alignment horizontal="center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3" fillId="0" borderId="0" xfId="13" applyNumberFormat="1" applyFont="1"/>
    <xf numFmtId="3" fontId="13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2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1" fontId="8" fillId="0" borderId="0" xfId="7" applyNumberFormat="1" applyFont="1" applyFill="1"/>
    <xf numFmtId="171" fontId="8" fillId="0" borderId="0" xfId="13" applyNumberFormat="1" applyFont="1" applyFill="1"/>
    <xf numFmtId="171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52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53" fillId="0" borderId="0" xfId="13" applyNumberFormat="1" applyFont="1"/>
    <xf numFmtId="0" fontId="16" fillId="0" borderId="0" xfId="13" applyFont="1"/>
    <xf numFmtId="10" fontId="22" fillId="0" borderId="10" xfId="13" applyNumberFormat="1" applyFont="1" applyFill="1" applyBorder="1"/>
    <xf numFmtId="3" fontId="53" fillId="0" borderId="0" xfId="13" applyNumberFormat="1" applyFont="1" applyFill="1"/>
    <xf numFmtId="3" fontId="13" fillId="0" borderId="10" xfId="13" applyNumberFormat="1" applyFont="1" applyBorder="1"/>
    <xf numFmtId="3" fontId="9" fillId="0" borderId="0" xfId="13" applyNumberFormat="1" applyFont="1"/>
    <xf numFmtId="173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10" fontId="8" fillId="0" borderId="3" xfId="13" applyNumberFormat="1" applyFont="1" applyBorder="1"/>
    <xf numFmtId="171" fontId="8" fillId="0" borderId="0" xfId="7" applyNumberFormat="1" applyFont="1"/>
    <xf numFmtId="171" fontId="8" fillId="0" borderId="0" xfId="13" applyNumberFormat="1" applyFont="1"/>
    <xf numFmtId="171" fontId="8" fillId="0" borderId="3" xfId="13" applyNumberFormat="1" applyFont="1" applyBorder="1"/>
    <xf numFmtId="0" fontId="8" fillId="0" borderId="0" xfId="0" applyFont="1" applyAlignment="1">
      <alignment horizontal="left"/>
    </xf>
    <xf numFmtId="4" fontId="11" fillId="0" borderId="0" xfId="0" applyNumberFormat="1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3" fontId="11" fillId="0" borderId="0" xfId="0" applyNumberFormat="1" applyFont="1" applyFill="1" applyAlignment="1">
      <alignment horizontal="left"/>
    </xf>
    <xf numFmtId="3" fontId="11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10" xfId="1" applyNumberFormat="1" applyFont="1" applyBorder="1"/>
    <xf numFmtId="41" fontId="13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9" fillId="0" borderId="8" xfId="6" quotePrefix="1" applyNumberFormat="1" applyFont="1" applyFill="1" applyBorder="1" applyAlignment="1">
      <alignment horizontal="center"/>
    </xf>
    <xf numFmtId="10" fontId="38" fillId="0" borderId="0" xfId="7" applyNumberFormat="1" applyFont="1"/>
    <xf numFmtId="42" fontId="38" fillId="0" borderId="0" xfId="6" applyNumberFormat="1" applyFont="1"/>
    <xf numFmtId="42" fontId="37" fillId="0" borderId="0" xfId="4" applyNumberFormat="1" applyFont="1" applyFill="1"/>
    <xf numFmtId="42" fontId="37" fillId="0" borderId="0" xfId="6" applyNumberFormat="1" applyFont="1"/>
    <xf numFmtId="42" fontId="39" fillId="0" borderId="0" xfId="6" applyNumberFormat="1" applyFont="1"/>
    <xf numFmtId="42" fontId="46" fillId="0" borderId="0" xfId="4" applyNumberFormat="1" applyFont="1" applyFill="1"/>
    <xf numFmtId="37" fontId="4" fillId="0" borderId="13" xfId="0" applyNumberFormat="1" applyFont="1" applyBorder="1"/>
    <xf numFmtId="41" fontId="4" fillId="0" borderId="10" xfId="0" applyNumberFormat="1" applyFont="1" applyBorder="1"/>
    <xf numFmtId="170" fontId="9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3" fontId="55" fillId="0" borderId="0" xfId="0" applyNumberFormat="1" applyFont="1" applyFill="1" applyAlignment="1">
      <alignment horizontal="left"/>
    </xf>
    <xf numFmtId="176" fontId="56" fillId="0" borderId="0" xfId="0" applyNumberFormat="1" applyFont="1"/>
    <xf numFmtId="3" fontId="56" fillId="0" borderId="0" xfId="0" applyNumberFormat="1" applyFont="1"/>
    <xf numFmtId="49" fontId="56" fillId="0" borderId="0" xfId="0" applyNumberFormat="1" applyFont="1" applyFill="1" applyAlignment="1">
      <alignment horizontal="center"/>
    </xf>
    <xf numFmtId="3" fontId="56" fillId="0" borderId="0" xfId="0" applyNumberFormat="1" applyFont="1" applyFill="1"/>
    <xf numFmtId="176" fontId="56" fillId="0" borderId="0" xfId="0" applyNumberFormat="1" applyFont="1" applyAlignment="1">
      <alignment horizontal="center"/>
    </xf>
    <xf numFmtId="177" fontId="56" fillId="0" borderId="0" xfId="0" applyNumberFormat="1" applyFont="1"/>
    <xf numFmtId="177" fontId="56" fillId="0" borderId="0" xfId="0" applyNumberFormat="1" applyFont="1" applyAlignment="1">
      <alignment horizontal="center"/>
    </xf>
    <xf numFmtId="0" fontId="56" fillId="0" borderId="0" xfId="0" applyFont="1"/>
    <xf numFmtId="176" fontId="56" fillId="4" borderId="0" xfId="0" applyNumberFormat="1" applyFont="1" applyFill="1"/>
    <xf numFmtId="3" fontId="56" fillId="4" borderId="0" xfId="0" applyNumberFormat="1" applyFont="1" applyFill="1"/>
    <xf numFmtId="177" fontId="56" fillId="4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4" borderId="0" xfId="0" applyNumberFormat="1" applyFill="1" applyAlignment="1">
      <alignment horizontal="center"/>
    </xf>
    <xf numFmtId="3" fontId="0" fillId="4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5" fontId="39" fillId="0" borderId="0" xfId="6" applyNumberFormat="1" applyFont="1"/>
    <xf numFmtId="5" fontId="39" fillId="0" borderId="0" xfId="6" applyNumberFormat="1" applyFont="1" applyFill="1" applyBorder="1"/>
    <xf numFmtId="42" fontId="38" fillId="0" borderId="12" xfId="6" applyNumberFormat="1" applyFont="1" applyBorder="1"/>
    <xf numFmtId="42" fontId="38" fillId="0" borderId="12" xfId="6" applyNumberFormat="1" applyFont="1" applyFill="1" applyBorder="1"/>
    <xf numFmtId="42" fontId="39" fillId="0" borderId="12" xfId="6" applyNumberFormat="1" applyFont="1" applyBorder="1"/>
    <xf numFmtId="4" fontId="8" fillId="0" borderId="0" xfId="13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3" fillId="0" borderId="17" xfId="0" applyFont="1" applyFill="1" applyBorder="1"/>
    <xf numFmtId="0" fontId="23" fillId="0" borderId="18" xfId="0" applyFont="1" applyFill="1" applyBorder="1"/>
    <xf numFmtId="0" fontId="23" fillId="0" borderId="19" xfId="0" applyFont="1" applyFill="1" applyBorder="1"/>
    <xf numFmtId="37" fontId="23" fillId="0" borderId="20" xfId="5" applyNumberFormat="1" applyFont="1" applyFill="1" applyBorder="1"/>
    <xf numFmtId="37" fontId="23" fillId="0" borderId="21" xfId="3" applyNumberFormat="1" applyFont="1" applyFill="1" applyBorder="1"/>
    <xf numFmtId="0" fontId="25" fillId="0" borderId="20" xfId="0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3" fillId="0" borderId="20" xfId="0" applyFont="1" applyFill="1" applyBorder="1"/>
    <xf numFmtId="37" fontId="23" fillId="0" borderId="21" xfId="3" applyNumberFormat="1" applyFont="1" applyFill="1" applyBorder="1" applyAlignment="1">
      <alignment horizontal="center"/>
    </xf>
    <xf numFmtId="10" fontId="23" fillId="0" borderId="21" xfId="7" applyNumberFormat="1" applyFont="1" applyFill="1" applyBorder="1"/>
    <xf numFmtId="10" fontId="27" fillId="2" borderId="0" xfId="7" applyNumberFormat="1" applyFont="1" applyFill="1" applyBorder="1"/>
    <xf numFmtId="0" fontId="8" fillId="0" borderId="27" xfId="13" applyFont="1" applyBorder="1" applyAlignment="1">
      <alignment horizontal="center"/>
    </xf>
    <xf numFmtId="4" fontId="8" fillId="0" borderId="28" xfId="13" applyNumberFormat="1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1" fontId="8" fillId="0" borderId="28" xfId="13" applyNumberFormat="1" applyFont="1" applyBorder="1" applyAlignment="1">
      <alignment horizontal="right"/>
    </xf>
    <xf numFmtId="41" fontId="8" fillId="0" borderId="28" xfId="13" applyNumberFormat="1" applyFont="1" applyBorder="1"/>
    <xf numFmtId="41" fontId="8" fillId="0" borderId="28" xfId="1" applyNumberFormat="1" applyFont="1" applyBorder="1"/>
    <xf numFmtId="10" fontId="8" fillId="0" borderId="29" xfId="7" applyNumberFormat="1" applyFont="1" applyBorder="1"/>
    <xf numFmtId="41" fontId="13" fillId="0" borderId="29" xfId="1" applyNumberFormat="1" applyFont="1" applyFill="1" applyBorder="1"/>
    <xf numFmtId="9" fontId="8" fillId="0" borderId="29" xfId="7" applyFont="1" applyBorder="1"/>
    <xf numFmtId="3" fontId="8" fillId="0" borderId="4" xfId="13" applyNumberFormat="1" applyFont="1" applyBorder="1"/>
    <xf numFmtId="3" fontId="8" fillId="0" borderId="7" xfId="13" applyNumberFormat="1" applyFont="1" applyBorder="1"/>
    <xf numFmtId="41" fontId="8" fillId="0" borderId="7" xfId="13" applyNumberFormat="1" applyFont="1" applyBorder="1"/>
    <xf numFmtId="41" fontId="15" fillId="0" borderId="7" xfId="13" applyNumberFormat="1" applyFont="1" applyBorder="1"/>
    <xf numFmtId="41" fontId="8" fillId="0" borderId="7" xfId="1" applyNumberFormat="1" applyFont="1" applyBorder="1"/>
    <xf numFmtId="41" fontId="15" fillId="0" borderId="7" xfId="1" applyNumberFormat="1" applyFont="1" applyBorder="1"/>
    <xf numFmtId="9" fontId="8" fillId="0" borderId="11" xfId="7" applyFont="1" applyBorder="1"/>
    <xf numFmtId="41" fontId="8" fillId="0" borderId="11" xfId="1" applyNumberFormat="1" applyFont="1" applyBorder="1"/>
    <xf numFmtId="41" fontId="8" fillId="2" borderId="16" xfId="1" applyNumberFormat="1" applyFont="1" applyFill="1" applyBorder="1"/>
    <xf numFmtId="3" fontId="8" fillId="2" borderId="28" xfId="13" applyNumberFormat="1" applyFont="1" applyFill="1" applyBorder="1"/>
    <xf numFmtId="3" fontId="8" fillId="2" borderId="28" xfId="13" applyNumberFormat="1" applyFont="1" applyFill="1" applyBorder="1" applyAlignment="1">
      <alignment horizontal="center"/>
    </xf>
    <xf numFmtId="3" fontId="8" fillId="2" borderId="29" xfId="13" applyNumberFormat="1" applyFont="1" applyFill="1" applyBorder="1" applyAlignment="1">
      <alignment horizontal="center"/>
    </xf>
    <xf numFmtId="164" fontId="8" fillId="2" borderId="28" xfId="13" applyNumberFormat="1" applyFont="1" applyFill="1" applyBorder="1"/>
    <xf numFmtId="164" fontId="8" fillId="2" borderId="31" xfId="13" applyNumberFormat="1" applyFont="1" applyFill="1" applyBorder="1"/>
    <xf numFmtId="3" fontId="8" fillId="2" borderId="28" xfId="13" applyNumberFormat="1" applyFont="1" applyFill="1" applyBorder="1" applyAlignment="1">
      <alignment horizontal="centerContinuous"/>
    </xf>
    <xf numFmtId="0" fontId="8" fillId="2" borderId="28" xfId="13" applyFont="1" applyFill="1" applyBorder="1" applyAlignment="1">
      <alignment horizontal="centerContinuous"/>
    </xf>
    <xf numFmtId="0" fontId="8" fillId="2" borderId="28" xfId="13" applyFont="1" applyFill="1" applyBorder="1" applyAlignment="1">
      <alignment horizontal="center"/>
    </xf>
    <xf numFmtId="0" fontId="8" fillId="2" borderId="28" xfId="13" applyFont="1" applyFill="1" applyBorder="1"/>
    <xf numFmtId="10" fontId="16" fillId="2" borderId="28" xfId="13" applyNumberFormat="1" applyFont="1" applyFill="1" applyBorder="1"/>
    <xf numFmtId="172" fontId="8" fillId="2" borderId="28" xfId="13" applyNumberFormat="1" applyFont="1" applyFill="1" applyBorder="1"/>
    <xf numFmtId="4" fontId="8" fillId="2" borderId="30" xfId="13" applyNumberFormat="1" applyFont="1" applyFill="1" applyBorder="1" applyAlignment="1">
      <alignment horizontal="center"/>
    </xf>
    <xf numFmtId="10" fontId="8" fillId="0" borderId="11" xfId="7" applyNumberFormat="1" applyFont="1" applyBorder="1"/>
    <xf numFmtId="10" fontId="38" fillId="0" borderId="0" xfId="6" applyNumberFormat="1" applyFont="1"/>
    <xf numFmtId="3" fontId="16" fillId="0" borderId="0" xfId="13" applyNumberFormat="1" applyFont="1"/>
    <xf numFmtId="0" fontId="8" fillId="0" borderId="0" xfId="13" applyFont="1" applyBorder="1" applyAlignment="1">
      <alignment horizontal="center"/>
    </xf>
    <xf numFmtId="3" fontId="8" fillId="0" borderId="11" xfId="13" applyNumberFormat="1" applyFont="1" applyBorder="1" applyAlignment="1">
      <alignment horizontal="center"/>
    </xf>
    <xf numFmtId="41" fontId="8" fillId="0" borderId="0" xfId="1" applyNumberFormat="1" applyFont="1" applyBorder="1"/>
    <xf numFmtId="3" fontId="8" fillId="0" borderId="3" xfId="13" applyNumberFormat="1" applyFont="1" applyBorder="1" applyAlignment="1">
      <alignment horizontal="center"/>
    </xf>
    <xf numFmtId="41" fontId="8" fillId="0" borderId="0" xfId="13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3" fontId="57" fillId="0" borderId="0" xfId="13" applyNumberFormat="1" applyFont="1" applyAlignment="1">
      <alignment horizontal="right"/>
    </xf>
    <xf numFmtId="3" fontId="8" fillId="2" borderId="0" xfId="13" applyNumberFormat="1" applyFont="1" applyFill="1" applyBorder="1" applyAlignment="1">
      <alignment horizontal="center"/>
    </xf>
    <xf numFmtId="4" fontId="8" fillId="2" borderId="0" xfId="13" applyNumberFormat="1" applyFont="1" applyFill="1" applyBorder="1" applyAlignment="1">
      <alignment horizontal="center"/>
    </xf>
    <xf numFmtId="10" fontId="23" fillId="0" borderId="3" xfId="7" applyNumberFormat="1" applyFont="1" applyFill="1" applyBorder="1"/>
    <xf numFmtId="3" fontId="8" fillId="0" borderId="23" xfId="13" applyNumberFormat="1" applyFont="1" applyBorder="1"/>
    <xf numFmtId="3" fontId="8" fillId="0" borderId="24" xfId="13" applyNumberFormat="1" applyFont="1" applyBorder="1"/>
    <xf numFmtId="3" fontId="8" fillId="0" borderId="25" xfId="13" applyNumberFormat="1" applyFont="1" applyBorder="1"/>
    <xf numFmtId="0" fontId="28" fillId="0" borderId="0" xfId="0" applyFont="1" applyBorder="1" applyAlignment="1">
      <alignment horizontal="left"/>
    </xf>
    <xf numFmtId="178" fontId="38" fillId="0" borderId="0" xfId="5" applyNumberFormat="1" applyFont="1" applyFill="1"/>
    <xf numFmtId="0" fontId="8" fillId="0" borderId="0" xfId="0" applyFont="1" applyBorder="1" applyAlignment="1">
      <alignment horizontal="center"/>
    </xf>
    <xf numFmtId="41" fontId="37" fillId="5" borderId="0" xfId="4" applyNumberFormat="1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58" fillId="0" borderId="0" xfId="6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8" fillId="4" borderId="0" xfId="6" applyNumberFormat="1" applyFont="1" applyFill="1"/>
    <xf numFmtId="3" fontId="38" fillId="4" borderId="0" xfId="6" applyNumberFormat="1" applyFont="1" applyFill="1" applyAlignment="1">
      <alignment horizontal="center"/>
    </xf>
    <xf numFmtId="3" fontId="39" fillId="4" borderId="1" xfId="6" applyNumberFormat="1" applyFont="1" applyFill="1" applyBorder="1" applyAlignment="1">
      <alignment horizontal="center"/>
    </xf>
    <xf numFmtId="3" fontId="39" fillId="4" borderId="5" xfId="6" applyNumberFormat="1" applyFont="1" applyFill="1" applyBorder="1" applyAlignment="1">
      <alignment horizontal="center"/>
    </xf>
    <xf numFmtId="3" fontId="39" fillId="4" borderId="8" xfId="6" applyNumberFormat="1" applyFont="1" applyFill="1" applyBorder="1" applyAlignment="1">
      <alignment horizontal="center"/>
    </xf>
    <xf numFmtId="4" fontId="39" fillId="4" borderId="0" xfId="6" applyNumberFormat="1" applyFont="1" applyFill="1" applyAlignment="1">
      <alignment horizontal="center"/>
    </xf>
    <xf numFmtId="3" fontId="39" fillId="4" borderId="0" xfId="6" applyNumberFormat="1" applyFont="1" applyFill="1" applyBorder="1" applyAlignment="1">
      <alignment horizontal="center"/>
    </xf>
    <xf numFmtId="3" fontId="38" fillId="4" borderId="0" xfId="6" applyNumberFormat="1" applyFont="1" applyFill="1" applyBorder="1"/>
    <xf numFmtId="42" fontId="37" fillId="4" borderId="0" xfId="4" applyNumberFormat="1" applyFont="1" applyFill="1"/>
    <xf numFmtId="41" fontId="37" fillId="4" borderId="0" xfId="4" applyNumberFormat="1" applyFont="1" applyFill="1"/>
    <xf numFmtId="41" fontId="37" fillId="4" borderId="10" xfId="4" applyNumberFormat="1" applyFont="1" applyFill="1" applyBorder="1"/>
    <xf numFmtId="41" fontId="38" fillId="4" borderId="0" xfId="4" applyNumberFormat="1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18" xfId="13" applyFont="1" applyBorder="1" applyAlignment="1">
      <alignment horizontal="center"/>
    </xf>
    <xf numFmtId="0" fontId="8" fillId="0" borderId="19" xfId="13" applyFont="1" applyBorder="1" applyAlignment="1">
      <alignment horizontal="center"/>
    </xf>
    <xf numFmtId="4" fontId="5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51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</cellXfs>
  <cellStyles count="20">
    <cellStyle name="Comma" xfId="1" builtinId="3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Gas6_97" xfId="6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2012%20WA%20Gas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SUMMARY"/>
      <sheetName val="ADJ DETAIL INPUT"/>
      <sheetName val="LEAD SHEETS-DO NOT ENTER"/>
      <sheetName val="ROO INPUT"/>
      <sheetName val="DEBT CALC"/>
      <sheetName val="Capital Structure Revenue-STD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20"/>
  <sheetViews>
    <sheetView tabSelected="1" view="pageBreakPreview" zoomScale="145" zoomScaleNormal="100" zoomScaleSheetLayoutView="145" workbookViewId="0">
      <pane xSplit="5" ySplit="12" topLeftCell="Q13" activePane="bottomRight" state="frozen"/>
      <selection activeCell="E47" sqref="E47"/>
      <selection pane="topRight" activeCell="E47" sqref="E47"/>
      <selection pane="bottomLeft" activeCell="E47" sqref="E47"/>
      <selection pane="bottomRight" activeCell="U5" sqref="U5"/>
    </sheetView>
  </sheetViews>
  <sheetFormatPr defaultColWidth="10.7109375" defaultRowHeight="12.75"/>
  <cols>
    <col min="1" max="1" width="5.7109375" style="179" customWidth="1"/>
    <col min="2" max="3" width="1.7109375" style="141" customWidth="1"/>
    <col min="4" max="4" width="28.7109375" style="141" customWidth="1"/>
    <col min="5" max="5" width="13.42578125" style="143" customWidth="1"/>
    <col min="6" max="6" width="11" style="143" customWidth="1"/>
    <col min="7" max="7" width="15.5703125" style="143" customWidth="1"/>
    <col min="8" max="8" width="17" style="143" customWidth="1"/>
    <col min="9" max="9" width="13.28515625" style="143" customWidth="1"/>
    <col min="10" max="13" width="13.140625" style="143" customWidth="1"/>
    <col min="14" max="14" width="12.140625" style="143" customWidth="1"/>
    <col min="15" max="16" width="13.140625" style="144" customWidth="1"/>
    <col min="17" max="18" width="11.5703125" style="144" customWidth="1"/>
    <col min="19" max="20" width="11.5703125" style="132" customWidth="1"/>
    <col min="21" max="21" width="11.42578125" style="144" customWidth="1"/>
    <col min="22" max="22" width="11.42578125" style="143" customWidth="1"/>
    <col min="23" max="23" width="2.140625" style="132" customWidth="1"/>
    <col min="24" max="24" width="11.42578125" style="132" hidden="1" customWidth="1"/>
    <col min="25" max="25" width="11.42578125" style="143" hidden="1" customWidth="1"/>
    <col min="26" max="28" width="11.42578125" style="132" hidden="1" customWidth="1"/>
    <col min="29" max="30" width="11.42578125" style="143" hidden="1" customWidth="1"/>
    <col min="31" max="31" width="11.42578125" style="144" hidden="1" customWidth="1"/>
    <col min="32" max="32" width="11.7109375" style="148" customWidth="1"/>
    <col min="33" max="33" width="10.7109375" style="141" customWidth="1"/>
    <col min="34" max="34" width="9.140625" style="149" customWidth="1"/>
    <col min="35" max="35" width="11" style="180" customWidth="1"/>
    <col min="36" max="40" width="10.7109375" style="141" customWidth="1"/>
    <col min="41" max="16384" width="10.7109375" style="141"/>
  </cols>
  <sheetData>
    <row r="1" spans="1:35">
      <c r="F1" s="246" t="s">
        <v>200</v>
      </c>
      <c r="G1" s="247" t="s">
        <v>201</v>
      </c>
    </row>
    <row r="2" spans="1:35" ht="12.75" customHeight="1">
      <c r="A2" s="140" t="str">
        <f>'ROO INPUT'!A3:C3</f>
        <v>AVISTA UTILITIES</v>
      </c>
      <c r="E2" s="142"/>
      <c r="F2" s="141"/>
      <c r="G2" s="141"/>
      <c r="H2" s="145"/>
      <c r="L2" s="146"/>
      <c r="M2" s="145"/>
      <c r="N2" s="147"/>
      <c r="O2" s="145"/>
      <c r="P2" s="145"/>
      <c r="Q2" s="145"/>
      <c r="R2" s="145"/>
    </row>
    <row r="3" spans="1:35" ht="12.75" customHeight="1">
      <c r="A3" s="140" t="str">
        <f>'ROO INPUT'!A4:C4</f>
        <v xml:space="preserve">WASHINGTON NATURAL GAS RESULTS </v>
      </c>
      <c r="E3" s="142"/>
      <c r="G3" s="140"/>
      <c r="H3" s="145"/>
      <c r="L3" s="146"/>
      <c r="M3" s="145"/>
      <c r="N3" s="147"/>
      <c r="O3" s="145"/>
      <c r="P3" s="145"/>
      <c r="Q3" s="145"/>
      <c r="R3" s="145"/>
    </row>
    <row r="4" spans="1:35" ht="12.75" customHeight="1">
      <c r="A4" s="140" t="str">
        <f>'ROO INPUT'!A5:C5</f>
        <v>TWELVE MONTHS ENDED DECEMBER 31, 2011</v>
      </c>
      <c r="E4" s="150"/>
      <c r="F4" s="144"/>
      <c r="G4" s="140"/>
      <c r="H4" s="145"/>
      <c r="L4" s="146"/>
      <c r="M4" s="145"/>
      <c r="N4" s="147"/>
      <c r="O4" s="145"/>
      <c r="P4" s="145"/>
      <c r="Q4" s="145"/>
      <c r="R4" s="145"/>
    </row>
    <row r="5" spans="1:35">
      <c r="A5" s="140" t="str">
        <f>'ROO INPUT'!A6:C6</f>
        <v xml:space="preserve">(000'S OF DOLLARS)   </v>
      </c>
      <c r="B5" s="140"/>
      <c r="C5" s="140"/>
      <c r="D5" s="140"/>
      <c r="E5" s="140"/>
      <c r="F5" s="151"/>
      <c r="G5" s="151"/>
      <c r="N5" s="431"/>
    </row>
    <row r="6" spans="1:35" ht="4.5" customHeight="1">
      <c r="A6" s="140"/>
      <c r="G6" s="140"/>
      <c r="N6" s="431"/>
      <c r="V6" s="132"/>
      <c r="X6" s="133"/>
      <c r="Y6" s="133"/>
      <c r="Z6" s="133"/>
      <c r="AA6" s="133"/>
      <c r="AC6" s="133"/>
      <c r="AD6" s="133"/>
      <c r="AE6" s="133"/>
    </row>
    <row r="7" spans="1:35" s="153" customFormat="1" ht="6.75" customHeight="1">
      <c r="A7" s="152"/>
      <c r="E7" s="154"/>
      <c r="F7" s="154"/>
      <c r="G7" s="154"/>
      <c r="H7" s="149"/>
      <c r="I7" s="426" t="s">
        <v>422</v>
      </c>
      <c r="J7" s="133"/>
      <c r="K7" s="154"/>
      <c r="L7" s="154"/>
      <c r="M7" s="154"/>
      <c r="N7" s="432"/>
      <c r="O7" s="426" t="s">
        <v>422</v>
      </c>
      <c r="P7" s="426" t="s">
        <v>422</v>
      </c>
      <c r="Q7" s="426" t="s">
        <v>422</v>
      </c>
      <c r="R7" s="426" t="s">
        <v>422</v>
      </c>
      <c r="S7" s="426" t="s">
        <v>422</v>
      </c>
      <c r="T7" s="133"/>
      <c r="U7" s="154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56"/>
      <c r="AI7" s="137"/>
    </row>
    <row r="8" spans="1:35" s="153" customFormat="1" ht="12" customHeight="1">
      <c r="A8" s="157"/>
      <c r="B8" s="158"/>
      <c r="C8" s="159"/>
      <c r="D8" s="160"/>
      <c r="E8" s="161" t="s">
        <v>0</v>
      </c>
      <c r="F8" s="161" t="s">
        <v>1</v>
      </c>
      <c r="G8" s="161" t="s">
        <v>235</v>
      </c>
      <c r="H8" s="161" t="s">
        <v>154</v>
      </c>
      <c r="I8" s="161" t="s">
        <v>2</v>
      </c>
      <c r="J8" s="161"/>
      <c r="K8" s="161"/>
      <c r="L8" s="161" t="s">
        <v>3</v>
      </c>
      <c r="M8" s="161" t="s">
        <v>4</v>
      </c>
      <c r="N8" s="433" t="s">
        <v>426</v>
      </c>
      <c r="O8" s="161"/>
      <c r="P8" s="161" t="s">
        <v>2</v>
      </c>
      <c r="Q8" s="161" t="s">
        <v>6</v>
      </c>
      <c r="R8" s="161" t="s">
        <v>5</v>
      </c>
      <c r="S8" s="134" t="s">
        <v>157</v>
      </c>
      <c r="T8" s="134" t="s">
        <v>5</v>
      </c>
      <c r="U8" s="161"/>
      <c r="V8" s="134"/>
      <c r="W8" s="134"/>
      <c r="X8" s="134"/>
      <c r="Y8" s="134"/>
      <c r="Z8" s="134"/>
      <c r="AA8" s="134"/>
      <c r="AB8" s="134"/>
      <c r="AC8" s="134"/>
      <c r="AD8" s="134"/>
      <c r="AE8" s="161"/>
      <c r="AF8" s="148"/>
      <c r="AI8" s="137"/>
    </row>
    <row r="9" spans="1:35" s="153" customFormat="1">
      <c r="A9" s="162" t="s">
        <v>7</v>
      </c>
      <c r="B9" s="163"/>
      <c r="C9" s="164"/>
      <c r="D9" s="165"/>
      <c r="E9" s="166" t="s">
        <v>8</v>
      </c>
      <c r="F9" s="166" t="s">
        <v>9</v>
      </c>
      <c r="G9" s="166" t="s">
        <v>13</v>
      </c>
      <c r="H9" s="166" t="s">
        <v>111</v>
      </c>
      <c r="I9" s="166" t="s">
        <v>10</v>
      </c>
      <c r="J9" s="166" t="s">
        <v>11</v>
      </c>
      <c r="K9" s="166" t="s">
        <v>110</v>
      </c>
      <c r="L9" s="166" t="s">
        <v>12</v>
      </c>
      <c r="M9" s="166" t="s">
        <v>13</v>
      </c>
      <c r="N9" s="434" t="s">
        <v>423</v>
      </c>
      <c r="O9" s="168" t="s">
        <v>128</v>
      </c>
      <c r="P9" s="168" t="s">
        <v>15</v>
      </c>
      <c r="Q9" s="168" t="s">
        <v>16</v>
      </c>
      <c r="R9" s="168" t="s">
        <v>130</v>
      </c>
      <c r="S9" s="135" t="s">
        <v>159</v>
      </c>
      <c r="T9" s="135" t="s">
        <v>14</v>
      </c>
      <c r="U9" s="166" t="s">
        <v>17</v>
      </c>
      <c r="V9" s="168"/>
      <c r="W9" s="167"/>
      <c r="X9" s="135"/>
      <c r="Y9" s="135"/>
      <c r="Z9" s="135"/>
      <c r="AA9" s="135"/>
      <c r="AB9" s="135"/>
      <c r="AC9" s="135"/>
      <c r="AD9" s="135"/>
      <c r="AE9" s="166" t="s">
        <v>18</v>
      </c>
      <c r="AF9" s="148"/>
      <c r="AI9" s="137"/>
    </row>
    <row r="10" spans="1:35" s="153" customFormat="1">
      <c r="A10" s="169" t="s">
        <v>19</v>
      </c>
      <c r="B10" s="170"/>
      <c r="C10" s="171"/>
      <c r="D10" s="172" t="s">
        <v>20</v>
      </c>
      <c r="E10" s="173" t="s">
        <v>21</v>
      </c>
      <c r="F10" s="173" t="s">
        <v>22</v>
      </c>
      <c r="G10" s="173" t="s">
        <v>236</v>
      </c>
      <c r="H10" s="173" t="s">
        <v>112</v>
      </c>
      <c r="I10" s="173" t="s">
        <v>24</v>
      </c>
      <c r="J10" s="173" t="s">
        <v>25</v>
      </c>
      <c r="K10" s="173" t="s">
        <v>12</v>
      </c>
      <c r="L10" s="173" t="s">
        <v>23</v>
      </c>
      <c r="M10" s="173" t="s">
        <v>26</v>
      </c>
      <c r="N10" s="435" t="s">
        <v>28</v>
      </c>
      <c r="O10" s="175" t="s">
        <v>129</v>
      </c>
      <c r="P10" s="175" t="s">
        <v>28</v>
      </c>
      <c r="Q10" s="175" t="s">
        <v>29</v>
      </c>
      <c r="R10" s="175" t="s">
        <v>24</v>
      </c>
      <c r="S10" s="136" t="s">
        <v>115</v>
      </c>
      <c r="T10" s="136" t="s">
        <v>27</v>
      </c>
      <c r="U10" s="173" t="s">
        <v>30</v>
      </c>
      <c r="V10" s="175"/>
      <c r="W10" s="174"/>
      <c r="X10" s="136"/>
      <c r="Y10" s="176"/>
      <c r="Z10" s="177"/>
      <c r="AA10" s="316"/>
      <c r="AB10" s="136"/>
      <c r="AC10" s="176"/>
      <c r="AD10" s="136"/>
      <c r="AE10" s="173" t="s">
        <v>30</v>
      </c>
      <c r="AF10" s="148"/>
      <c r="AI10" s="137"/>
    </row>
    <row r="11" spans="1:35" s="153" customFormat="1" ht="12">
      <c r="A11" s="152"/>
      <c r="B11" s="208" t="s">
        <v>175</v>
      </c>
      <c r="E11" s="209">
        <v>1</v>
      </c>
      <c r="F11" s="209">
        <f>E11+0.01</f>
        <v>1.01</v>
      </c>
      <c r="G11" s="209">
        <f t="shared" ref="G11" si="0">F11+0.01</f>
        <v>1.02</v>
      </c>
      <c r="H11" s="209">
        <v>2.0099999999999998</v>
      </c>
      <c r="I11" s="209">
        <f>H11+0.01</f>
        <v>2.0199999999999996</v>
      </c>
      <c r="J11" s="209">
        <f t="shared" ref="J11:T11" si="1">I11+0.01</f>
        <v>2.0299999999999994</v>
      </c>
      <c r="K11" s="209">
        <f t="shared" si="1"/>
        <v>2.0399999999999991</v>
      </c>
      <c r="L11" s="209">
        <f t="shared" si="1"/>
        <v>2.0499999999999989</v>
      </c>
      <c r="M11" s="209">
        <f t="shared" si="1"/>
        <v>2.0599999999999987</v>
      </c>
      <c r="N11" s="436">
        <f t="shared" si="1"/>
        <v>2.0699999999999985</v>
      </c>
      <c r="O11" s="209">
        <f t="shared" si="1"/>
        <v>2.0799999999999983</v>
      </c>
      <c r="P11" s="209">
        <f t="shared" si="1"/>
        <v>2.0899999999999981</v>
      </c>
      <c r="Q11" s="209">
        <f t="shared" si="1"/>
        <v>2.0999999999999979</v>
      </c>
      <c r="R11" s="209">
        <f t="shared" si="1"/>
        <v>2.1099999999999977</v>
      </c>
      <c r="S11" s="209">
        <f t="shared" si="1"/>
        <v>2.1199999999999974</v>
      </c>
      <c r="T11" s="209">
        <f t="shared" si="1"/>
        <v>2.1299999999999972</v>
      </c>
      <c r="U11" s="154"/>
      <c r="V11" s="211"/>
      <c r="W11" s="211"/>
      <c r="X11" s="211"/>
      <c r="Y11" s="211"/>
      <c r="Z11" s="211"/>
      <c r="AA11" s="211"/>
      <c r="AB11" s="211"/>
      <c r="AC11" s="211"/>
      <c r="AD11" s="211"/>
      <c r="AE11" s="154" t="s">
        <v>31</v>
      </c>
      <c r="AF11" s="178"/>
      <c r="AI11" s="199"/>
    </row>
    <row r="12" spans="1:35" s="153" customFormat="1">
      <c r="A12" s="152"/>
      <c r="B12" s="208" t="s">
        <v>176</v>
      </c>
      <c r="E12" s="154" t="s">
        <v>177</v>
      </c>
      <c r="F12" s="154" t="s">
        <v>178</v>
      </c>
      <c r="G12" s="154" t="s">
        <v>179</v>
      </c>
      <c r="H12" s="154" t="s">
        <v>180</v>
      </c>
      <c r="I12" s="154" t="s">
        <v>181</v>
      </c>
      <c r="J12" s="154" t="s">
        <v>182</v>
      </c>
      <c r="K12" s="154" t="s">
        <v>183</v>
      </c>
      <c r="L12" s="154" t="s">
        <v>184</v>
      </c>
      <c r="M12" s="154" t="s">
        <v>185</v>
      </c>
      <c r="N12" s="437" t="s">
        <v>186</v>
      </c>
      <c r="O12" s="154" t="s">
        <v>187</v>
      </c>
      <c r="P12" s="154" t="s">
        <v>188</v>
      </c>
      <c r="Q12" s="154" t="s">
        <v>189</v>
      </c>
      <c r="R12" s="154" t="s">
        <v>190</v>
      </c>
      <c r="S12" s="133" t="s">
        <v>191</v>
      </c>
      <c r="T12" s="133" t="s">
        <v>192</v>
      </c>
      <c r="U12" s="154"/>
      <c r="V12" s="154"/>
      <c r="W12" s="133"/>
      <c r="X12" s="133"/>
      <c r="Y12" s="154"/>
      <c r="Z12" s="133"/>
      <c r="AA12" s="133"/>
      <c r="AB12" s="133"/>
      <c r="AC12" s="154"/>
      <c r="AD12" s="154"/>
      <c r="AE12" s="154"/>
      <c r="AF12" s="212"/>
      <c r="AH12" s="213"/>
      <c r="AI12" s="137"/>
    </row>
    <row r="13" spans="1:35">
      <c r="N13" s="438"/>
      <c r="O13" s="143"/>
      <c r="P13" s="143"/>
      <c r="Q13" s="143"/>
      <c r="R13" s="143"/>
    </row>
    <row r="14" spans="1:35">
      <c r="B14" s="141" t="s">
        <v>32</v>
      </c>
      <c r="N14" s="438"/>
      <c r="O14" s="143"/>
      <c r="P14" s="143"/>
      <c r="Q14" s="143"/>
      <c r="R14" s="143"/>
    </row>
    <row r="15" spans="1:35" s="181" customFormat="1">
      <c r="A15" s="179">
        <v>1</v>
      </c>
      <c r="B15" s="181" t="s">
        <v>33</v>
      </c>
      <c r="E15" s="318">
        <f>'ROO INPUT'!$F15</f>
        <v>162860</v>
      </c>
      <c r="F15" s="319">
        <v>0</v>
      </c>
      <c r="G15" s="319">
        <v>0</v>
      </c>
      <c r="H15" s="319">
        <v>-4441</v>
      </c>
      <c r="I15" s="320">
        <v>-5962</v>
      </c>
      <c r="J15" s="319">
        <v>0</v>
      </c>
      <c r="K15" s="320">
        <v>0</v>
      </c>
      <c r="L15" s="319">
        <v>0</v>
      </c>
      <c r="M15" s="319">
        <v>0</v>
      </c>
      <c r="N15" s="439">
        <v>0</v>
      </c>
      <c r="O15" s="319">
        <v>0</v>
      </c>
      <c r="P15" s="319">
        <v>0</v>
      </c>
      <c r="Q15" s="319">
        <v>0</v>
      </c>
      <c r="R15" s="319">
        <v>0</v>
      </c>
      <c r="S15" s="319">
        <v>0</v>
      </c>
      <c r="T15" s="319">
        <v>0</v>
      </c>
      <c r="U15" s="321">
        <f>SUM(E15:T15)</f>
        <v>152457</v>
      </c>
      <c r="V15" s="319"/>
      <c r="W15" s="319"/>
      <c r="X15" s="319"/>
      <c r="Y15" s="319"/>
      <c r="Z15" s="319"/>
      <c r="AA15" s="319"/>
      <c r="AB15" s="319"/>
      <c r="AC15" s="319"/>
      <c r="AD15" s="319"/>
      <c r="AE15" s="321">
        <f>SUM(U15:AD15)</f>
        <v>152457</v>
      </c>
      <c r="AF15" s="148"/>
      <c r="AI15" s="200"/>
    </row>
    <row r="16" spans="1:35">
      <c r="A16" s="179">
        <v>2</v>
      </c>
      <c r="B16" s="182" t="s">
        <v>34</v>
      </c>
      <c r="D16" s="182"/>
      <c r="E16" s="219">
        <f>'ROO INPUT'!$F16</f>
        <v>3538</v>
      </c>
      <c r="F16" s="220">
        <v>0</v>
      </c>
      <c r="G16" s="220">
        <v>0</v>
      </c>
      <c r="H16" s="220">
        <v>0</v>
      </c>
      <c r="I16" s="220">
        <v>-90</v>
      </c>
      <c r="J16" s="220">
        <v>0</v>
      </c>
      <c r="K16" s="220">
        <v>0</v>
      </c>
      <c r="L16" s="220">
        <v>0</v>
      </c>
      <c r="M16" s="220">
        <v>0</v>
      </c>
      <c r="N16" s="44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2">
        <f t="shared" ref="U16:U17" si="2">SUM(E16:T16)</f>
        <v>3448</v>
      </c>
      <c r="V16" s="220"/>
      <c r="W16" s="220"/>
      <c r="X16" s="220"/>
      <c r="Y16" s="220"/>
      <c r="Z16" s="220"/>
      <c r="AA16" s="220"/>
      <c r="AB16" s="220"/>
      <c r="AC16" s="220"/>
      <c r="AD16" s="220"/>
      <c r="AE16" s="222">
        <f>SUM(U16:AD16)</f>
        <v>3448</v>
      </c>
      <c r="AI16" s="138"/>
    </row>
    <row r="17" spans="1:35">
      <c r="A17" s="179">
        <v>3</v>
      </c>
      <c r="B17" s="182" t="s">
        <v>35</v>
      </c>
      <c r="D17" s="182"/>
      <c r="E17" s="224">
        <f>'ROO INPUT'!$F17</f>
        <v>98841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441">
        <v>0</v>
      </c>
      <c r="O17" s="225">
        <v>0</v>
      </c>
      <c r="P17" s="225">
        <v>0</v>
      </c>
      <c r="Q17" s="225">
        <v>0</v>
      </c>
      <c r="R17" s="225">
        <v>0</v>
      </c>
      <c r="S17" s="225">
        <v>0</v>
      </c>
      <c r="T17" s="225">
        <v>0</v>
      </c>
      <c r="U17" s="226">
        <f t="shared" si="2"/>
        <v>98841</v>
      </c>
      <c r="V17" s="225"/>
      <c r="W17" s="225"/>
      <c r="X17" s="225"/>
      <c r="Y17" s="225"/>
      <c r="Z17" s="225"/>
      <c r="AA17" s="225"/>
      <c r="AB17" s="225"/>
      <c r="AC17" s="225"/>
      <c r="AD17" s="225"/>
      <c r="AE17" s="226">
        <f>SUM(U17:AD17)</f>
        <v>98841</v>
      </c>
      <c r="AI17" s="138"/>
    </row>
    <row r="18" spans="1:35">
      <c r="A18" s="179">
        <v>4</v>
      </c>
      <c r="B18" s="141" t="s">
        <v>36</v>
      </c>
      <c r="C18" s="182"/>
      <c r="D18" s="182"/>
      <c r="E18" s="219">
        <f>SUM(E15:E17)</f>
        <v>265239</v>
      </c>
      <c r="F18" s="219">
        <f t="shared" ref="F18:O18" si="3">SUM(F15:F17)</f>
        <v>0</v>
      </c>
      <c r="G18" s="219">
        <f t="shared" si="3"/>
        <v>0</v>
      </c>
      <c r="H18" s="219">
        <f t="shared" si="3"/>
        <v>-4441</v>
      </c>
      <c r="I18" s="219">
        <f t="shared" ref="I18" si="4">SUM(I15:I17)</f>
        <v>-6052</v>
      </c>
      <c r="J18" s="219">
        <f t="shared" si="3"/>
        <v>0</v>
      </c>
      <c r="K18" s="219">
        <f t="shared" si="3"/>
        <v>0</v>
      </c>
      <c r="L18" s="219">
        <f t="shared" si="3"/>
        <v>0</v>
      </c>
      <c r="M18" s="219">
        <f t="shared" si="3"/>
        <v>0</v>
      </c>
      <c r="N18" s="219">
        <f t="shared" si="3"/>
        <v>0</v>
      </c>
      <c r="O18" s="219">
        <f t="shared" si="3"/>
        <v>0</v>
      </c>
      <c r="P18" s="219">
        <f>SUM(P15:P17)</f>
        <v>0</v>
      </c>
      <c r="Q18" s="219">
        <f t="shared" ref="Q18" si="5">SUM(Q15:Q17)</f>
        <v>0</v>
      </c>
      <c r="R18" s="219">
        <f t="shared" ref="R18" si="6">SUM(R15:R17)</f>
        <v>0</v>
      </c>
      <c r="S18" s="219">
        <f t="shared" ref="S18" si="7">SUM(S15:S17)</f>
        <v>0</v>
      </c>
      <c r="T18" s="219">
        <f t="shared" ref="T18" si="8">SUM(T15:T17)</f>
        <v>0</v>
      </c>
      <c r="U18" s="222">
        <f>SUM(U15:U17)</f>
        <v>254746</v>
      </c>
      <c r="V18" s="219"/>
      <c r="W18" s="219"/>
      <c r="X18" s="219"/>
      <c r="Y18" s="219"/>
      <c r="Z18" s="219"/>
      <c r="AA18" s="219"/>
      <c r="AB18" s="219"/>
      <c r="AC18" s="219"/>
      <c r="AD18" s="219"/>
      <c r="AE18" s="222">
        <f>SUM(AE15:AE17)</f>
        <v>254746</v>
      </c>
      <c r="AI18" s="201"/>
    </row>
    <row r="19" spans="1:35">
      <c r="C19" s="182"/>
      <c r="D19" s="182"/>
      <c r="E19" s="219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2"/>
      <c r="V19" s="223"/>
      <c r="W19" s="223"/>
      <c r="X19" s="223"/>
      <c r="Y19" s="223"/>
      <c r="Z19" s="223"/>
      <c r="AA19" s="223"/>
      <c r="AB19" s="223"/>
      <c r="AC19" s="223"/>
      <c r="AD19" s="223"/>
      <c r="AE19" s="222"/>
      <c r="AI19" s="138"/>
    </row>
    <row r="20" spans="1:35">
      <c r="B20" s="141" t="s">
        <v>37</v>
      </c>
      <c r="C20" s="182"/>
      <c r="D20" s="182"/>
      <c r="E20" s="219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2"/>
      <c r="V20" s="223"/>
      <c r="W20" s="223"/>
      <c r="X20" s="223"/>
      <c r="Y20" s="223"/>
      <c r="Z20" s="223"/>
      <c r="AA20" s="223"/>
      <c r="AB20" s="223"/>
      <c r="AC20" s="223"/>
      <c r="AD20" s="223"/>
      <c r="AE20" s="222"/>
      <c r="AI20" s="138"/>
    </row>
    <row r="21" spans="1:35">
      <c r="B21" s="182" t="s">
        <v>198</v>
      </c>
      <c r="D21" s="182"/>
      <c r="E21" s="219"/>
      <c r="F21" s="220"/>
      <c r="G21" s="220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2"/>
      <c r="V21" s="220"/>
      <c r="W21" s="220"/>
      <c r="X21" s="220"/>
      <c r="Y21" s="220"/>
      <c r="Z21" s="220"/>
      <c r="AA21" s="220"/>
      <c r="AB21" s="220"/>
      <c r="AC21" s="220"/>
      <c r="AD21" s="220"/>
      <c r="AE21" s="222"/>
      <c r="AI21" s="138"/>
    </row>
    <row r="22" spans="1:35">
      <c r="A22" s="179">
        <v>5</v>
      </c>
      <c r="C22" s="182" t="s">
        <v>38</v>
      </c>
      <c r="D22" s="182"/>
      <c r="E22" s="219">
        <f>'ROO INPUT'!$F22</f>
        <v>191302</v>
      </c>
      <c r="F22" s="220">
        <v>0</v>
      </c>
      <c r="G22" s="220">
        <v>0</v>
      </c>
      <c r="H22" s="220">
        <v>-3135</v>
      </c>
      <c r="I22" s="220">
        <v>0</v>
      </c>
      <c r="J22" s="220">
        <v>0</v>
      </c>
      <c r="K22" s="220">
        <v>0</v>
      </c>
      <c r="L22" s="220">
        <v>0</v>
      </c>
      <c r="M22" s="220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2">
        <f t="shared" ref="U22:U24" si="9">SUM(E22:T22)</f>
        <v>188167</v>
      </c>
      <c r="V22" s="220"/>
      <c r="W22" s="220"/>
      <c r="X22" s="220"/>
      <c r="Y22" s="220"/>
      <c r="Z22" s="220"/>
      <c r="AA22" s="220"/>
      <c r="AB22" s="220"/>
      <c r="AC22" s="220"/>
      <c r="AD22" s="220"/>
      <c r="AE22" s="222">
        <f>SUM(U22:AD22)</f>
        <v>188167</v>
      </c>
      <c r="AI22" s="138"/>
    </row>
    <row r="23" spans="1:35">
      <c r="A23" s="179">
        <v>6</v>
      </c>
      <c r="C23" s="182" t="s">
        <v>39</v>
      </c>
      <c r="D23" s="182"/>
      <c r="E23" s="219">
        <f>'ROO INPUT'!$F23</f>
        <v>14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v>0</v>
      </c>
      <c r="M23" s="220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2">
        <f t="shared" si="9"/>
        <v>14</v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2">
        <f>SUM(U23:AD23)</f>
        <v>14</v>
      </c>
      <c r="AI23" s="138"/>
    </row>
    <row r="24" spans="1:35">
      <c r="A24" s="179">
        <v>7</v>
      </c>
      <c r="C24" s="182" t="s">
        <v>40</v>
      </c>
      <c r="D24" s="182"/>
      <c r="E24" s="224">
        <f>'ROO INPUT'!$F24</f>
        <v>-4366</v>
      </c>
      <c r="F24" s="225">
        <v>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25">
        <v>0</v>
      </c>
      <c r="M24" s="225">
        <v>0</v>
      </c>
      <c r="N24" s="225">
        <v>0</v>
      </c>
      <c r="O24" s="225">
        <v>0</v>
      </c>
      <c r="P24" s="225">
        <v>0</v>
      </c>
      <c r="Q24" s="225">
        <v>0</v>
      </c>
      <c r="R24" s="225">
        <v>0</v>
      </c>
      <c r="S24" s="225">
        <v>0</v>
      </c>
      <c r="T24" s="225">
        <v>0</v>
      </c>
      <c r="U24" s="226">
        <f t="shared" si="9"/>
        <v>-4366</v>
      </c>
      <c r="V24" s="225"/>
      <c r="W24" s="225"/>
      <c r="X24" s="225"/>
      <c r="Y24" s="225"/>
      <c r="Z24" s="225"/>
      <c r="AA24" s="225"/>
      <c r="AB24" s="225"/>
      <c r="AC24" s="225"/>
      <c r="AD24" s="225"/>
      <c r="AE24" s="226">
        <f>SUM(U24:AD24)</f>
        <v>-4366</v>
      </c>
      <c r="AI24" s="138"/>
    </row>
    <row r="25" spans="1:35">
      <c r="A25" s="179">
        <v>8</v>
      </c>
      <c r="B25" s="182" t="s">
        <v>41</v>
      </c>
      <c r="C25" s="182"/>
      <c r="E25" s="228">
        <f>SUM(E22:E24)</f>
        <v>186950</v>
      </c>
      <c r="F25" s="228">
        <f t="shared" ref="F25:R25" si="10">SUM(F22:F24)</f>
        <v>0</v>
      </c>
      <c r="G25" s="228">
        <f t="shared" si="10"/>
        <v>0</v>
      </c>
      <c r="H25" s="228">
        <f t="shared" si="10"/>
        <v>-3135</v>
      </c>
      <c r="I25" s="228">
        <f t="shared" ref="I25" si="11">SUM(I22:I24)</f>
        <v>0</v>
      </c>
      <c r="J25" s="228">
        <f t="shared" si="10"/>
        <v>0</v>
      </c>
      <c r="K25" s="228">
        <f t="shared" si="10"/>
        <v>0</v>
      </c>
      <c r="L25" s="228">
        <f t="shared" si="10"/>
        <v>0</v>
      </c>
      <c r="M25" s="228">
        <f t="shared" si="10"/>
        <v>0</v>
      </c>
      <c r="N25" s="228">
        <f t="shared" si="10"/>
        <v>0</v>
      </c>
      <c r="O25" s="228">
        <f t="shared" si="10"/>
        <v>0</v>
      </c>
      <c r="P25" s="228">
        <f t="shared" si="10"/>
        <v>0</v>
      </c>
      <c r="Q25" s="228">
        <f t="shared" si="10"/>
        <v>0</v>
      </c>
      <c r="R25" s="228">
        <f t="shared" si="10"/>
        <v>0</v>
      </c>
      <c r="S25" s="228">
        <f t="shared" ref="S25" si="12">SUM(S22:S24)</f>
        <v>0</v>
      </c>
      <c r="T25" s="228">
        <f>SUM(T22:T24)</f>
        <v>0</v>
      </c>
      <c r="U25" s="222">
        <f>SUM(U22:U24)</f>
        <v>183815</v>
      </c>
      <c r="V25" s="219"/>
      <c r="W25" s="219"/>
      <c r="X25" s="219"/>
      <c r="Y25" s="219"/>
      <c r="Z25" s="219"/>
      <c r="AA25" s="219"/>
      <c r="AB25" s="219"/>
      <c r="AC25" s="219"/>
      <c r="AD25" s="219"/>
      <c r="AE25" s="222">
        <f>SUM(AE22:AE24)</f>
        <v>183815</v>
      </c>
      <c r="AI25" s="201"/>
    </row>
    <row r="26" spans="1:35">
      <c r="B26" s="182"/>
      <c r="C26" s="182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28"/>
      <c r="T26" s="228"/>
      <c r="U26" s="222"/>
      <c r="V26" s="219"/>
      <c r="W26" s="228"/>
      <c r="X26" s="228"/>
      <c r="Y26" s="219"/>
      <c r="Z26" s="228"/>
      <c r="AA26" s="228"/>
      <c r="AB26" s="228"/>
      <c r="AC26" s="219"/>
      <c r="AD26" s="219"/>
      <c r="AE26" s="222"/>
      <c r="AI26" s="201"/>
    </row>
    <row r="27" spans="1:35">
      <c r="B27" s="182" t="s">
        <v>42</v>
      </c>
      <c r="D27" s="182"/>
      <c r="E27" s="219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2"/>
      <c r="V27" s="223"/>
      <c r="W27" s="223"/>
      <c r="X27" s="223"/>
      <c r="Y27" s="223"/>
      <c r="Z27" s="223"/>
      <c r="AA27" s="223"/>
      <c r="AB27" s="223"/>
      <c r="AC27" s="223"/>
      <c r="AD27" s="223"/>
      <c r="AE27" s="222"/>
      <c r="AI27" s="138"/>
    </row>
    <row r="28" spans="1:35">
      <c r="A28" s="179">
        <v>9</v>
      </c>
      <c r="C28" s="182" t="s">
        <v>43</v>
      </c>
      <c r="D28" s="182"/>
      <c r="E28" s="219">
        <f>'ROO INPUT'!$F28</f>
        <v>585</v>
      </c>
      <c r="F28" s="220">
        <v>0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0">
        <v>0</v>
      </c>
      <c r="M28" s="220">
        <v>0</v>
      </c>
      <c r="N28" s="220">
        <v>0</v>
      </c>
      <c r="O28" s="220">
        <v>0</v>
      </c>
      <c r="P28" s="220">
        <v>0</v>
      </c>
      <c r="Q28" s="220">
        <v>0</v>
      </c>
      <c r="R28" s="220">
        <v>0</v>
      </c>
      <c r="S28" s="220">
        <v>0</v>
      </c>
      <c r="T28" s="220">
        <v>0</v>
      </c>
      <c r="U28" s="222">
        <f t="shared" ref="U28:U30" si="13">SUM(E28:T28)</f>
        <v>585</v>
      </c>
      <c r="V28" s="220"/>
      <c r="W28" s="220"/>
      <c r="X28" s="220"/>
      <c r="Y28" s="220"/>
      <c r="Z28" s="220"/>
      <c r="AA28" s="220"/>
      <c r="AB28" s="220"/>
      <c r="AC28" s="220"/>
      <c r="AD28" s="220"/>
      <c r="AE28" s="222">
        <f>SUM(U28:AD28)</f>
        <v>585</v>
      </c>
      <c r="AI28" s="138"/>
    </row>
    <row r="29" spans="1:35">
      <c r="A29" s="179">
        <v>10</v>
      </c>
      <c r="C29" s="182" t="s">
        <v>193</v>
      </c>
      <c r="D29" s="182"/>
      <c r="E29" s="219">
        <f>'ROO INPUT'!$F29</f>
        <v>395</v>
      </c>
      <c r="F29" s="220">
        <v>0</v>
      </c>
      <c r="G29" s="220">
        <v>0</v>
      </c>
      <c r="H29" s="220">
        <v>0</v>
      </c>
      <c r="I29" s="220">
        <v>0</v>
      </c>
      <c r="J29" s="220">
        <v>0</v>
      </c>
      <c r="K29" s="220">
        <v>0</v>
      </c>
      <c r="L29" s="220">
        <v>0</v>
      </c>
      <c r="M29" s="220">
        <v>0</v>
      </c>
      <c r="N29" s="220">
        <v>0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0">
        <v>0</v>
      </c>
      <c r="U29" s="222">
        <f t="shared" si="13"/>
        <v>395</v>
      </c>
      <c r="V29" s="220"/>
      <c r="W29" s="220"/>
      <c r="X29" s="220"/>
      <c r="Y29" s="220"/>
      <c r="Z29" s="220"/>
      <c r="AA29" s="220"/>
      <c r="AB29" s="220"/>
      <c r="AC29" s="220"/>
      <c r="AD29" s="220"/>
      <c r="AE29" s="222">
        <f>SUM(U29:AD29)</f>
        <v>395</v>
      </c>
      <c r="AI29" s="138"/>
    </row>
    <row r="30" spans="1:35">
      <c r="A30" s="179">
        <v>11</v>
      </c>
      <c r="C30" s="182" t="s">
        <v>24</v>
      </c>
      <c r="D30" s="182"/>
      <c r="E30" s="224">
        <f>'ROO INPUT'!$F30</f>
        <v>19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  <c r="O30" s="225">
        <v>0</v>
      </c>
      <c r="P30" s="225">
        <v>0</v>
      </c>
      <c r="Q30" s="225">
        <v>0</v>
      </c>
      <c r="R30" s="225">
        <v>0</v>
      </c>
      <c r="S30" s="225">
        <v>0</v>
      </c>
      <c r="T30" s="225">
        <v>0</v>
      </c>
      <c r="U30" s="226">
        <f t="shared" si="13"/>
        <v>19</v>
      </c>
      <c r="V30" s="225"/>
      <c r="W30" s="225"/>
      <c r="X30" s="225"/>
      <c r="Y30" s="225"/>
      <c r="Z30" s="225"/>
      <c r="AA30" s="225"/>
      <c r="AB30" s="225"/>
      <c r="AC30" s="225"/>
      <c r="AD30" s="225"/>
      <c r="AE30" s="226">
        <f>SUM(U30:AD30)</f>
        <v>19</v>
      </c>
      <c r="AI30" s="138"/>
    </row>
    <row r="31" spans="1:35">
      <c r="A31" s="179">
        <v>12</v>
      </c>
      <c r="B31" s="182" t="s">
        <v>44</v>
      </c>
      <c r="C31" s="182"/>
      <c r="E31" s="219">
        <f t="shared" ref="E31:AE31" si="14">SUM(E28:E30)</f>
        <v>999</v>
      </c>
      <c r="F31" s="219">
        <f t="shared" si="14"/>
        <v>0</v>
      </c>
      <c r="G31" s="219">
        <f t="shared" si="14"/>
        <v>0</v>
      </c>
      <c r="H31" s="219">
        <f t="shared" si="14"/>
        <v>0</v>
      </c>
      <c r="I31" s="219">
        <f t="shared" ref="I31" si="15">SUM(I28:I30)</f>
        <v>0</v>
      </c>
      <c r="J31" s="219">
        <f t="shared" si="14"/>
        <v>0</v>
      </c>
      <c r="K31" s="219">
        <f t="shared" si="14"/>
        <v>0</v>
      </c>
      <c r="L31" s="219">
        <f t="shared" si="14"/>
        <v>0</v>
      </c>
      <c r="M31" s="219">
        <f t="shared" si="14"/>
        <v>0</v>
      </c>
      <c r="N31" s="219">
        <f t="shared" si="14"/>
        <v>0</v>
      </c>
      <c r="O31" s="219">
        <f t="shared" si="14"/>
        <v>0</v>
      </c>
      <c r="P31" s="219">
        <f t="shared" si="14"/>
        <v>0</v>
      </c>
      <c r="Q31" s="219">
        <f t="shared" si="14"/>
        <v>0</v>
      </c>
      <c r="R31" s="219">
        <f t="shared" si="14"/>
        <v>0</v>
      </c>
      <c r="S31" s="228">
        <f t="shared" ref="S31" si="16">SUM(S28:S30)</f>
        <v>0</v>
      </c>
      <c r="T31" s="228">
        <f t="shared" si="14"/>
        <v>0</v>
      </c>
      <c r="U31" s="222">
        <f t="shared" si="14"/>
        <v>999</v>
      </c>
      <c r="V31" s="219"/>
      <c r="W31" s="228"/>
      <c r="X31" s="228"/>
      <c r="Y31" s="219"/>
      <c r="Z31" s="228"/>
      <c r="AA31" s="228"/>
      <c r="AB31" s="228"/>
      <c r="AC31" s="219"/>
      <c r="AD31" s="219"/>
      <c r="AE31" s="222">
        <f t="shared" si="14"/>
        <v>999</v>
      </c>
      <c r="AI31" s="201"/>
    </row>
    <row r="32" spans="1:35">
      <c r="B32" s="182"/>
      <c r="C32" s="182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28"/>
      <c r="T32" s="228"/>
      <c r="U32" s="222"/>
      <c r="V32" s="219"/>
      <c r="W32" s="228"/>
      <c r="X32" s="228"/>
      <c r="Y32" s="219"/>
      <c r="Z32" s="228"/>
      <c r="AA32" s="228"/>
      <c r="AB32" s="228"/>
      <c r="AC32" s="219"/>
      <c r="AD32" s="219"/>
      <c r="AE32" s="222"/>
      <c r="AI32" s="201"/>
    </row>
    <row r="33" spans="1:35">
      <c r="B33" s="182" t="s">
        <v>45</v>
      </c>
      <c r="D33" s="182"/>
      <c r="E33" s="219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2"/>
      <c r="V33" s="223"/>
      <c r="W33" s="223"/>
      <c r="X33" s="223"/>
      <c r="Y33" s="223"/>
      <c r="Z33" s="223"/>
      <c r="AA33" s="223"/>
      <c r="AB33" s="223"/>
      <c r="AC33" s="223"/>
      <c r="AD33" s="223"/>
      <c r="AE33" s="222"/>
      <c r="AI33" s="138"/>
    </row>
    <row r="34" spans="1:35">
      <c r="A34" s="179">
        <v>13</v>
      </c>
      <c r="C34" s="182" t="s">
        <v>43</v>
      </c>
      <c r="D34" s="182"/>
      <c r="E34" s="219">
        <f>'ROO INPUT'!$F34</f>
        <v>8854</v>
      </c>
      <c r="F34" s="220">
        <v>0</v>
      </c>
      <c r="G34" s="220">
        <v>0</v>
      </c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2">
        <f t="shared" ref="U34:U36" si="17">SUM(E34:T34)</f>
        <v>8854</v>
      </c>
      <c r="V34" s="220"/>
      <c r="W34" s="220"/>
      <c r="X34" s="220"/>
      <c r="Y34" s="220"/>
      <c r="Z34" s="220"/>
      <c r="AA34" s="220"/>
      <c r="AB34" s="220"/>
      <c r="AC34" s="220"/>
      <c r="AD34" s="220"/>
      <c r="AE34" s="222">
        <f>SUM(U34:AD34)</f>
        <v>8854</v>
      </c>
      <c r="AI34" s="138"/>
    </row>
    <row r="35" spans="1:35">
      <c r="A35" s="179">
        <v>14</v>
      </c>
      <c r="C35" s="182" t="s">
        <v>193</v>
      </c>
      <c r="D35" s="182"/>
      <c r="E35" s="228">
        <f>'ROO INPUT'!$F35</f>
        <v>6652</v>
      </c>
      <c r="F35" s="220">
        <v>0</v>
      </c>
      <c r="G35" s="220">
        <v>0</v>
      </c>
      <c r="H35" s="220">
        <v>0</v>
      </c>
      <c r="I35" s="220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0">
        <v>-3</v>
      </c>
      <c r="P35" s="220">
        <v>0</v>
      </c>
      <c r="Q35" s="220">
        <v>0</v>
      </c>
      <c r="R35" s="220">
        <v>0</v>
      </c>
      <c r="S35" s="220">
        <v>0</v>
      </c>
      <c r="T35" s="220">
        <v>0</v>
      </c>
      <c r="U35" s="222">
        <f t="shared" si="17"/>
        <v>6649</v>
      </c>
      <c r="V35" s="220"/>
      <c r="W35" s="220"/>
      <c r="X35" s="220"/>
      <c r="Y35" s="220"/>
      <c r="Z35" s="220"/>
      <c r="AA35" s="220"/>
      <c r="AB35" s="220"/>
      <c r="AC35" s="220"/>
      <c r="AD35" s="220"/>
      <c r="AE35" s="222">
        <f>SUM(U35:AD35)</f>
        <v>6649</v>
      </c>
      <c r="AI35" s="138"/>
    </row>
    <row r="36" spans="1:35">
      <c r="A36" s="179">
        <v>15</v>
      </c>
      <c r="C36" s="182" t="s">
        <v>24</v>
      </c>
      <c r="D36" s="182"/>
      <c r="E36" s="224">
        <f>'ROO INPUT'!$F36</f>
        <v>14264</v>
      </c>
      <c r="F36" s="225">
        <v>0</v>
      </c>
      <c r="G36" s="225">
        <v>0</v>
      </c>
      <c r="H36" s="225">
        <f>H$15*CF!$E$19</f>
        <v>-170.32567299999999</v>
      </c>
      <c r="I36" s="225">
        <v>-6045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2</v>
      </c>
      <c r="S36" s="225">
        <v>0</v>
      </c>
      <c r="T36" s="225">
        <v>0</v>
      </c>
      <c r="U36" s="226">
        <f t="shared" si="17"/>
        <v>8050.6743270000006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6">
        <f>SUM(U36:AD36)</f>
        <v>8050.6743270000006</v>
      </c>
      <c r="AI36" s="138"/>
    </row>
    <row r="37" spans="1:35" ht="12.95" customHeight="1">
      <c r="A37" s="179">
        <v>16</v>
      </c>
      <c r="B37" s="182" t="s">
        <v>46</v>
      </c>
      <c r="C37" s="182"/>
      <c r="E37" s="219">
        <f t="shared" ref="E37:N37" si="18">SUM(E34:E36)</f>
        <v>29770</v>
      </c>
      <c r="F37" s="219">
        <f t="shared" si="18"/>
        <v>0</v>
      </c>
      <c r="G37" s="219">
        <f t="shared" si="18"/>
        <v>0</v>
      </c>
      <c r="H37" s="219">
        <f t="shared" si="18"/>
        <v>-170.32567299999999</v>
      </c>
      <c r="I37" s="219">
        <f t="shared" ref="I37" si="19">SUM(I34:I36)</f>
        <v>-6045</v>
      </c>
      <c r="J37" s="219">
        <f t="shared" si="18"/>
        <v>0</v>
      </c>
      <c r="K37" s="219">
        <f t="shared" si="18"/>
        <v>0</v>
      </c>
      <c r="L37" s="219">
        <f t="shared" si="18"/>
        <v>0</v>
      </c>
      <c r="M37" s="219">
        <f t="shared" si="18"/>
        <v>0</v>
      </c>
      <c r="N37" s="219">
        <f t="shared" si="18"/>
        <v>0</v>
      </c>
      <c r="O37" s="219">
        <f t="shared" ref="O37:T37" si="20">SUM(O34:O36)</f>
        <v>-3</v>
      </c>
      <c r="P37" s="219">
        <f t="shared" si="20"/>
        <v>0</v>
      </c>
      <c r="Q37" s="219">
        <f t="shared" si="20"/>
        <v>0</v>
      </c>
      <c r="R37" s="219">
        <f t="shared" si="20"/>
        <v>2</v>
      </c>
      <c r="S37" s="228">
        <f>SUM(S34:S36)</f>
        <v>0</v>
      </c>
      <c r="T37" s="228">
        <f t="shared" si="20"/>
        <v>0</v>
      </c>
      <c r="U37" s="222">
        <f>SUM(U34:U36)</f>
        <v>23553.674327000001</v>
      </c>
      <c r="V37" s="219"/>
      <c r="W37" s="228"/>
      <c r="X37" s="228"/>
      <c r="Y37" s="219"/>
      <c r="Z37" s="228"/>
      <c r="AA37" s="228"/>
      <c r="AB37" s="228"/>
      <c r="AC37" s="219"/>
      <c r="AD37" s="219"/>
      <c r="AE37" s="222">
        <f>SUM(AE34:AE36)</f>
        <v>23553.674327000001</v>
      </c>
      <c r="AI37" s="201"/>
    </row>
    <row r="38" spans="1:35" ht="12.95" customHeight="1">
      <c r="C38" s="182"/>
      <c r="D38" s="182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28"/>
      <c r="T38" s="228"/>
      <c r="U38" s="222"/>
      <c r="V38" s="219"/>
      <c r="W38" s="228"/>
      <c r="X38" s="228"/>
      <c r="Y38" s="219"/>
      <c r="Z38" s="228"/>
      <c r="AA38" s="228"/>
      <c r="AB38" s="228"/>
      <c r="AC38" s="219"/>
      <c r="AD38" s="219"/>
      <c r="AE38" s="222"/>
      <c r="AI38" s="201"/>
    </row>
    <row r="39" spans="1:35" ht="12.95" customHeight="1">
      <c r="A39" s="179">
        <v>17</v>
      </c>
      <c r="B39" s="141" t="s">
        <v>47</v>
      </c>
      <c r="C39" s="182"/>
      <c r="D39" s="182"/>
      <c r="E39" s="219">
        <f>'ROO INPUT'!$F39</f>
        <v>6121</v>
      </c>
      <c r="F39" s="229">
        <v>0</v>
      </c>
      <c r="G39" s="229">
        <v>3</v>
      </c>
      <c r="H39" s="229">
        <f>H$15*CF!$E$15</f>
        <v>-19.265058</v>
      </c>
      <c r="I39" s="221">
        <v>0</v>
      </c>
      <c r="J39" s="221"/>
      <c r="K39" s="221">
        <v>-365</v>
      </c>
      <c r="L39" s="221">
        <v>0</v>
      </c>
      <c r="M39" s="229">
        <v>0</v>
      </c>
      <c r="N39" s="229">
        <v>0</v>
      </c>
      <c r="O39" s="221">
        <v>0</v>
      </c>
      <c r="P39" s="221">
        <v>0</v>
      </c>
      <c r="Q39" s="221">
        <v>0</v>
      </c>
      <c r="R39" s="221">
        <v>0</v>
      </c>
      <c r="S39" s="229">
        <v>0</v>
      </c>
      <c r="T39" s="231">
        <v>0</v>
      </c>
      <c r="U39" s="222">
        <f t="shared" ref="U39:U46" si="21">SUM(E39:T39)</f>
        <v>5739.734942</v>
      </c>
      <c r="V39" s="229"/>
      <c r="W39" s="229"/>
      <c r="X39" s="230"/>
      <c r="Y39" s="221"/>
      <c r="Z39" s="230"/>
      <c r="AA39" s="220"/>
      <c r="AB39" s="229"/>
      <c r="AC39" s="221"/>
      <c r="AD39" s="221"/>
      <c r="AE39" s="222">
        <f>SUM(U39:AD39)</f>
        <v>5739.734942</v>
      </c>
      <c r="AI39" s="138"/>
    </row>
    <row r="40" spans="1:35">
      <c r="A40" s="179">
        <v>18</v>
      </c>
      <c r="B40" s="141" t="s">
        <v>48</v>
      </c>
      <c r="C40" s="182"/>
      <c r="D40" s="182"/>
      <c r="E40" s="219">
        <f>'ROO INPUT'!$F40</f>
        <v>9783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-6</v>
      </c>
      <c r="T40" s="223">
        <v>0</v>
      </c>
      <c r="U40" s="222">
        <f t="shared" si="21"/>
        <v>9777</v>
      </c>
      <c r="V40" s="220"/>
      <c r="W40" s="220"/>
      <c r="X40" s="220"/>
      <c r="Y40" s="220"/>
      <c r="Z40" s="220"/>
      <c r="AA40" s="220"/>
      <c r="AB40" s="220"/>
      <c r="AC40" s="220"/>
      <c r="AD40" s="220"/>
      <c r="AE40" s="222">
        <f>SUM(U40:AD40)</f>
        <v>9777</v>
      </c>
      <c r="AI40" s="138"/>
    </row>
    <row r="41" spans="1:35">
      <c r="A41" s="179">
        <v>19</v>
      </c>
      <c r="B41" s="141" t="s">
        <v>49</v>
      </c>
      <c r="C41" s="182"/>
      <c r="D41" s="182"/>
      <c r="E41" s="219">
        <f>'ROO INPUT'!$F41</f>
        <v>3</v>
      </c>
      <c r="F41" s="220">
        <v>0</v>
      </c>
      <c r="G41" s="220">
        <v>0</v>
      </c>
      <c r="H41" s="220">
        <v>0</v>
      </c>
      <c r="I41" s="220">
        <v>0</v>
      </c>
      <c r="J41" s="220">
        <v>0</v>
      </c>
      <c r="K41" s="220">
        <v>0</v>
      </c>
      <c r="L41" s="220">
        <v>0</v>
      </c>
      <c r="M41" s="220">
        <v>0</v>
      </c>
      <c r="N41" s="220">
        <v>0</v>
      </c>
      <c r="O41" s="220">
        <v>0</v>
      </c>
      <c r="P41" s="220">
        <v>0</v>
      </c>
      <c r="Q41" s="220">
        <v>0</v>
      </c>
      <c r="R41" s="220">
        <v>0</v>
      </c>
      <c r="S41" s="220">
        <v>0</v>
      </c>
      <c r="T41" s="223">
        <v>0</v>
      </c>
      <c r="U41" s="222">
        <f t="shared" si="21"/>
        <v>3</v>
      </c>
      <c r="V41" s="220"/>
      <c r="W41" s="220"/>
      <c r="X41" s="220"/>
      <c r="Y41" s="220"/>
      <c r="Z41" s="220"/>
      <c r="AA41" s="220"/>
      <c r="AB41" s="220"/>
      <c r="AC41" s="220"/>
      <c r="AD41" s="220"/>
      <c r="AE41" s="222">
        <f>SUM(U41:AD41)</f>
        <v>3</v>
      </c>
      <c r="AI41" s="138"/>
    </row>
    <row r="42" spans="1:35">
      <c r="C42" s="182"/>
      <c r="D42" s="182"/>
      <c r="E42" s="219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3"/>
      <c r="U42" s="222"/>
      <c r="V42" s="220"/>
      <c r="W42" s="220"/>
      <c r="X42" s="220"/>
      <c r="Y42" s="220"/>
      <c r="Z42" s="220"/>
      <c r="AA42" s="220"/>
      <c r="AB42" s="220"/>
      <c r="AC42" s="220"/>
      <c r="AD42" s="220"/>
      <c r="AE42" s="222"/>
      <c r="AI42" s="138"/>
    </row>
    <row r="43" spans="1:35">
      <c r="B43" s="141" t="s">
        <v>50</v>
      </c>
      <c r="C43" s="182"/>
      <c r="D43" s="182"/>
      <c r="E43" s="219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3"/>
      <c r="U43" s="222">
        <f t="shared" si="21"/>
        <v>0</v>
      </c>
      <c r="V43" s="220"/>
      <c r="W43" s="220"/>
      <c r="X43" s="220"/>
      <c r="Y43" s="220"/>
      <c r="Z43" s="220"/>
      <c r="AA43" s="220"/>
      <c r="AB43" s="220"/>
      <c r="AC43" s="220"/>
      <c r="AD43" s="220"/>
      <c r="AE43" s="222"/>
      <c r="AI43" s="138"/>
    </row>
    <row r="44" spans="1:35">
      <c r="A44" s="179">
        <v>20</v>
      </c>
      <c r="C44" s="182" t="s">
        <v>43</v>
      </c>
      <c r="D44" s="182"/>
      <c r="E44" s="219">
        <f>'ROO INPUT'!$F44</f>
        <v>11384</v>
      </c>
      <c r="F44" s="220">
        <v>0</v>
      </c>
      <c r="G44" s="220">
        <v>0</v>
      </c>
      <c r="H44" s="229">
        <f>H$15*CF!$E$17</f>
        <v>-8.8819999999999997</v>
      </c>
      <c r="I44" s="220">
        <v>0</v>
      </c>
      <c r="J44" s="220">
        <v>0</v>
      </c>
      <c r="K44" s="220">
        <v>0</v>
      </c>
      <c r="L44" s="220">
        <v>44</v>
      </c>
      <c r="M44" s="220">
        <v>186</v>
      </c>
      <c r="N44" s="220">
        <v>0</v>
      </c>
      <c r="O44" s="220">
        <v>0</v>
      </c>
      <c r="P44" s="220">
        <v>0</v>
      </c>
      <c r="Q44" s="220">
        <v>-1</v>
      </c>
      <c r="R44" s="220">
        <v>0</v>
      </c>
      <c r="S44" s="220">
        <v>-19</v>
      </c>
      <c r="T44" s="223">
        <v>0</v>
      </c>
      <c r="U44" s="222">
        <f t="shared" si="21"/>
        <v>11585.118</v>
      </c>
      <c r="V44" s="220"/>
      <c r="W44" s="220"/>
      <c r="X44" s="220"/>
      <c r="Y44" s="220"/>
      <c r="Z44" s="220"/>
      <c r="AA44" s="220"/>
      <c r="AB44" s="220"/>
      <c r="AC44" s="220"/>
      <c r="AD44" s="220"/>
      <c r="AE44" s="222">
        <f>SUM(U44:AD44)</f>
        <v>11585.118</v>
      </c>
      <c r="AI44" s="138"/>
    </row>
    <row r="45" spans="1:35">
      <c r="A45" s="179">
        <v>21</v>
      </c>
      <c r="C45" s="182" t="s">
        <v>193</v>
      </c>
      <c r="D45" s="182"/>
      <c r="E45" s="219">
        <f>'ROO INPUT'!$F45</f>
        <v>2734</v>
      </c>
      <c r="F45" s="220">
        <v>0</v>
      </c>
      <c r="G45" s="220">
        <v>0</v>
      </c>
      <c r="H45" s="220">
        <v>0</v>
      </c>
      <c r="I45" s="220">
        <v>0</v>
      </c>
      <c r="J45" s="220">
        <v>0</v>
      </c>
      <c r="K45" s="220">
        <v>0</v>
      </c>
      <c r="L45" s="220">
        <v>0</v>
      </c>
      <c r="M45" s="220">
        <v>0</v>
      </c>
      <c r="N45" s="220">
        <v>0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23">
        <v>0</v>
      </c>
      <c r="U45" s="222">
        <f t="shared" si="21"/>
        <v>2734</v>
      </c>
      <c r="V45" s="220"/>
      <c r="W45" s="220"/>
      <c r="X45" s="220"/>
      <c r="Y45" s="220"/>
      <c r="Z45" s="220"/>
      <c r="AA45" s="220"/>
      <c r="AB45" s="220"/>
      <c r="AC45" s="220"/>
      <c r="AD45" s="220"/>
      <c r="AE45" s="222">
        <f>SUM(U45:AD45)</f>
        <v>2734</v>
      </c>
      <c r="AI45" s="138"/>
    </row>
    <row r="46" spans="1:35">
      <c r="A46" s="179">
        <v>22</v>
      </c>
      <c r="C46" s="2" t="s">
        <v>412</v>
      </c>
      <c r="D46" s="182"/>
      <c r="E46" s="219">
        <f>'ROO INPUT'!$F46</f>
        <v>-186</v>
      </c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3"/>
      <c r="U46" s="222">
        <f t="shared" si="21"/>
        <v>-186</v>
      </c>
      <c r="V46" s="220"/>
      <c r="W46" s="220"/>
      <c r="X46" s="220"/>
      <c r="Y46" s="220"/>
      <c r="Z46" s="220"/>
      <c r="AA46" s="220"/>
      <c r="AB46" s="220"/>
      <c r="AC46" s="220"/>
      <c r="AD46" s="220"/>
      <c r="AE46" s="222">
        <f>SUM(U46:AD46)</f>
        <v>-186</v>
      </c>
      <c r="AI46" s="138"/>
    </row>
    <row r="47" spans="1:35">
      <c r="A47" s="179">
        <v>23</v>
      </c>
      <c r="C47" s="182" t="s">
        <v>24</v>
      </c>
      <c r="D47" s="182"/>
      <c r="E47" s="224">
        <f>'ROO INPUT'!$F47</f>
        <v>0</v>
      </c>
      <c r="F47" s="225">
        <v>0</v>
      </c>
      <c r="G47" s="225">
        <v>0</v>
      </c>
      <c r="H47" s="225">
        <v>0</v>
      </c>
      <c r="I47" s="225">
        <v>0</v>
      </c>
      <c r="J47" s="225">
        <v>0</v>
      </c>
      <c r="K47" s="225">
        <v>0</v>
      </c>
      <c r="L47" s="225">
        <v>0</v>
      </c>
      <c r="M47" s="225">
        <v>0</v>
      </c>
      <c r="N47" s="225">
        <v>0</v>
      </c>
      <c r="O47" s="225">
        <v>0</v>
      </c>
      <c r="P47" s="225">
        <v>0</v>
      </c>
      <c r="Q47" s="225">
        <v>0</v>
      </c>
      <c r="R47" s="225">
        <v>0</v>
      </c>
      <c r="S47" s="225">
        <v>0</v>
      </c>
      <c r="T47" s="227">
        <v>0</v>
      </c>
      <c r="U47" s="226">
        <f>SUM(E47:T47)</f>
        <v>0</v>
      </c>
      <c r="V47" s="225"/>
      <c r="W47" s="225"/>
      <c r="X47" s="225"/>
      <c r="Y47" s="225"/>
      <c r="Z47" s="225"/>
      <c r="AA47" s="225"/>
      <c r="AB47" s="225"/>
      <c r="AC47" s="225"/>
      <c r="AD47" s="225"/>
      <c r="AE47" s="226">
        <f>SUM(U47:AD47)</f>
        <v>0</v>
      </c>
      <c r="AI47" s="138"/>
    </row>
    <row r="48" spans="1:35">
      <c r="A48" s="179">
        <v>24</v>
      </c>
      <c r="B48" s="182" t="s">
        <v>51</v>
      </c>
      <c r="C48" s="182"/>
      <c r="E48" s="224">
        <f>SUM(E44:E47)</f>
        <v>13932</v>
      </c>
      <c r="F48" s="224">
        <f t="shared" ref="F48:N48" si="22">SUM(F44:F47)</f>
        <v>0</v>
      </c>
      <c r="G48" s="224">
        <f t="shared" si="22"/>
        <v>0</v>
      </c>
      <c r="H48" s="224">
        <f t="shared" si="22"/>
        <v>-8.8819999999999997</v>
      </c>
      <c r="I48" s="224">
        <f t="shared" ref="I48" si="23">SUM(I44:I47)</f>
        <v>0</v>
      </c>
      <c r="J48" s="224">
        <f t="shared" si="22"/>
        <v>0</v>
      </c>
      <c r="K48" s="224">
        <f t="shared" si="22"/>
        <v>0</v>
      </c>
      <c r="L48" s="224">
        <f t="shared" si="22"/>
        <v>44</v>
      </c>
      <c r="M48" s="224">
        <f t="shared" si="22"/>
        <v>186</v>
      </c>
      <c r="N48" s="224">
        <f t="shared" si="22"/>
        <v>0</v>
      </c>
      <c r="O48" s="224">
        <f>SUM(O44:O47)</f>
        <v>0</v>
      </c>
      <c r="P48" s="224">
        <f t="shared" ref="P48:AE48" si="24">SUM(P44:P47)</f>
        <v>0</v>
      </c>
      <c r="Q48" s="224">
        <f t="shared" si="24"/>
        <v>-1</v>
      </c>
      <c r="R48" s="224">
        <f t="shared" si="24"/>
        <v>0</v>
      </c>
      <c r="S48" s="232">
        <f>SUM(S44:S47)</f>
        <v>-19</v>
      </c>
      <c r="T48" s="232">
        <f t="shared" ref="T48" si="25">SUM(T44:T47)</f>
        <v>0</v>
      </c>
      <c r="U48" s="226">
        <f>SUM(U44:U47)</f>
        <v>14133.118</v>
      </c>
      <c r="V48" s="224"/>
      <c r="W48" s="232"/>
      <c r="X48" s="232"/>
      <c r="Y48" s="224"/>
      <c r="Z48" s="232"/>
      <c r="AA48" s="232"/>
      <c r="AB48" s="232"/>
      <c r="AC48" s="224"/>
      <c r="AD48" s="224"/>
      <c r="AE48" s="226">
        <f t="shared" si="24"/>
        <v>14133.118</v>
      </c>
      <c r="AI48" s="201"/>
    </row>
    <row r="49" spans="1:35" ht="19.5" customHeight="1">
      <c r="A49" s="179">
        <v>25</v>
      </c>
      <c r="B49" s="141" t="s">
        <v>52</v>
      </c>
      <c r="C49" s="182"/>
      <c r="D49" s="182"/>
      <c r="E49" s="224">
        <f t="shared" ref="E49:AE49" si="26">E21+E25+E31+E37+E39+E40+E41+E48</f>
        <v>247558</v>
      </c>
      <c r="F49" s="224">
        <f t="shared" si="26"/>
        <v>0</v>
      </c>
      <c r="G49" s="224">
        <f t="shared" si="26"/>
        <v>3</v>
      </c>
      <c r="H49" s="224">
        <f t="shared" si="26"/>
        <v>-3333.4727309999998</v>
      </c>
      <c r="I49" s="224">
        <f t="shared" si="26"/>
        <v>-6045</v>
      </c>
      <c r="J49" s="224">
        <f t="shared" si="26"/>
        <v>0</v>
      </c>
      <c r="K49" s="224">
        <f t="shared" si="26"/>
        <v>-365</v>
      </c>
      <c r="L49" s="224">
        <f t="shared" si="26"/>
        <v>44</v>
      </c>
      <c r="M49" s="224">
        <f t="shared" si="26"/>
        <v>186</v>
      </c>
      <c r="N49" s="224">
        <f t="shared" si="26"/>
        <v>0</v>
      </c>
      <c r="O49" s="224">
        <f t="shared" si="26"/>
        <v>-3</v>
      </c>
      <c r="P49" s="224">
        <f t="shared" si="26"/>
        <v>0</v>
      </c>
      <c r="Q49" s="224">
        <f t="shared" si="26"/>
        <v>-1</v>
      </c>
      <c r="R49" s="224">
        <f t="shared" si="26"/>
        <v>2</v>
      </c>
      <c r="S49" s="224">
        <f t="shared" si="26"/>
        <v>-25</v>
      </c>
      <c r="T49" s="224">
        <f t="shared" si="26"/>
        <v>0</v>
      </c>
      <c r="U49" s="226">
        <f t="shared" si="26"/>
        <v>238020.52726899998</v>
      </c>
      <c r="V49" s="224"/>
      <c r="W49" s="224"/>
      <c r="X49" s="224"/>
      <c r="Y49" s="224"/>
      <c r="Z49" s="224"/>
      <c r="AA49" s="224"/>
      <c r="AB49" s="224"/>
      <c r="AC49" s="224"/>
      <c r="AD49" s="224"/>
      <c r="AE49" s="226">
        <f t="shared" si="26"/>
        <v>238020.52726899998</v>
      </c>
      <c r="AI49" s="201"/>
    </row>
    <row r="50" spans="1:35">
      <c r="C50" s="182"/>
      <c r="D50" s="182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28"/>
      <c r="T50" s="228"/>
      <c r="U50" s="222"/>
      <c r="V50" s="219"/>
      <c r="W50" s="228"/>
      <c r="X50" s="228"/>
      <c r="Y50" s="219"/>
      <c r="Z50" s="228"/>
      <c r="AA50" s="228"/>
      <c r="AB50" s="228"/>
      <c r="AC50" s="219"/>
      <c r="AD50" s="219"/>
      <c r="AE50" s="222"/>
      <c r="AI50" s="201"/>
    </row>
    <row r="51" spans="1:35" ht="12.95" customHeight="1">
      <c r="A51" s="179">
        <v>26</v>
      </c>
      <c r="B51" s="141" t="s">
        <v>53</v>
      </c>
      <c r="C51" s="182"/>
      <c r="D51" s="182"/>
      <c r="E51" s="219">
        <f t="shared" ref="E51:T51" si="27">E18-E49</f>
        <v>17681</v>
      </c>
      <c r="F51" s="219">
        <f t="shared" si="27"/>
        <v>0</v>
      </c>
      <c r="G51" s="219">
        <f t="shared" si="27"/>
        <v>-3</v>
      </c>
      <c r="H51" s="219">
        <f t="shared" si="27"/>
        <v>-1107.5272690000002</v>
      </c>
      <c r="I51" s="219">
        <f t="shared" si="27"/>
        <v>-7</v>
      </c>
      <c r="J51" s="219">
        <f t="shared" si="27"/>
        <v>0</v>
      </c>
      <c r="K51" s="219">
        <f t="shared" si="27"/>
        <v>365</v>
      </c>
      <c r="L51" s="219">
        <f t="shared" si="27"/>
        <v>-44</v>
      </c>
      <c r="M51" s="219">
        <f t="shared" si="27"/>
        <v>-186</v>
      </c>
      <c r="N51" s="219">
        <f t="shared" si="27"/>
        <v>0</v>
      </c>
      <c r="O51" s="219">
        <f t="shared" si="27"/>
        <v>3</v>
      </c>
      <c r="P51" s="219">
        <f t="shared" si="27"/>
        <v>0</v>
      </c>
      <c r="Q51" s="219">
        <f t="shared" si="27"/>
        <v>1</v>
      </c>
      <c r="R51" s="219">
        <f t="shared" si="27"/>
        <v>-2</v>
      </c>
      <c r="S51" s="228">
        <f t="shared" si="27"/>
        <v>25</v>
      </c>
      <c r="T51" s="228">
        <f t="shared" si="27"/>
        <v>0</v>
      </c>
      <c r="U51" s="222">
        <f>SUM(E51:T51)</f>
        <v>16725.472731000002</v>
      </c>
      <c r="V51" s="219"/>
      <c r="W51" s="228"/>
      <c r="X51" s="228"/>
      <c r="Y51" s="219"/>
      <c r="Z51" s="228"/>
      <c r="AA51" s="228"/>
      <c r="AB51" s="228"/>
      <c r="AC51" s="219"/>
      <c r="AD51" s="219"/>
      <c r="AE51" s="222">
        <f t="shared" ref="AE51" si="28">AE18-AE49</f>
        <v>16725.472731000016</v>
      </c>
      <c r="AI51" s="201"/>
    </row>
    <row r="52" spans="1:35" ht="12.95" customHeight="1">
      <c r="C52" s="182"/>
      <c r="D52" s="182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28"/>
      <c r="T52" s="228"/>
      <c r="U52" s="222"/>
      <c r="V52" s="219"/>
      <c r="W52" s="228"/>
      <c r="X52" s="228"/>
      <c r="Y52" s="219"/>
      <c r="Z52" s="228"/>
      <c r="AA52" s="228"/>
      <c r="AB52" s="228"/>
      <c r="AC52" s="219"/>
      <c r="AD52" s="219"/>
      <c r="AE52" s="222"/>
      <c r="AI52" s="201"/>
    </row>
    <row r="53" spans="1:35" ht="12.95" customHeight="1">
      <c r="B53" s="141" t="s">
        <v>54</v>
      </c>
      <c r="C53" s="182"/>
      <c r="D53" s="182"/>
      <c r="E53" s="219"/>
      <c r="F53" s="223"/>
      <c r="G53" s="223"/>
      <c r="H53" s="223"/>
      <c r="I53" s="223"/>
      <c r="J53" s="223"/>
      <c r="K53" s="223"/>
      <c r="L53" s="223"/>
      <c r="M53" s="223"/>
      <c r="N53" s="442"/>
      <c r="O53" s="223"/>
      <c r="P53" s="223"/>
      <c r="Q53" s="223"/>
      <c r="R53" s="223"/>
      <c r="S53" s="223"/>
      <c r="T53" s="223"/>
      <c r="U53" s="222"/>
      <c r="V53" s="223"/>
      <c r="W53" s="223"/>
      <c r="X53" s="223"/>
      <c r="Y53" s="223"/>
      <c r="Z53" s="223"/>
      <c r="AA53" s="223"/>
      <c r="AB53" s="223"/>
      <c r="AC53" s="223"/>
      <c r="AD53" s="223"/>
      <c r="AE53" s="222"/>
      <c r="AI53" s="138"/>
    </row>
    <row r="54" spans="1:35">
      <c r="A54" s="179">
        <v>27</v>
      </c>
      <c r="B54" s="182" t="s">
        <v>55</v>
      </c>
      <c r="D54" s="182"/>
      <c r="E54" s="219">
        <f>'ROO INPUT'!$F54</f>
        <v>-591</v>
      </c>
      <c r="F54" s="223">
        <f>F51*0.35</f>
        <v>0</v>
      </c>
      <c r="G54" s="223">
        <f>G51*0.35</f>
        <v>-1.0499999999999998</v>
      </c>
      <c r="H54" s="223">
        <f t="shared" ref="H54:M54" si="29">H51*0.35</f>
        <v>-387.63454415000001</v>
      </c>
      <c r="I54" s="223">
        <f t="shared" si="29"/>
        <v>-2.4499999999999997</v>
      </c>
      <c r="J54" s="223">
        <f t="shared" si="29"/>
        <v>0</v>
      </c>
      <c r="K54" s="223">
        <f t="shared" si="29"/>
        <v>127.74999999999999</v>
      </c>
      <c r="L54" s="223">
        <f t="shared" si="29"/>
        <v>-15.399999999999999</v>
      </c>
      <c r="M54" s="223">
        <f t="shared" si="29"/>
        <v>-65.099999999999994</v>
      </c>
      <c r="N54" s="440">
        <v>18</v>
      </c>
      <c r="O54" s="223">
        <f t="shared" ref="O54:S54" si="30">O51*0.35</f>
        <v>1.0499999999999998</v>
      </c>
      <c r="P54" s="223">
        <f t="shared" si="30"/>
        <v>0</v>
      </c>
      <c r="Q54" s="223">
        <f>Q51*0.35</f>
        <v>0.35</v>
      </c>
      <c r="R54" s="223">
        <f t="shared" si="30"/>
        <v>-0.7</v>
      </c>
      <c r="S54" s="223">
        <f t="shared" si="30"/>
        <v>8.75</v>
      </c>
      <c r="T54" s="223"/>
      <c r="U54" s="222">
        <f>SUM(E54:T54)</f>
        <v>-907.43454415000008</v>
      </c>
      <c r="V54" s="223"/>
      <c r="W54" s="223"/>
      <c r="X54" s="223"/>
      <c r="Y54" s="223"/>
      <c r="Z54" s="223"/>
      <c r="AA54" s="223"/>
      <c r="AB54" s="223"/>
      <c r="AC54" s="223"/>
      <c r="AD54" s="223"/>
      <c r="AE54" s="222">
        <f>SUM(U54:AD54)</f>
        <v>-907.43454415000008</v>
      </c>
      <c r="AI54" s="138"/>
    </row>
    <row r="55" spans="1:35">
      <c r="A55" s="179">
        <v>28</v>
      </c>
      <c r="B55" s="182" t="s">
        <v>174</v>
      </c>
      <c r="D55" s="182"/>
      <c r="E55" s="219">
        <f>'ROO INPUT'!$F55</f>
        <v>0</v>
      </c>
      <c r="F55" s="223">
        <f>(F82*$E$85)*-0.35</f>
        <v>2.9625750000000002</v>
      </c>
      <c r="G55" s="223">
        <f t="shared" ref="G55:S55" si="31">(G82*$E$85)*-0.35</f>
        <v>1.9949999999999999E-2</v>
      </c>
      <c r="H55" s="223">
        <f t="shared" si="31"/>
        <v>0</v>
      </c>
      <c r="I55" s="223">
        <f>(I82*'[3]RR SUMMARY'!$M$14)*-0.35</f>
        <v>0</v>
      </c>
      <c r="J55" s="223">
        <f t="shared" si="31"/>
        <v>0</v>
      </c>
      <c r="K55" s="223">
        <f t="shared" si="31"/>
        <v>0</v>
      </c>
      <c r="L55" s="223">
        <f t="shared" si="31"/>
        <v>0</v>
      </c>
      <c r="M55" s="223">
        <f t="shared" si="31"/>
        <v>0</v>
      </c>
      <c r="N55" s="442">
        <f t="shared" si="31"/>
        <v>0</v>
      </c>
      <c r="O55" s="223">
        <f t="shared" si="31"/>
        <v>0</v>
      </c>
      <c r="P55" s="223">
        <f t="shared" si="31"/>
        <v>0</v>
      </c>
      <c r="Q55" s="223">
        <f t="shared" si="31"/>
        <v>0</v>
      </c>
      <c r="R55" s="223">
        <f t="shared" si="31"/>
        <v>0</v>
      </c>
      <c r="S55" s="223">
        <f t="shared" si="31"/>
        <v>0</v>
      </c>
      <c r="T55" s="423">
        <f>'DEBT CALC'!E40</f>
        <v>60</v>
      </c>
      <c r="U55" s="222">
        <f>SUM(E55:T55)</f>
        <v>62.982525000000003</v>
      </c>
      <c r="V55" s="223"/>
      <c r="W55" s="223"/>
      <c r="X55" s="223"/>
      <c r="Y55" s="223"/>
      <c r="Z55" s="223"/>
      <c r="AA55" s="223"/>
      <c r="AB55" s="223"/>
      <c r="AC55" s="223"/>
      <c r="AD55" s="223"/>
      <c r="AE55" s="222">
        <f>SUM(U55:AD55)</f>
        <v>62.982525000000003</v>
      </c>
      <c r="AI55" s="138"/>
    </row>
    <row r="56" spans="1:35">
      <c r="A56" s="179">
        <v>29</v>
      </c>
      <c r="B56" s="182" t="s">
        <v>56</v>
      </c>
      <c r="D56" s="182"/>
      <c r="E56" s="219">
        <f>'ROO INPUT'!$F56</f>
        <v>5719</v>
      </c>
      <c r="F56" s="220">
        <v>0</v>
      </c>
      <c r="G56" s="220">
        <v>0</v>
      </c>
      <c r="H56" s="220">
        <v>0</v>
      </c>
      <c r="I56" s="220">
        <v>0</v>
      </c>
      <c r="J56" s="220">
        <v>0</v>
      </c>
      <c r="K56" s="220">
        <v>0</v>
      </c>
      <c r="L56" s="220">
        <v>0</v>
      </c>
      <c r="M56" s="220">
        <v>0</v>
      </c>
      <c r="N56" s="440">
        <v>-28</v>
      </c>
      <c r="O56" s="220">
        <v>0</v>
      </c>
      <c r="P56" s="220">
        <v>0</v>
      </c>
      <c r="Q56" s="220">
        <v>0</v>
      </c>
      <c r="R56" s="220">
        <v>0</v>
      </c>
      <c r="S56" s="220">
        <v>0</v>
      </c>
      <c r="T56" s="220">
        <v>0</v>
      </c>
      <c r="U56" s="222">
        <f t="shared" ref="U56:U57" si="32">SUM(E56:T56)</f>
        <v>5691</v>
      </c>
      <c r="V56" s="220"/>
      <c r="W56" s="220"/>
      <c r="X56" s="220"/>
      <c r="Y56" s="220"/>
      <c r="Z56" s="220"/>
      <c r="AA56" s="220"/>
      <c r="AB56" s="220"/>
      <c r="AC56" s="220"/>
      <c r="AD56" s="220"/>
      <c r="AE56" s="222">
        <f>SUM(U56:AD56)</f>
        <v>5691</v>
      </c>
      <c r="AI56" s="138"/>
    </row>
    <row r="57" spans="1:35">
      <c r="A57" s="179">
        <v>30</v>
      </c>
      <c r="B57" s="182" t="s">
        <v>57</v>
      </c>
      <c r="D57" s="182"/>
      <c r="E57" s="224">
        <f>'ROO INPUT'!$F57</f>
        <v>-27</v>
      </c>
      <c r="F57" s="225"/>
      <c r="G57" s="225"/>
      <c r="H57" s="225">
        <v>0</v>
      </c>
      <c r="I57" s="225">
        <v>0</v>
      </c>
      <c r="J57" s="225">
        <v>0</v>
      </c>
      <c r="K57" s="225">
        <v>0</v>
      </c>
      <c r="L57" s="225">
        <v>0</v>
      </c>
      <c r="M57" s="225">
        <v>0</v>
      </c>
      <c r="N57" s="441">
        <v>0</v>
      </c>
      <c r="O57" s="225">
        <v>0</v>
      </c>
      <c r="P57" s="225">
        <v>0</v>
      </c>
      <c r="Q57" s="225">
        <v>0</v>
      </c>
      <c r="R57" s="225">
        <v>0</v>
      </c>
      <c r="S57" s="225">
        <v>0</v>
      </c>
      <c r="T57" s="225">
        <v>0</v>
      </c>
      <c r="U57" s="226">
        <f t="shared" si="32"/>
        <v>-27</v>
      </c>
      <c r="V57" s="225"/>
      <c r="W57" s="225"/>
      <c r="X57" s="225"/>
      <c r="Y57" s="225"/>
      <c r="Z57" s="225"/>
      <c r="AA57" s="225"/>
      <c r="AB57" s="225"/>
      <c r="AC57" s="225"/>
      <c r="AD57" s="225"/>
      <c r="AE57" s="226">
        <f>SUM(U57:AD57)</f>
        <v>-27</v>
      </c>
      <c r="AI57" s="138"/>
    </row>
    <row r="58" spans="1:35"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28"/>
      <c r="T58" s="228"/>
      <c r="U58" s="222"/>
      <c r="V58" s="219"/>
      <c r="W58" s="228"/>
      <c r="X58" s="228"/>
      <c r="Y58" s="219"/>
      <c r="Z58" s="228"/>
      <c r="AA58" s="228"/>
      <c r="AB58" s="228"/>
      <c r="AC58" s="219"/>
      <c r="AD58" s="219"/>
      <c r="AE58" s="222"/>
    </row>
    <row r="59" spans="1:35" s="181" customFormat="1" ht="13.5" thickBot="1">
      <c r="A59" s="179">
        <v>31</v>
      </c>
      <c r="B59" s="181" t="s">
        <v>58</v>
      </c>
      <c r="E59" s="357">
        <f>E51-SUM(E54:E57)</f>
        <v>12580</v>
      </c>
      <c r="F59" s="357">
        <f t="shared" ref="F59:Q59" si="33">F51-SUM(F54:F57)</f>
        <v>-2.9625750000000002</v>
      </c>
      <c r="G59" s="357">
        <f t="shared" si="33"/>
        <v>-1.9699500000000001</v>
      </c>
      <c r="H59" s="357">
        <f t="shared" si="33"/>
        <v>-719.89272485000015</v>
      </c>
      <c r="I59" s="357">
        <f t="shared" ref="I59" si="34">I51-SUM(I54:I57)</f>
        <v>-4.5500000000000007</v>
      </c>
      <c r="J59" s="357">
        <f t="shared" si="33"/>
        <v>0</v>
      </c>
      <c r="K59" s="357">
        <f t="shared" si="33"/>
        <v>237.25</v>
      </c>
      <c r="L59" s="357">
        <f t="shared" si="33"/>
        <v>-28.6</v>
      </c>
      <c r="M59" s="357">
        <f t="shared" si="33"/>
        <v>-120.9</v>
      </c>
      <c r="N59" s="357">
        <f t="shared" si="33"/>
        <v>10</v>
      </c>
      <c r="O59" s="357">
        <f>O51-SUM(O54:O57)</f>
        <v>1.9500000000000002</v>
      </c>
      <c r="P59" s="357">
        <f t="shared" si="33"/>
        <v>0</v>
      </c>
      <c r="Q59" s="357">
        <f t="shared" si="33"/>
        <v>0.65</v>
      </c>
      <c r="R59" s="357">
        <f>R51-SUM(R54:R57)</f>
        <v>-1.3</v>
      </c>
      <c r="S59" s="358">
        <f>S51-SUM(S54:S57)</f>
        <v>16.25</v>
      </c>
      <c r="T59" s="358">
        <f>T51-SUM(T54:T57)</f>
        <v>-60</v>
      </c>
      <c r="U59" s="359">
        <f>U51-SUM(U54:U57)+U58</f>
        <v>11905.924750150001</v>
      </c>
      <c r="V59" s="357"/>
      <c r="W59" s="358"/>
      <c r="X59" s="358"/>
      <c r="Y59" s="357"/>
      <c r="Z59" s="358"/>
      <c r="AA59" s="358"/>
      <c r="AB59" s="358"/>
      <c r="AC59" s="357"/>
      <c r="AD59" s="357"/>
      <c r="AE59" s="359">
        <f>AE51-SUM(AE54:AE57)+AE58</f>
        <v>11905.924750150016</v>
      </c>
      <c r="AF59" s="148"/>
      <c r="AI59" s="202"/>
    </row>
    <row r="60" spans="1:35" ht="13.5" thickTop="1"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22"/>
      <c r="P60" s="222"/>
      <c r="Q60" s="222"/>
      <c r="R60" s="222"/>
      <c r="S60" s="228"/>
      <c r="T60" s="228"/>
      <c r="U60" s="222"/>
      <c r="V60" s="219"/>
      <c r="W60" s="228"/>
      <c r="X60" s="228"/>
      <c r="Y60" s="219"/>
      <c r="Z60" s="228"/>
      <c r="AA60" s="228"/>
      <c r="AB60" s="228"/>
      <c r="AC60" s="219"/>
      <c r="AD60" s="219"/>
      <c r="AE60" s="222"/>
    </row>
    <row r="61" spans="1:35">
      <c r="B61" s="141" t="s">
        <v>101</v>
      </c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22"/>
      <c r="P61" s="222"/>
      <c r="Q61" s="222"/>
      <c r="R61" s="222"/>
      <c r="S61" s="228"/>
      <c r="T61" s="228"/>
      <c r="U61" s="222"/>
      <c r="V61" s="219"/>
      <c r="W61" s="228"/>
      <c r="X61" s="228"/>
      <c r="Y61" s="219"/>
      <c r="Z61" s="228"/>
      <c r="AA61" s="228"/>
      <c r="AB61" s="228"/>
      <c r="AC61" s="219"/>
      <c r="AD61" s="219"/>
      <c r="AE61" s="222"/>
    </row>
    <row r="62" spans="1:35">
      <c r="B62" s="141" t="s">
        <v>102</v>
      </c>
      <c r="E62" s="219"/>
      <c r="F62" s="223"/>
      <c r="G62" s="223"/>
      <c r="H62" s="223"/>
      <c r="I62" s="223"/>
      <c r="J62" s="223"/>
      <c r="K62" s="223"/>
      <c r="L62" s="223"/>
      <c r="M62" s="223"/>
      <c r="N62" s="223"/>
      <c r="O62" s="233"/>
      <c r="P62" s="233"/>
      <c r="Q62" s="233"/>
      <c r="R62" s="233"/>
      <c r="S62" s="223"/>
      <c r="T62" s="223"/>
      <c r="U62" s="222"/>
      <c r="V62" s="223"/>
      <c r="W62" s="223"/>
      <c r="X62" s="223"/>
      <c r="Y62" s="223"/>
      <c r="Z62" s="223"/>
      <c r="AA62" s="223"/>
      <c r="AB62" s="223"/>
      <c r="AC62" s="223"/>
      <c r="AD62" s="223"/>
      <c r="AE62" s="222"/>
      <c r="AI62" s="138"/>
    </row>
    <row r="63" spans="1:35">
      <c r="A63" s="179">
        <v>32</v>
      </c>
      <c r="B63" s="182"/>
      <c r="C63" s="182" t="s">
        <v>42</v>
      </c>
      <c r="D63" s="182"/>
      <c r="E63" s="318">
        <f>'ROO INPUT'!$F63</f>
        <v>22008</v>
      </c>
      <c r="F63" s="319">
        <v>0</v>
      </c>
      <c r="G63" s="319">
        <v>0</v>
      </c>
      <c r="H63" s="319">
        <v>0</v>
      </c>
      <c r="I63" s="319">
        <v>0</v>
      </c>
      <c r="J63" s="319">
        <v>0</v>
      </c>
      <c r="K63" s="319">
        <v>0</v>
      </c>
      <c r="L63" s="319">
        <v>0</v>
      </c>
      <c r="M63" s="319">
        <v>0</v>
      </c>
      <c r="N63" s="319">
        <v>0</v>
      </c>
      <c r="O63" s="322">
        <v>0</v>
      </c>
      <c r="P63" s="322">
        <v>0</v>
      </c>
      <c r="Q63" s="322">
        <v>0</v>
      </c>
      <c r="R63" s="322">
        <v>0</v>
      </c>
      <c r="S63" s="319">
        <v>0</v>
      </c>
      <c r="T63" s="319">
        <v>0</v>
      </c>
      <c r="U63" s="321">
        <f t="shared" ref="U63:U65" si="35">SUM(E63:T63)</f>
        <v>22008</v>
      </c>
      <c r="V63" s="319"/>
      <c r="W63" s="319"/>
      <c r="X63" s="319"/>
      <c r="Y63" s="319"/>
      <c r="Z63" s="319"/>
      <c r="AA63" s="319"/>
      <c r="AB63" s="319"/>
      <c r="AC63" s="319"/>
      <c r="AD63" s="319"/>
      <c r="AE63" s="321">
        <f>SUM(U63:AD63)</f>
        <v>22008</v>
      </c>
      <c r="AI63" s="200"/>
    </row>
    <row r="64" spans="1:35">
      <c r="A64" s="179">
        <v>33</v>
      </c>
      <c r="B64" s="182"/>
      <c r="C64" s="182" t="s">
        <v>59</v>
      </c>
      <c r="D64" s="182"/>
      <c r="E64" s="219">
        <f>'ROO INPUT'!$F64</f>
        <v>281279</v>
      </c>
      <c r="F64" s="220">
        <v>0</v>
      </c>
      <c r="G64" s="220">
        <v>0</v>
      </c>
      <c r="H64" s="220">
        <v>0</v>
      </c>
      <c r="I64" s="220">
        <v>0</v>
      </c>
      <c r="J64" s="220">
        <v>0</v>
      </c>
      <c r="K64" s="220">
        <v>0</v>
      </c>
      <c r="L64" s="220">
        <v>0</v>
      </c>
      <c r="M64" s="220">
        <v>0</v>
      </c>
      <c r="N64" s="220">
        <v>0</v>
      </c>
      <c r="O64" s="234">
        <v>0</v>
      </c>
      <c r="P64" s="234">
        <v>0</v>
      </c>
      <c r="Q64" s="234">
        <v>0</v>
      </c>
      <c r="R64" s="234">
        <v>0</v>
      </c>
      <c r="S64" s="220">
        <v>0</v>
      </c>
      <c r="T64" s="220">
        <v>0</v>
      </c>
      <c r="U64" s="222">
        <f t="shared" si="35"/>
        <v>281279</v>
      </c>
      <c r="V64" s="220"/>
      <c r="W64" s="220"/>
      <c r="X64" s="220"/>
      <c r="Y64" s="220"/>
      <c r="Z64" s="220"/>
      <c r="AA64" s="220"/>
      <c r="AB64" s="220"/>
      <c r="AC64" s="220"/>
      <c r="AD64" s="220"/>
      <c r="AE64" s="222">
        <f>SUM(U64:AD64)</f>
        <v>281279</v>
      </c>
      <c r="AI64" s="138"/>
    </row>
    <row r="65" spans="1:35">
      <c r="A65" s="179">
        <v>34</v>
      </c>
      <c r="B65" s="182"/>
      <c r="C65" s="182" t="s">
        <v>60</v>
      </c>
      <c r="D65" s="182"/>
      <c r="E65" s="224">
        <f>'ROO INPUT'!$F65</f>
        <v>38971</v>
      </c>
      <c r="F65" s="225">
        <v>0</v>
      </c>
      <c r="G65" s="225">
        <v>0</v>
      </c>
      <c r="H65" s="225">
        <v>0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35">
        <v>0</v>
      </c>
      <c r="P65" s="235">
        <v>0</v>
      </c>
      <c r="Q65" s="235">
        <v>0</v>
      </c>
      <c r="R65" s="235">
        <v>0</v>
      </c>
      <c r="S65" s="225">
        <v>0</v>
      </c>
      <c r="T65" s="225">
        <v>0</v>
      </c>
      <c r="U65" s="226">
        <f t="shared" si="35"/>
        <v>38971</v>
      </c>
      <c r="V65" s="225"/>
      <c r="W65" s="225"/>
      <c r="X65" s="225"/>
      <c r="Y65" s="225"/>
      <c r="Z65" s="225"/>
      <c r="AA65" s="225"/>
      <c r="AB65" s="225"/>
      <c r="AC65" s="225"/>
      <c r="AD65" s="225"/>
      <c r="AE65" s="226">
        <f>SUM(U65:AD65)</f>
        <v>38971</v>
      </c>
      <c r="AI65" s="138"/>
    </row>
    <row r="66" spans="1:35" ht="18" customHeight="1">
      <c r="A66" s="179">
        <v>35</v>
      </c>
      <c r="B66" s="182" t="s">
        <v>61</v>
      </c>
      <c r="C66" s="182"/>
      <c r="E66" s="219">
        <f>SUM(E63:E65)</f>
        <v>342258</v>
      </c>
      <c r="F66" s="219">
        <f t="shared" ref="F66:N66" si="36">SUM(F63:F65)</f>
        <v>0</v>
      </c>
      <c r="G66" s="219">
        <f t="shared" si="36"/>
        <v>0</v>
      </c>
      <c r="H66" s="219">
        <f t="shared" si="36"/>
        <v>0</v>
      </c>
      <c r="I66" s="219">
        <f t="shared" si="36"/>
        <v>0</v>
      </c>
      <c r="J66" s="219">
        <f t="shared" si="36"/>
        <v>0</v>
      </c>
      <c r="K66" s="219">
        <f t="shared" si="36"/>
        <v>0</v>
      </c>
      <c r="L66" s="219">
        <f t="shared" si="36"/>
        <v>0</v>
      </c>
      <c r="M66" s="219">
        <f t="shared" si="36"/>
        <v>0</v>
      </c>
      <c r="N66" s="219">
        <f t="shared" si="36"/>
        <v>0</v>
      </c>
      <c r="O66" s="219">
        <f>SUM(O63:O65)</f>
        <v>0</v>
      </c>
      <c r="P66" s="219">
        <f t="shared" ref="P66:AE66" si="37">SUM(P63:P65)</f>
        <v>0</v>
      </c>
      <c r="Q66" s="219">
        <f t="shared" si="37"/>
        <v>0</v>
      </c>
      <c r="R66" s="219">
        <f t="shared" si="37"/>
        <v>0</v>
      </c>
      <c r="S66" s="228">
        <f>SUM(S63:S65)</f>
        <v>0</v>
      </c>
      <c r="T66" s="228">
        <f t="shared" ref="T66" si="38">SUM(T63:T65)</f>
        <v>0</v>
      </c>
      <c r="U66" s="222">
        <f t="shared" si="37"/>
        <v>342258</v>
      </c>
      <c r="V66" s="219"/>
      <c r="W66" s="228"/>
      <c r="X66" s="228"/>
      <c r="Y66" s="219"/>
      <c r="Z66" s="228"/>
      <c r="AA66" s="228"/>
      <c r="AB66" s="228"/>
      <c r="AC66" s="219"/>
      <c r="AD66" s="219"/>
      <c r="AE66" s="222">
        <f t="shared" si="37"/>
        <v>342258</v>
      </c>
      <c r="AI66" s="201"/>
    </row>
    <row r="67" spans="1:35" ht="6.75" customHeight="1">
      <c r="B67" s="182"/>
      <c r="C67" s="182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28"/>
      <c r="T67" s="228"/>
      <c r="U67" s="222"/>
      <c r="V67" s="219"/>
      <c r="W67" s="228"/>
      <c r="X67" s="228"/>
      <c r="Y67" s="219"/>
      <c r="Z67" s="228"/>
      <c r="AA67" s="228"/>
      <c r="AB67" s="228"/>
      <c r="AC67" s="219"/>
      <c r="AD67" s="219"/>
      <c r="AE67" s="222"/>
      <c r="AI67" s="201"/>
    </row>
    <row r="68" spans="1:35">
      <c r="B68" s="182" t="s">
        <v>196</v>
      </c>
      <c r="C68" s="182"/>
      <c r="D68" s="182"/>
      <c r="E68" s="219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2"/>
      <c r="V68" s="223"/>
      <c r="W68" s="223"/>
      <c r="X68" s="223"/>
      <c r="Y68" s="223"/>
      <c r="Z68" s="223"/>
      <c r="AA68" s="223"/>
      <c r="AB68" s="223"/>
      <c r="AC68" s="223"/>
      <c r="AD68" s="223"/>
      <c r="AE68" s="222"/>
      <c r="AI68" s="138"/>
    </row>
    <row r="69" spans="1:35">
      <c r="A69" s="179">
        <v>36</v>
      </c>
      <c r="B69" s="182"/>
      <c r="C69" s="182" t="s">
        <v>42</v>
      </c>
      <c r="D69" s="182"/>
      <c r="E69" s="219">
        <f>'ROO INPUT'!$F69</f>
        <v>8286</v>
      </c>
      <c r="F69" s="220">
        <v>0</v>
      </c>
      <c r="G69" s="220">
        <v>0</v>
      </c>
      <c r="H69" s="220">
        <v>0</v>
      </c>
      <c r="I69" s="220">
        <v>0</v>
      </c>
      <c r="J69" s="220">
        <v>0</v>
      </c>
      <c r="K69" s="220">
        <v>0</v>
      </c>
      <c r="L69" s="220">
        <v>0</v>
      </c>
      <c r="M69" s="220">
        <v>0</v>
      </c>
      <c r="N69" s="220">
        <v>0</v>
      </c>
      <c r="O69" s="220">
        <v>0</v>
      </c>
      <c r="P69" s="220">
        <v>0</v>
      </c>
      <c r="Q69" s="220">
        <v>0</v>
      </c>
      <c r="R69" s="220">
        <v>0</v>
      </c>
      <c r="S69" s="220">
        <v>0</v>
      </c>
      <c r="T69" s="220">
        <v>0</v>
      </c>
      <c r="U69" s="222">
        <f t="shared" ref="U69:U71" si="39">SUM(E69:T69)</f>
        <v>8286</v>
      </c>
      <c r="V69" s="223"/>
      <c r="W69" s="223"/>
      <c r="X69" s="223"/>
      <c r="Y69" s="223"/>
      <c r="Z69" s="223"/>
      <c r="AA69" s="223"/>
      <c r="AB69" s="223"/>
      <c r="AC69" s="223"/>
      <c r="AD69" s="223"/>
      <c r="AE69" s="222">
        <f>SUM(U69:AD69)</f>
        <v>8286</v>
      </c>
      <c r="AI69" s="138"/>
    </row>
    <row r="70" spans="1:35">
      <c r="A70" s="179">
        <v>37</v>
      </c>
      <c r="B70" s="182"/>
      <c r="C70" s="182" t="s">
        <v>59</v>
      </c>
      <c r="D70" s="182"/>
      <c r="E70" s="219">
        <f>'ROO INPUT'!$F70</f>
        <v>97489</v>
      </c>
      <c r="F70" s="220">
        <v>0</v>
      </c>
      <c r="G70" s="220">
        <v>0</v>
      </c>
      <c r="H70" s="220">
        <v>0</v>
      </c>
      <c r="I70" s="220">
        <v>0</v>
      </c>
      <c r="J70" s="220">
        <v>0</v>
      </c>
      <c r="K70" s="220">
        <v>0</v>
      </c>
      <c r="L70" s="220">
        <v>0</v>
      </c>
      <c r="M70" s="220">
        <v>0</v>
      </c>
      <c r="N70" s="220">
        <v>0</v>
      </c>
      <c r="O70" s="220">
        <v>0</v>
      </c>
      <c r="P70" s="220">
        <v>0</v>
      </c>
      <c r="Q70" s="220">
        <v>0</v>
      </c>
      <c r="R70" s="220">
        <v>0</v>
      </c>
      <c r="S70" s="220">
        <v>0</v>
      </c>
      <c r="T70" s="220">
        <v>0</v>
      </c>
      <c r="U70" s="222">
        <f t="shared" si="39"/>
        <v>97489</v>
      </c>
      <c r="V70" s="223"/>
      <c r="W70" s="223"/>
      <c r="X70" s="223"/>
      <c r="Y70" s="223"/>
      <c r="Z70" s="223"/>
      <c r="AA70" s="223"/>
      <c r="AB70" s="223"/>
      <c r="AC70" s="223"/>
      <c r="AD70" s="223"/>
      <c r="AE70" s="222">
        <f>SUM(U70:AD70)</f>
        <v>97489</v>
      </c>
      <c r="AI70" s="138"/>
    </row>
    <row r="71" spans="1:35">
      <c r="A71" s="179">
        <v>38</v>
      </c>
      <c r="B71" s="182"/>
      <c r="C71" s="182" t="s">
        <v>60</v>
      </c>
      <c r="D71" s="182"/>
      <c r="E71" s="219">
        <f>'ROO INPUT'!$F71</f>
        <v>10926</v>
      </c>
      <c r="F71" s="220">
        <v>0</v>
      </c>
      <c r="G71" s="220">
        <v>0</v>
      </c>
      <c r="H71" s="220">
        <v>0</v>
      </c>
      <c r="I71" s="220">
        <v>0</v>
      </c>
      <c r="J71" s="220">
        <v>0</v>
      </c>
      <c r="K71" s="220">
        <v>0</v>
      </c>
      <c r="L71" s="220">
        <v>0</v>
      </c>
      <c r="M71" s="220">
        <v>0</v>
      </c>
      <c r="N71" s="220">
        <v>0</v>
      </c>
      <c r="O71" s="220">
        <v>0</v>
      </c>
      <c r="P71" s="220">
        <v>0</v>
      </c>
      <c r="Q71" s="220">
        <v>0</v>
      </c>
      <c r="R71" s="220">
        <v>0</v>
      </c>
      <c r="S71" s="220">
        <v>0</v>
      </c>
      <c r="T71" s="220">
        <v>0</v>
      </c>
      <c r="U71" s="222">
        <f t="shared" si="39"/>
        <v>10926</v>
      </c>
      <c r="V71" s="223"/>
      <c r="W71" s="223"/>
      <c r="X71" s="223"/>
      <c r="Y71" s="223"/>
      <c r="Z71" s="223"/>
      <c r="AA71" s="223"/>
      <c r="AB71" s="223"/>
      <c r="AC71" s="223"/>
      <c r="AD71" s="223"/>
      <c r="AE71" s="222">
        <f>SUM(U71:AD71)</f>
        <v>10926</v>
      </c>
      <c r="AI71" s="138"/>
    </row>
    <row r="72" spans="1:35">
      <c r="A72" s="179">
        <v>39</v>
      </c>
      <c r="B72" s="182" t="s">
        <v>416</v>
      </c>
      <c r="C72" s="182"/>
      <c r="E72" s="236">
        <f>SUM(E69:E71)</f>
        <v>116701</v>
      </c>
      <c r="F72" s="236">
        <f t="shared" ref="F72:N72" si="40">SUM(F69:F71)</f>
        <v>0</v>
      </c>
      <c r="G72" s="236">
        <f t="shared" si="40"/>
        <v>0</v>
      </c>
      <c r="H72" s="236">
        <f>SUM(H69:H71)</f>
        <v>0</v>
      </c>
      <c r="I72" s="236">
        <f t="shared" si="40"/>
        <v>0</v>
      </c>
      <c r="J72" s="236">
        <f t="shared" si="40"/>
        <v>0</v>
      </c>
      <c r="K72" s="236">
        <f t="shared" si="40"/>
        <v>0</v>
      </c>
      <c r="L72" s="236">
        <f t="shared" si="40"/>
        <v>0</v>
      </c>
      <c r="M72" s="236">
        <f t="shared" si="40"/>
        <v>0</v>
      </c>
      <c r="N72" s="236">
        <f t="shared" si="40"/>
        <v>0</v>
      </c>
      <c r="O72" s="236">
        <f>SUM(O69:O71)</f>
        <v>0</v>
      </c>
      <c r="P72" s="236">
        <f t="shared" ref="P72:AE72" si="41">SUM(P69:P71)</f>
        <v>0</v>
      </c>
      <c r="Q72" s="236">
        <f t="shared" si="41"/>
        <v>0</v>
      </c>
      <c r="R72" s="236">
        <f t="shared" si="41"/>
        <v>0</v>
      </c>
      <c r="S72" s="237">
        <f>SUM(S69:S71)</f>
        <v>0</v>
      </c>
      <c r="T72" s="237">
        <f t="shared" ref="T72:U72" si="42">SUM(T69:T71)</f>
        <v>0</v>
      </c>
      <c r="U72" s="238">
        <f t="shared" si="42"/>
        <v>116701</v>
      </c>
      <c r="V72" s="236"/>
      <c r="W72" s="237"/>
      <c r="X72" s="237"/>
      <c r="Y72" s="236"/>
      <c r="Z72" s="237"/>
      <c r="AA72" s="237"/>
      <c r="AB72" s="237"/>
      <c r="AC72" s="236"/>
      <c r="AD72" s="236"/>
      <c r="AE72" s="238">
        <f t="shared" si="41"/>
        <v>116701</v>
      </c>
      <c r="AI72" s="201"/>
    </row>
    <row r="73" spans="1:35">
      <c r="A73" s="179">
        <v>40</v>
      </c>
      <c r="B73" s="182" t="s">
        <v>164</v>
      </c>
      <c r="C73" s="182"/>
      <c r="D73" s="182"/>
      <c r="E73" s="239">
        <f>E66-E72</f>
        <v>225557</v>
      </c>
      <c r="F73" s="239">
        <f t="shared" ref="F73:AE73" si="43">F66-F72</f>
        <v>0</v>
      </c>
      <c r="G73" s="239">
        <f t="shared" si="43"/>
        <v>0</v>
      </c>
      <c r="H73" s="239">
        <f t="shared" si="43"/>
        <v>0</v>
      </c>
      <c r="I73" s="239">
        <f t="shared" si="43"/>
        <v>0</v>
      </c>
      <c r="J73" s="239">
        <f t="shared" si="43"/>
        <v>0</v>
      </c>
      <c r="K73" s="239">
        <f t="shared" si="43"/>
        <v>0</v>
      </c>
      <c r="L73" s="239">
        <f t="shared" si="43"/>
        <v>0</v>
      </c>
      <c r="M73" s="239">
        <f t="shared" si="43"/>
        <v>0</v>
      </c>
      <c r="N73" s="239">
        <f t="shared" si="43"/>
        <v>0</v>
      </c>
      <c r="O73" s="239">
        <f t="shared" si="43"/>
        <v>0</v>
      </c>
      <c r="P73" s="239">
        <f t="shared" si="43"/>
        <v>0</v>
      </c>
      <c r="Q73" s="239">
        <f t="shared" si="43"/>
        <v>0</v>
      </c>
      <c r="R73" s="239">
        <f t="shared" si="43"/>
        <v>0</v>
      </c>
      <c r="S73" s="239">
        <f t="shared" si="43"/>
        <v>0</v>
      </c>
      <c r="T73" s="239">
        <f t="shared" si="43"/>
        <v>0</v>
      </c>
      <c r="U73" s="239">
        <f t="shared" si="43"/>
        <v>225557</v>
      </c>
      <c r="V73" s="239"/>
      <c r="W73" s="239"/>
      <c r="X73" s="239"/>
      <c r="Y73" s="239"/>
      <c r="Z73" s="239"/>
      <c r="AA73" s="239"/>
      <c r="AB73" s="239"/>
      <c r="AC73" s="239"/>
      <c r="AD73" s="239"/>
      <c r="AE73" s="240">
        <f t="shared" si="43"/>
        <v>225557</v>
      </c>
      <c r="AI73" s="201"/>
    </row>
    <row r="74" spans="1:35" s="185" customFormat="1" ht="18.95" customHeight="1">
      <c r="A74" s="183">
        <v>41</v>
      </c>
      <c r="B74" s="184" t="s">
        <v>107</v>
      </c>
      <c r="C74" s="184"/>
      <c r="D74" s="184"/>
      <c r="E74" s="224">
        <f>'ROO INPUT'!$F74</f>
        <v>-41707</v>
      </c>
      <c r="F74" s="225">
        <v>-297</v>
      </c>
      <c r="G74" s="225">
        <v>0</v>
      </c>
      <c r="H74" s="225">
        <v>0</v>
      </c>
      <c r="I74" s="225">
        <v>0</v>
      </c>
      <c r="J74" s="225">
        <v>0</v>
      </c>
      <c r="K74" s="225">
        <v>0</v>
      </c>
      <c r="L74" s="225">
        <v>0</v>
      </c>
      <c r="M74" s="225">
        <v>0</v>
      </c>
      <c r="N74" s="225">
        <v>0</v>
      </c>
      <c r="O74" s="225">
        <v>0</v>
      </c>
      <c r="P74" s="225">
        <v>0</v>
      </c>
      <c r="Q74" s="225">
        <v>0</v>
      </c>
      <c r="R74" s="225">
        <v>0</v>
      </c>
      <c r="S74" s="225">
        <v>0</v>
      </c>
      <c r="T74" s="225">
        <v>0</v>
      </c>
      <c r="U74" s="226">
        <f t="shared" ref="U74:U79" si="44">SUM(E74:T74)</f>
        <v>-42004</v>
      </c>
      <c r="V74" s="225"/>
      <c r="W74" s="225"/>
      <c r="X74" s="225"/>
      <c r="Y74" s="225"/>
      <c r="Z74" s="225"/>
      <c r="AA74" s="225"/>
      <c r="AB74" s="225"/>
      <c r="AC74" s="225"/>
      <c r="AD74" s="225"/>
      <c r="AE74" s="226">
        <f>SUM(U74:AD74)</f>
        <v>-42004</v>
      </c>
      <c r="AF74" s="148"/>
      <c r="AI74" s="138"/>
    </row>
    <row r="75" spans="1:35" s="185" customFormat="1" ht="18.95" customHeight="1">
      <c r="A75" s="183">
        <v>42</v>
      </c>
      <c r="B75" s="184" t="s">
        <v>197</v>
      </c>
      <c r="C75" s="184"/>
      <c r="D75" s="184"/>
      <c r="E75" s="239">
        <f>E73+E74</f>
        <v>183850</v>
      </c>
      <c r="F75" s="239">
        <f>F73+F74</f>
        <v>-297</v>
      </c>
      <c r="G75" s="239">
        <f t="shared" ref="G75:T75" si="45">G73+G74</f>
        <v>0</v>
      </c>
      <c r="H75" s="239">
        <f t="shared" si="45"/>
        <v>0</v>
      </c>
      <c r="I75" s="239">
        <f t="shared" si="45"/>
        <v>0</v>
      </c>
      <c r="J75" s="239">
        <f t="shared" si="45"/>
        <v>0</v>
      </c>
      <c r="K75" s="239">
        <f t="shared" si="45"/>
        <v>0</v>
      </c>
      <c r="L75" s="239">
        <f t="shared" si="45"/>
        <v>0</v>
      </c>
      <c r="M75" s="239">
        <f t="shared" si="45"/>
        <v>0</v>
      </c>
      <c r="N75" s="239">
        <f t="shared" si="45"/>
        <v>0</v>
      </c>
      <c r="O75" s="239">
        <f t="shared" si="45"/>
        <v>0</v>
      </c>
      <c r="P75" s="239">
        <f t="shared" si="45"/>
        <v>0</v>
      </c>
      <c r="Q75" s="239">
        <f t="shared" si="45"/>
        <v>0</v>
      </c>
      <c r="R75" s="239">
        <f t="shared" si="45"/>
        <v>0</v>
      </c>
      <c r="S75" s="239">
        <f t="shared" si="45"/>
        <v>0</v>
      </c>
      <c r="T75" s="239">
        <f t="shared" si="45"/>
        <v>0</v>
      </c>
      <c r="U75" s="240">
        <f>U73+U74</f>
        <v>183553</v>
      </c>
      <c r="V75" s="239"/>
      <c r="W75" s="239"/>
      <c r="X75" s="239"/>
      <c r="Y75" s="239"/>
      <c r="Z75" s="239"/>
      <c r="AA75" s="239"/>
      <c r="AB75" s="239"/>
      <c r="AC75" s="239"/>
      <c r="AD75" s="239"/>
      <c r="AE75" s="240">
        <f>AE73+AE74</f>
        <v>183553</v>
      </c>
      <c r="AF75" s="148"/>
      <c r="AI75" s="138"/>
    </row>
    <row r="76" spans="1:35">
      <c r="A76" s="179">
        <v>43</v>
      </c>
      <c r="B76" s="182" t="s">
        <v>63</v>
      </c>
      <c r="C76" s="182"/>
      <c r="D76" s="182"/>
      <c r="E76" s="219">
        <f>'ROO INPUT'!$F76</f>
        <v>13753</v>
      </c>
      <c r="F76" s="220">
        <v>0</v>
      </c>
      <c r="G76" s="220">
        <v>0</v>
      </c>
      <c r="H76" s="220">
        <v>0</v>
      </c>
      <c r="I76" s="220">
        <v>0</v>
      </c>
      <c r="J76" s="220">
        <v>0</v>
      </c>
      <c r="K76" s="220">
        <v>0</v>
      </c>
      <c r="L76" s="220">
        <v>0</v>
      </c>
      <c r="M76" s="220">
        <v>0</v>
      </c>
      <c r="N76" s="220">
        <v>0</v>
      </c>
      <c r="O76" s="220">
        <v>0</v>
      </c>
      <c r="P76" s="220">
        <v>0</v>
      </c>
      <c r="Q76" s="220">
        <v>0</v>
      </c>
      <c r="R76" s="220">
        <v>0</v>
      </c>
      <c r="S76" s="220">
        <v>0</v>
      </c>
      <c r="T76" s="220">
        <v>0</v>
      </c>
      <c r="U76" s="222">
        <f>SUM(E76:T76)</f>
        <v>13753</v>
      </c>
      <c r="V76" s="220"/>
      <c r="W76" s="220"/>
      <c r="X76" s="220"/>
      <c r="Y76" s="220"/>
      <c r="Z76" s="220"/>
      <c r="AA76" s="220"/>
      <c r="AB76" s="220"/>
      <c r="AC76" s="220"/>
      <c r="AD76" s="220"/>
      <c r="AE76" s="240">
        <f>SUM(U76:AD76)</f>
        <v>13753</v>
      </c>
      <c r="AI76" s="138"/>
    </row>
    <row r="77" spans="1:35" s="185" customFormat="1">
      <c r="A77" s="183">
        <v>44</v>
      </c>
      <c r="B77" s="184" t="s">
        <v>64</v>
      </c>
      <c r="C77" s="184"/>
      <c r="D77" s="184"/>
      <c r="E77" s="219">
        <f>'ROO INPUT'!$F77</f>
        <v>-14</v>
      </c>
      <c r="F77" s="229">
        <v>0</v>
      </c>
      <c r="G77" s="229">
        <v>0</v>
      </c>
      <c r="H77" s="229">
        <v>0</v>
      </c>
      <c r="I77" s="229">
        <v>0</v>
      </c>
      <c r="J77" s="229">
        <v>0</v>
      </c>
      <c r="K77" s="229">
        <v>0</v>
      </c>
      <c r="L77" s="229">
        <v>0</v>
      </c>
      <c r="M77" s="229">
        <v>0</v>
      </c>
      <c r="N77" s="229">
        <v>0</v>
      </c>
      <c r="O77" s="229">
        <v>0</v>
      </c>
      <c r="P77" s="229">
        <v>0</v>
      </c>
      <c r="Q77" s="229">
        <v>0</v>
      </c>
      <c r="R77" s="229">
        <v>0</v>
      </c>
      <c r="S77" s="229">
        <v>0</v>
      </c>
      <c r="T77" s="229">
        <v>0</v>
      </c>
      <c r="U77" s="240">
        <f>SUM(E77:T77)</f>
        <v>-14</v>
      </c>
      <c r="V77" s="229"/>
      <c r="W77" s="229"/>
      <c r="X77" s="229"/>
      <c r="Y77" s="229"/>
      <c r="Z77" s="229"/>
      <c r="AA77" s="229"/>
      <c r="AB77" s="229"/>
      <c r="AC77" s="229"/>
      <c r="AD77" s="229"/>
      <c r="AE77" s="240">
        <f>SUM(U77:AD77)</f>
        <v>-14</v>
      </c>
      <c r="AF77" s="244"/>
      <c r="AH77" s="245"/>
      <c r="AI77" s="138"/>
    </row>
    <row r="78" spans="1:35" s="185" customFormat="1">
      <c r="A78" s="183">
        <v>45</v>
      </c>
      <c r="B78" s="184" t="s">
        <v>417</v>
      </c>
      <c r="C78" s="184"/>
      <c r="D78" s="184"/>
      <c r="E78" s="219">
        <f>'ROO INPUT'!$F78</f>
        <v>-1010</v>
      </c>
      <c r="F78" s="229"/>
      <c r="G78" s="229">
        <v>-2</v>
      </c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40">
        <f>SUM(E78:T78)</f>
        <v>-1012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40">
        <f>SUM(U78:AD78)</f>
        <v>-1012</v>
      </c>
      <c r="AF78" s="244"/>
      <c r="AH78" s="245"/>
      <c r="AI78" s="138"/>
    </row>
    <row r="79" spans="1:35">
      <c r="A79" s="179">
        <v>46</v>
      </c>
      <c r="B79" s="182" t="s">
        <v>167</v>
      </c>
      <c r="C79" s="182"/>
      <c r="D79" s="182"/>
      <c r="E79" s="224">
        <f>'ROO INPUT'!$F79</f>
        <v>0</v>
      </c>
      <c r="F79" s="225">
        <v>0</v>
      </c>
      <c r="G79" s="225">
        <v>0</v>
      </c>
      <c r="H79" s="225">
        <v>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0</v>
      </c>
      <c r="P79" s="225">
        <v>0</v>
      </c>
      <c r="Q79" s="225">
        <v>0</v>
      </c>
      <c r="R79" s="225">
        <v>0</v>
      </c>
      <c r="S79" s="225">
        <v>0</v>
      </c>
      <c r="T79" s="225">
        <v>0</v>
      </c>
      <c r="U79" s="226">
        <f t="shared" si="44"/>
        <v>0</v>
      </c>
      <c r="V79" s="225"/>
      <c r="W79" s="225"/>
      <c r="X79" s="225"/>
      <c r="Y79" s="225"/>
      <c r="Z79" s="225"/>
      <c r="AA79" s="225"/>
      <c r="AB79" s="225"/>
      <c r="AC79" s="225"/>
      <c r="AD79" s="225"/>
      <c r="AE79" s="226">
        <f t="shared" ref="AE79" si="46">SUM(U79:AD79)</f>
        <v>0</v>
      </c>
      <c r="AI79" s="138"/>
    </row>
    <row r="80" spans="1:35" ht="6.75" customHeight="1"/>
    <row r="81" spans="1:35" ht="6" customHeight="1"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28"/>
      <c r="T81" s="228"/>
      <c r="U81" s="222"/>
      <c r="V81" s="219"/>
      <c r="W81" s="228"/>
      <c r="X81" s="228"/>
      <c r="Y81" s="219"/>
      <c r="Z81" s="228"/>
      <c r="AA81" s="228"/>
      <c r="AB81" s="228"/>
      <c r="AC81" s="219"/>
      <c r="AD81" s="219"/>
      <c r="AE81" s="222"/>
    </row>
    <row r="82" spans="1:35" s="355" customFormat="1" ht="13.5" thickBot="1">
      <c r="A82" s="152">
        <v>47</v>
      </c>
      <c r="B82" s="355" t="s">
        <v>65</v>
      </c>
      <c r="E82" s="359">
        <f>E75+E76+E77+E79+E78</f>
        <v>196579</v>
      </c>
      <c r="F82" s="359">
        <f t="shared" ref="F82:AE82" si="47">F75+F76+F77+F79+F78</f>
        <v>-297</v>
      </c>
      <c r="G82" s="359">
        <f t="shared" si="47"/>
        <v>-2</v>
      </c>
      <c r="H82" s="359">
        <f t="shared" si="47"/>
        <v>0</v>
      </c>
      <c r="I82" s="359">
        <f t="shared" si="47"/>
        <v>0</v>
      </c>
      <c r="J82" s="359">
        <f t="shared" si="47"/>
        <v>0</v>
      </c>
      <c r="K82" s="359">
        <f t="shared" si="47"/>
        <v>0</v>
      </c>
      <c r="L82" s="359">
        <f t="shared" si="47"/>
        <v>0</v>
      </c>
      <c r="M82" s="359">
        <f t="shared" si="47"/>
        <v>0</v>
      </c>
      <c r="N82" s="359">
        <f t="shared" si="47"/>
        <v>0</v>
      </c>
      <c r="O82" s="359">
        <f t="shared" si="47"/>
        <v>0</v>
      </c>
      <c r="P82" s="359">
        <f t="shared" si="47"/>
        <v>0</v>
      </c>
      <c r="Q82" s="359">
        <f t="shared" si="47"/>
        <v>0</v>
      </c>
      <c r="R82" s="359">
        <f t="shared" si="47"/>
        <v>0</v>
      </c>
      <c r="S82" s="359">
        <f t="shared" si="47"/>
        <v>0</v>
      </c>
      <c r="T82" s="359">
        <f t="shared" si="47"/>
        <v>0</v>
      </c>
      <c r="U82" s="359">
        <f t="shared" si="47"/>
        <v>196280</v>
      </c>
      <c r="V82" s="359"/>
      <c r="W82" s="359"/>
      <c r="X82" s="359"/>
      <c r="Y82" s="359"/>
      <c r="Z82" s="359"/>
      <c r="AA82" s="359"/>
      <c r="AB82" s="359"/>
      <c r="AC82" s="359"/>
      <c r="AD82" s="359"/>
      <c r="AE82" s="359">
        <f t="shared" si="47"/>
        <v>196280</v>
      </c>
      <c r="AF82" s="156"/>
      <c r="AI82" s="356"/>
    </row>
    <row r="83" spans="1:35" ht="18" customHeight="1" thickTop="1">
      <c r="A83" s="179">
        <v>48</v>
      </c>
      <c r="B83" s="141" t="s">
        <v>66</v>
      </c>
      <c r="E83" s="317">
        <f>ROUND(E59/E82,4)</f>
        <v>6.4000000000000001E-2</v>
      </c>
      <c r="F83" s="219"/>
      <c r="G83" s="219"/>
      <c r="H83" s="219"/>
      <c r="I83" s="219"/>
      <c r="J83" s="219"/>
      <c r="K83" s="219"/>
      <c r="L83" s="219"/>
      <c r="M83" s="219"/>
      <c r="N83" s="219"/>
      <c r="O83" s="222"/>
      <c r="P83" s="222"/>
      <c r="Q83" s="222"/>
      <c r="R83" s="222"/>
      <c r="S83" s="228"/>
      <c r="T83" s="228"/>
      <c r="U83" s="210">
        <f>ROUND(U59/U82,4)</f>
        <v>6.0699999999999997E-2</v>
      </c>
      <c r="V83" s="219"/>
      <c r="W83" s="228"/>
      <c r="X83" s="228"/>
      <c r="Y83" s="219"/>
      <c r="Z83" s="228"/>
      <c r="AA83" s="228"/>
      <c r="AB83" s="228"/>
      <c r="AC83" s="219"/>
      <c r="AD83" s="219"/>
      <c r="AE83" s="210">
        <f>ROUND(AE59/AE82,4)</f>
        <v>6.0699999999999997E-2</v>
      </c>
    </row>
    <row r="84" spans="1:35" ht="4.5" customHeight="1">
      <c r="F84" s="219"/>
      <c r="G84" s="219"/>
      <c r="H84" s="219"/>
      <c r="I84" s="219"/>
      <c r="J84" s="219"/>
      <c r="K84" s="219"/>
      <c r="L84" s="219"/>
      <c r="M84" s="219"/>
      <c r="N84" s="219"/>
      <c r="O84" s="222"/>
      <c r="P84" s="222"/>
      <c r="Q84" s="222"/>
      <c r="R84" s="222"/>
      <c r="S84" s="228"/>
      <c r="T84" s="228"/>
      <c r="U84" s="222"/>
      <c r="V84" s="219"/>
      <c r="W84" s="228"/>
      <c r="X84" s="228"/>
      <c r="Y84" s="219"/>
      <c r="Z84" s="228"/>
      <c r="AA84" s="228"/>
      <c r="AB84" s="228"/>
      <c r="AC84" s="219"/>
      <c r="AD84" s="219"/>
      <c r="AE84" s="222"/>
    </row>
    <row r="85" spans="1:35">
      <c r="D85" s="141" t="s">
        <v>418</v>
      </c>
      <c r="E85" s="405">
        <f>'DEBT CALC'!P11</f>
        <v>2.8500000000000001E-2</v>
      </c>
      <c r="F85" s="219"/>
      <c r="G85" s="219"/>
      <c r="H85" s="219"/>
      <c r="I85" s="219"/>
      <c r="J85" s="219"/>
      <c r="K85" s="219"/>
      <c r="L85" s="219"/>
      <c r="M85" s="219"/>
      <c r="N85" s="219"/>
      <c r="O85" s="222"/>
      <c r="P85" s="222"/>
      <c r="Q85" s="222"/>
      <c r="R85" s="222"/>
      <c r="S85" s="228"/>
      <c r="T85" s="228"/>
      <c r="U85" s="222"/>
      <c r="V85" s="219"/>
      <c r="W85" s="228"/>
      <c r="X85" s="228"/>
      <c r="Y85" s="219"/>
      <c r="Z85" s="228"/>
      <c r="AA85" s="228"/>
      <c r="AB85" s="228"/>
      <c r="AC85" s="219"/>
      <c r="AD85" s="219"/>
      <c r="AE85" s="222"/>
    </row>
    <row r="86" spans="1:35" s="187" customFormat="1">
      <c r="A86" s="193"/>
      <c r="D86" s="188" t="s">
        <v>140</v>
      </c>
      <c r="E86" s="421"/>
      <c r="F86" s="228"/>
      <c r="G86" s="228"/>
      <c r="H86" s="228"/>
      <c r="I86" s="228"/>
      <c r="J86" s="228"/>
      <c r="K86" s="228"/>
      <c r="L86" s="228"/>
      <c r="M86" s="228"/>
      <c r="N86" s="228"/>
      <c r="O86" s="241"/>
      <c r="P86" s="241"/>
      <c r="Q86" s="241"/>
      <c r="R86" s="241"/>
      <c r="S86" s="228"/>
      <c r="T86" s="228"/>
      <c r="U86" s="241"/>
      <c r="V86" s="228"/>
      <c r="W86" s="228"/>
      <c r="X86" s="228"/>
      <c r="Y86" s="228"/>
      <c r="Z86" s="228"/>
      <c r="AA86" s="228"/>
      <c r="AB86" s="228"/>
      <c r="AC86" s="228"/>
      <c r="AD86" s="228"/>
      <c r="AE86" s="241"/>
      <c r="AF86" s="191"/>
      <c r="AH86" s="192"/>
      <c r="AI86" s="180"/>
    </row>
    <row r="87" spans="1:35" s="187" customFormat="1">
      <c r="A87" s="193"/>
      <c r="D87" s="18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90"/>
      <c r="V87" s="139"/>
      <c r="W87" s="139"/>
      <c r="X87" s="139"/>
      <c r="Y87" s="139"/>
      <c r="Z87" s="139"/>
      <c r="AA87" s="139"/>
      <c r="AB87" s="139"/>
      <c r="AC87" s="139"/>
      <c r="AD87" s="139"/>
      <c r="AE87" s="218"/>
      <c r="AF87" s="191"/>
      <c r="AH87" s="192"/>
      <c r="AI87" s="203"/>
    </row>
    <row r="88" spans="1:35" s="187" customFormat="1">
      <c r="A88" s="193"/>
      <c r="D88" s="194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90"/>
      <c r="V88" s="139"/>
      <c r="W88" s="139"/>
      <c r="X88" s="139"/>
      <c r="Y88" s="139"/>
      <c r="Z88" s="139"/>
      <c r="AA88" s="139"/>
      <c r="AB88" s="139"/>
      <c r="AC88" s="139"/>
      <c r="AD88" s="139"/>
      <c r="AE88" s="218"/>
      <c r="AF88" s="191"/>
      <c r="AH88" s="192"/>
      <c r="AI88" s="203"/>
    </row>
    <row r="89" spans="1:35" s="187" customFormat="1">
      <c r="A89" s="193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90"/>
      <c r="P89" s="190"/>
      <c r="Q89" s="190"/>
      <c r="R89" s="190"/>
      <c r="S89" s="132"/>
      <c r="T89" s="132"/>
      <c r="U89" s="190"/>
      <c r="V89" s="132"/>
      <c r="W89" s="132"/>
      <c r="X89" s="132"/>
      <c r="Y89" s="132"/>
      <c r="Z89" s="132"/>
      <c r="AA89" s="132"/>
      <c r="AB89" s="132"/>
      <c r="AC89" s="132"/>
      <c r="AD89" s="132"/>
      <c r="AE89" s="190"/>
      <c r="AF89" s="191"/>
      <c r="AH89" s="192"/>
      <c r="AI89" s="180"/>
    </row>
    <row r="90" spans="1:35" s="187" customFormat="1">
      <c r="A90" s="193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90"/>
      <c r="P90" s="190"/>
      <c r="Q90" s="190"/>
      <c r="R90" s="190"/>
      <c r="S90" s="132"/>
      <c r="T90" s="132"/>
      <c r="U90" s="190"/>
      <c r="V90" s="132"/>
      <c r="W90" s="132"/>
      <c r="X90" s="132"/>
      <c r="Y90" s="132"/>
      <c r="Z90" s="132"/>
      <c r="AA90" s="132"/>
      <c r="AB90" s="132"/>
      <c r="AC90" s="132"/>
      <c r="AD90" s="132"/>
      <c r="AE90" s="190"/>
      <c r="AF90" s="191"/>
      <c r="AH90" s="192"/>
      <c r="AI90" s="180"/>
    </row>
    <row r="118" spans="8:11">
      <c r="H118" s="195" t="s">
        <v>161</v>
      </c>
      <c r="I118" s="196"/>
      <c r="K118" s="196"/>
    </row>
    <row r="119" spans="8:11" ht="13.5" thickBot="1">
      <c r="H119" s="197" t="s">
        <v>162</v>
      </c>
      <c r="I119" s="198"/>
      <c r="K119" s="198"/>
    </row>
    <row r="120" spans="8:11" ht="13.5" thickTop="1"/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9" bottom="0.84" header="0.5" footer="0.5"/>
  <pageSetup scale="58" firstPageNumber="4" fitToWidth="2" orientation="portrait" r:id="rId3"/>
  <headerFooter scaleWithDoc="0" alignWithMargins="0"/>
  <colBreaks count="2" manualBreakCount="2">
    <brk id="12" min="1" max="85" man="1"/>
    <brk id="21" min="1" max="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00000"/>
  </sheetPr>
  <dimension ref="A1:H57"/>
  <sheetViews>
    <sheetView zoomScaleNormal="100" workbookViewId="0">
      <selection activeCell="E27" sqref="E27"/>
    </sheetView>
  </sheetViews>
  <sheetFormatPr defaultRowHeight="12.75"/>
  <cols>
    <col min="1" max="1" width="9.140625" style="29"/>
    <col min="2" max="2" width="6.5703125" style="29" customWidth="1"/>
    <col min="3" max="3" width="42" style="29" customWidth="1"/>
    <col min="4" max="4" width="9.140625" style="29"/>
    <col min="5" max="5" width="20.140625" style="69" customWidth="1"/>
    <col min="6" max="16384" width="9.140625" style="29"/>
  </cols>
  <sheetData>
    <row r="1" spans="1:8" s="62" customFormat="1">
      <c r="A1" s="29"/>
      <c r="B1" s="29"/>
      <c r="C1" s="59" t="s">
        <v>109</v>
      </c>
      <c r="D1" s="60"/>
      <c r="E1" s="61"/>
    </row>
    <row r="2" spans="1:8" s="62" customFormat="1">
      <c r="B2" s="29"/>
      <c r="C2" s="124" t="s">
        <v>140</v>
      </c>
      <c r="D2" s="60"/>
      <c r="E2" s="63"/>
    </row>
    <row r="3" spans="1:8" s="62" customFormat="1">
      <c r="B3" s="29"/>
      <c r="C3" s="59" t="s">
        <v>141</v>
      </c>
      <c r="D3" s="60"/>
      <c r="E3" s="63"/>
    </row>
    <row r="4" spans="1:8">
      <c r="B4" s="83"/>
      <c r="C4" s="325" t="e">
        <f>#REF!</f>
        <v>#REF!</v>
      </c>
      <c r="D4" s="83"/>
      <c r="E4" s="83"/>
      <c r="F4" s="83"/>
    </row>
    <row r="5" spans="1:8">
      <c r="C5" s="34"/>
      <c r="D5" s="64"/>
      <c r="G5" s="78"/>
      <c r="H5" s="78"/>
    </row>
    <row r="6" spans="1:8">
      <c r="A6" s="34"/>
      <c r="C6" s="65"/>
      <c r="D6" s="64"/>
      <c r="E6" s="60"/>
      <c r="G6" s="78"/>
      <c r="H6" s="78"/>
    </row>
    <row r="7" spans="1:8">
      <c r="A7" s="34"/>
      <c r="C7" s="65"/>
      <c r="D7" s="64"/>
      <c r="E7" s="60"/>
    </row>
    <row r="8" spans="1:8">
      <c r="A8" s="34"/>
      <c r="C8" s="64"/>
      <c r="D8" s="64"/>
      <c r="E8" s="122"/>
      <c r="F8" s="123"/>
    </row>
    <row r="9" spans="1:8">
      <c r="A9" s="34" t="s">
        <v>131</v>
      </c>
      <c r="C9" s="34"/>
      <c r="D9" s="64"/>
      <c r="E9" s="34"/>
    </row>
    <row r="10" spans="1:8">
      <c r="A10" s="35" t="s">
        <v>19</v>
      </c>
      <c r="C10" s="35" t="s">
        <v>69</v>
      </c>
      <c r="D10" s="64"/>
      <c r="E10" s="35" t="s">
        <v>142</v>
      </c>
    </row>
    <row r="11" spans="1:8">
      <c r="A11" s="34"/>
      <c r="C11" s="64"/>
      <c r="D11" s="64"/>
      <c r="E11" s="64"/>
    </row>
    <row r="12" spans="1:8">
      <c r="A12" s="30">
        <v>1</v>
      </c>
      <c r="C12" s="66" t="s">
        <v>143</v>
      </c>
      <c r="D12" s="64"/>
      <c r="E12" s="64">
        <v>1</v>
      </c>
    </row>
    <row r="13" spans="1:8">
      <c r="A13" s="30"/>
      <c r="C13" s="66"/>
      <c r="D13" s="64"/>
      <c r="E13" s="64"/>
    </row>
    <row r="14" spans="1:8">
      <c r="A14" s="30"/>
      <c r="C14" s="66" t="s">
        <v>144</v>
      </c>
      <c r="D14" s="64"/>
      <c r="E14" s="64"/>
    </row>
    <row r="15" spans="1:8">
      <c r="A15" s="30">
        <v>2</v>
      </c>
      <c r="B15" s="33"/>
      <c r="C15" s="64" t="s">
        <v>145</v>
      </c>
      <c r="D15" s="64"/>
      <c r="E15" s="70">
        <v>4.3379999999999998E-3</v>
      </c>
    </row>
    <row r="16" spans="1:8">
      <c r="A16" s="30"/>
      <c r="C16" s="64"/>
      <c r="D16" s="64"/>
      <c r="E16" s="70"/>
    </row>
    <row r="17" spans="1:6">
      <c r="A17" s="30">
        <v>3</v>
      </c>
      <c r="C17" s="64" t="s">
        <v>146</v>
      </c>
      <c r="D17" s="64"/>
      <c r="E17" s="70">
        <v>2E-3</v>
      </c>
    </row>
    <row r="18" spans="1:6">
      <c r="A18" s="30"/>
      <c r="C18" s="64"/>
      <c r="D18" s="64"/>
      <c r="E18" s="70"/>
    </row>
    <row r="19" spans="1:6">
      <c r="A19" s="30">
        <v>4</v>
      </c>
      <c r="C19" s="64" t="s">
        <v>147</v>
      </c>
      <c r="D19" s="64"/>
      <c r="E19" s="70">
        <v>3.8352999999999998E-2</v>
      </c>
    </row>
    <row r="20" spans="1:6">
      <c r="A20" s="30"/>
      <c r="C20" s="64"/>
      <c r="D20" s="64"/>
      <c r="E20" s="70"/>
    </row>
    <row r="21" spans="1:6">
      <c r="A21" s="30">
        <v>5</v>
      </c>
      <c r="C21" s="64" t="s">
        <v>148</v>
      </c>
      <c r="D21" s="64"/>
      <c r="E21" s="70">
        <v>0</v>
      </c>
    </row>
    <row r="22" spans="1:6">
      <c r="A22" s="30"/>
      <c r="C22" s="64"/>
      <c r="D22" s="64"/>
      <c r="E22" s="70"/>
    </row>
    <row r="23" spans="1:6">
      <c r="A23" s="30">
        <v>6</v>
      </c>
      <c r="C23" s="64" t="s">
        <v>149</v>
      </c>
      <c r="D23" s="64"/>
      <c r="E23" s="71">
        <f>SUM(E15:E21)</f>
        <v>4.4690999999999995E-2</v>
      </c>
    </row>
    <row r="24" spans="1:6">
      <c r="A24" s="30"/>
      <c r="C24" s="64"/>
      <c r="D24" s="64"/>
      <c r="E24" s="70"/>
    </row>
    <row r="25" spans="1:6">
      <c r="A25" s="30">
        <v>7</v>
      </c>
      <c r="C25" s="64" t="s">
        <v>150</v>
      </c>
      <c r="D25" s="64"/>
      <c r="E25" s="70">
        <f>E12-E23</f>
        <v>0.95530899999999996</v>
      </c>
    </row>
    <row r="26" spans="1:6">
      <c r="A26" s="30"/>
      <c r="C26" s="64"/>
      <c r="D26" s="64"/>
      <c r="E26" s="70"/>
    </row>
    <row r="27" spans="1:6">
      <c r="A27" s="30">
        <v>8</v>
      </c>
      <c r="C27" s="64" t="s">
        <v>151</v>
      </c>
      <c r="D27" s="68"/>
      <c r="E27" s="70">
        <f>E25*0.35</f>
        <v>0.33435814999999997</v>
      </c>
    </row>
    <row r="28" spans="1:6">
      <c r="C28" s="64"/>
      <c r="D28" s="64"/>
      <c r="E28" s="70"/>
    </row>
    <row r="29" spans="1:6">
      <c r="A29" s="30">
        <v>9</v>
      </c>
      <c r="C29" s="64" t="s">
        <v>152</v>
      </c>
      <c r="D29" s="64"/>
      <c r="E29" s="81">
        <f>ROUND(E25-E27,5)</f>
        <v>0.62095</v>
      </c>
    </row>
    <row r="30" spans="1:6">
      <c r="C30" s="64"/>
      <c r="D30" s="64"/>
    </row>
    <row r="31" spans="1:6">
      <c r="C31" s="64"/>
      <c r="D31" s="64"/>
    </row>
    <row r="32" spans="1:6">
      <c r="C32" s="64"/>
      <c r="D32" s="64"/>
      <c r="F32" s="78"/>
    </row>
    <row r="33" spans="3:4">
      <c r="C33" s="64"/>
      <c r="D33" s="64"/>
    </row>
    <row r="34" spans="3:4">
      <c r="C34" s="64"/>
      <c r="D34" s="64"/>
    </row>
    <row r="35" spans="3:4">
      <c r="C35" s="64"/>
      <c r="D35" s="64"/>
    </row>
    <row r="36" spans="3:4">
      <c r="C36" s="64"/>
      <c r="D36" s="64"/>
    </row>
    <row r="37" spans="3:4">
      <c r="C37" s="64"/>
      <c r="D37" s="64"/>
    </row>
    <row r="38" spans="3:4">
      <c r="C38" s="64"/>
      <c r="D38" s="64"/>
    </row>
    <row r="39" spans="3:4">
      <c r="C39" s="64"/>
      <c r="D39" s="64"/>
    </row>
    <row r="40" spans="3:4">
      <c r="C40" s="67"/>
      <c r="D40" s="64"/>
    </row>
    <row r="41" spans="3:4">
      <c r="C41" s="64"/>
      <c r="D41" s="64"/>
    </row>
    <row r="42" spans="3:4">
      <c r="C42" s="64"/>
      <c r="D42" s="64"/>
    </row>
    <row r="43" spans="3:4">
      <c r="C43" s="64"/>
      <c r="D43" s="64"/>
    </row>
    <row r="44" spans="3:4">
      <c r="C44" s="64"/>
      <c r="D44" s="64"/>
    </row>
    <row r="45" spans="3:4">
      <c r="C45" s="64"/>
      <c r="D45" s="64"/>
    </row>
    <row r="46" spans="3:4">
      <c r="C46" s="64"/>
    </row>
    <row r="47" spans="3:4">
      <c r="C47" s="64"/>
    </row>
    <row r="48" spans="3:4">
      <c r="C48" s="64"/>
      <c r="D48" s="64"/>
    </row>
    <row r="49" spans="3:4">
      <c r="C49" s="64"/>
      <c r="D49" s="64"/>
    </row>
    <row r="50" spans="3:4">
      <c r="C50" s="64"/>
      <c r="D50" s="64"/>
    </row>
    <row r="51" spans="3:4">
      <c r="C51" s="64"/>
      <c r="D51" s="64"/>
    </row>
    <row r="52" spans="3:4">
      <c r="C52" s="64"/>
      <c r="D52" s="64"/>
    </row>
    <row r="53" spans="3:4">
      <c r="C53" s="64"/>
      <c r="D53" s="64"/>
    </row>
    <row r="54" spans="3:4">
      <c r="C54" s="64"/>
      <c r="D54" s="64"/>
    </row>
    <row r="55" spans="3:4">
      <c r="D55" s="64"/>
    </row>
    <row r="56" spans="3:4">
      <c r="C56" s="64"/>
      <c r="D56" s="64"/>
    </row>
    <row r="57" spans="3:4">
      <c r="C57" s="64"/>
      <c r="D57" s="64"/>
    </row>
  </sheetData>
  <phoneticPr fontId="0" type="noConversion"/>
  <pageMargins left="0.75" right="0.5" top="0.72" bottom="0.84" header="0.5" footer="0.5"/>
  <pageSetup scale="105" orientation="portrait" r:id="rId1"/>
  <headerFooter alignWithMargins="0">
    <oddHeader>&amp;RExhibit No. ___(EMA-3)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47"/>
  <sheetViews>
    <sheetView zoomScaleNormal="100" workbookViewId="0">
      <selection activeCell="D47" sqref="D47"/>
    </sheetView>
  </sheetViews>
  <sheetFormatPr defaultColWidth="11.42578125" defaultRowHeight="12.75"/>
  <cols>
    <col min="1" max="1" width="6.42578125" style="29" customWidth="1"/>
    <col min="2" max="2" width="8.5703125" style="298" bestFit="1" customWidth="1"/>
    <col min="3" max="3" width="41.85546875" style="29" customWidth="1"/>
    <col min="4" max="5" width="11.42578125" style="29" customWidth="1"/>
    <col min="6" max="6" width="8.7109375" style="30" customWidth="1"/>
    <col min="7" max="7" width="7.28515625" style="108" hidden="1" customWidth="1"/>
    <col min="8" max="8" width="10.5703125" style="95" hidden="1" customWidth="1"/>
    <col min="9" max="9" width="9.28515625" style="128" customWidth="1"/>
    <col min="10" max="10" width="15.85546875" style="126" customWidth="1"/>
    <col min="11" max="11" width="9" style="29" customWidth="1"/>
    <col min="12" max="12" width="11.42578125" style="29" customWidth="1"/>
    <col min="13" max="16384" width="11.42578125" style="29"/>
  </cols>
  <sheetData>
    <row r="1" spans="1:12">
      <c r="A1" s="444" t="str">
        <f>'ADJ DETAIL INPUT'!A2</f>
        <v>AVISTA UTILITIES</v>
      </c>
      <c r="B1" s="444"/>
      <c r="C1" s="444"/>
      <c r="D1" s="444"/>
      <c r="E1" s="444"/>
      <c r="F1" s="444"/>
      <c r="G1" s="90"/>
      <c r="H1" s="94"/>
      <c r="I1" s="127"/>
      <c r="K1" s="82"/>
      <c r="L1" s="37"/>
    </row>
    <row r="2" spans="1:12" s="36" customFormat="1">
      <c r="A2" s="443" t="s">
        <v>67</v>
      </c>
      <c r="B2" s="443"/>
      <c r="C2" s="443"/>
      <c r="D2" s="443"/>
      <c r="E2" s="443"/>
      <c r="F2" s="443"/>
      <c r="G2" s="90"/>
      <c r="H2" s="94"/>
      <c r="I2" s="128"/>
      <c r="J2" s="126"/>
      <c r="K2" s="82"/>
    </row>
    <row r="3" spans="1:12" s="36" customFormat="1">
      <c r="A3" s="445" t="s">
        <v>427</v>
      </c>
      <c r="B3" s="445"/>
      <c r="C3" s="445"/>
      <c r="D3" s="445"/>
      <c r="E3" s="445"/>
      <c r="F3" s="445"/>
      <c r="G3" s="90"/>
      <c r="H3" s="94"/>
      <c r="I3" s="129"/>
      <c r="J3" s="126"/>
      <c r="K3" s="38"/>
      <c r="L3" s="39"/>
    </row>
    <row r="4" spans="1:12" s="36" customFormat="1">
      <c r="A4" s="443" t="s">
        <v>139</v>
      </c>
      <c r="B4" s="443"/>
      <c r="C4" s="443"/>
      <c r="D4" s="443"/>
      <c r="E4" s="443"/>
      <c r="F4" s="443"/>
      <c r="G4" s="108"/>
      <c r="H4" s="95"/>
      <c r="I4" s="130"/>
      <c r="J4" s="125"/>
      <c r="K4" s="38"/>
      <c r="L4" s="39"/>
    </row>
    <row r="5" spans="1:12" s="36" customFormat="1">
      <c r="A5" s="443" t="e">
        <f>#REF!</f>
        <v>#REF!</v>
      </c>
      <c r="B5" s="443"/>
      <c r="C5" s="443"/>
      <c r="D5" s="443"/>
      <c r="E5" s="443"/>
      <c r="F5" s="443"/>
      <c r="G5" s="108"/>
      <c r="H5" s="95"/>
      <c r="I5" s="130"/>
      <c r="J5" s="125"/>
      <c r="K5" s="38"/>
      <c r="L5" s="39"/>
    </row>
    <row r="6" spans="1:12" s="36" customFormat="1">
      <c r="A6" s="429"/>
      <c r="B6" s="429"/>
      <c r="C6" s="429"/>
      <c r="D6" s="429"/>
      <c r="E6" s="429"/>
      <c r="F6" s="429"/>
      <c r="G6" s="430"/>
      <c r="H6" s="95"/>
      <c r="I6" s="130"/>
      <c r="J6" s="125"/>
      <c r="K6" s="38"/>
      <c r="L6" s="39"/>
    </row>
    <row r="7" spans="1:12" s="36" customFormat="1">
      <c r="A7" s="29"/>
      <c r="B7" s="298"/>
      <c r="C7" s="29"/>
      <c r="D7" s="40"/>
      <c r="E7" s="207" t="s">
        <v>427</v>
      </c>
      <c r="F7" s="30"/>
      <c r="G7" s="108"/>
      <c r="H7" s="95"/>
      <c r="I7" s="130"/>
      <c r="J7" s="125"/>
      <c r="K7" s="38"/>
      <c r="L7" s="41"/>
    </row>
    <row r="8" spans="1:12">
      <c r="A8" s="40" t="s">
        <v>68</v>
      </c>
      <c r="B8" s="207" t="s">
        <v>230</v>
      </c>
      <c r="C8" s="40" t="s">
        <v>69</v>
      </c>
      <c r="D8" s="40" t="s">
        <v>70</v>
      </c>
      <c r="E8" s="40" t="s">
        <v>22</v>
      </c>
      <c r="F8" s="48" t="s">
        <v>71</v>
      </c>
      <c r="G8" s="109" t="s">
        <v>120</v>
      </c>
      <c r="H8" s="96" t="s">
        <v>121</v>
      </c>
      <c r="I8" s="130" t="s">
        <v>170</v>
      </c>
      <c r="J8" s="314" t="s">
        <v>171</v>
      </c>
      <c r="K8" s="36" t="s">
        <v>424</v>
      </c>
      <c r="L8" s="31"/>
    </row>
    <row r="9" spans="1:12">
      <c r="A9" s="214">
        <f>'ADJ DETAIL INPUT'!E$11</f>
        <v>1</v>
      </c>
      <c r="B9" s="299" t="str">
        <f>'ADJ DETAIL INPUT'!E$12</f>
        <v>G-ROO</v>
      </c>
      <c r="C9" s="43" t="str">
        <f>TRIM(CONCATENATE('ADJ DETAIL INPUT'!E$8," ",'ADJ DETAIL INPUT'!E$9," ",'ADJ DETAIL INPUT'!E$10))</f>
        <v>Per Results Report</v>
      </c>
      <c r="D9" s="45">
        <f>'ADJ DETAIL INPUT'!E$59</f>
        <v>12580</v>
      </c>
      <c r="E9" s="45">
        <f>'ADJ DETAIL INPUT'!E$82</f>
        <v>196579</v>
      </c>
      <c r="G9" s="108" t="s">
        <v>163</v>
      </c>
      <c r="I9" s="131" t="s">
        <v>127</v>
      </c>
      <c r="J9" s="95"/>
      <c r="K9" s="36"/>
      <c r="L9" s="39"/>
    </row>
    <row r="10" spans="1:12" s="53" customFormat="1">
      <c r="A10" s="214">
        <f>'ADJ DETAIL INPUT'!F$11</f>
        <v>1.01</v>
      </c>
      <c r="B10" s="299" t="str">
        <f>'ADJ DETAIL INPUT'!F$12</f>
        <v>G-DFIT</v>
      </c>
      <c r="C10" s="43" t="str">
        <f>TRIM(CONCATENATE('ADJ DETAIL INPUT'!F$8," ",'ADJ DETAIL INPUT'!F$9," ",'ADJ DETAIL INPUT'!F$10))</f>
        <v>Deferred FIT Rate Base</v>
      </c>
      <c r="D10" s="50">
        <f>'ADJ DETAIL INPUT'!F$59</f>
        <v>-2.9625750000000002</v>
      </c>
      <c r="E10" s="50">
        <f>'ADJ DETAIL INPUT'!F$82</f>
        <v>-297</v>
      </c>
      <c r="F10" s="54"/>
      <c r="G10" s="117" t="s">
        <v>126</v>
      </c>
      <c r="I10" s="425" t="s">
        <v>233</v>
      </c>
      <c r="K10" s="55" t="s">
        <v>425</v>
      </c>
      <c r="L10" s="56"/>
    </row>
    <row r="11" spans="1:12" s="53" customFormat="1">
      <c r="A11" s="214">
        <f>'ADJ DETAIL INPUT'!G$11</f>
        <v>1.02</v>
      </c>
      <c r="B11" s="299" t="str">
        <f>'ADJ DETAIL INPUT'!G$12</f>
        <v>G-DDC</v>
      </c>
      <c r="C11" s="43" t="str">
        <f>TRIM(CONCATENATE('ADJ DETAIL INPUT'!G$8," ",'ADJ DETAIL INPUT'!G$9," ",'ADJ DETAIL INPUT'!G$10))</f>
        <v>Deferred Debits and Credits</v>
      </c>
      <c r="D11" s="50">
        <f>'ADJ DETAIL INPUT'!G$59</f>
        <v>-1.9699500000000001</v>
      </c>
      <c r="E11" s="50">
        <f>'ADJ DETAIL INPUT'!G$82</f>
        <v>-2</v>
      </c>
      <c r="F11" s="54"/>
      <c r="G11" s="113" t="s">
        <v>163</v>
      </c>
      <c r="H11" s="95"/>
      <c r="I11" s="361" t="s">
        <v>234</v>
      </c>
      <c r="J11" s="420"/>
      <c r="K11" s="55" t="s">
        <v>425</v>
      </c>
      <c r="L11" s="56"/>
    </row>
    <row r="12" spans="1:12" s="44" customFormat="1">
      <c r="A12" s="214">
        <f>'ADJ DETAIL INPUT'!H$11</f>
        <v>2.0099999999999998</v>
      </c>
      <c r="B12" s="299" t="str">
        <f>'ADJ DETAIL INPUT'!H$12</f>
        <v>G-RNGC</v>
      </c>
      <c r="C12" s="43" t="str">
        <f>TRIM(CONCATENATE('ADJ DETAIL INPUT'!H$8," ",'ADJ DETAIL INPUT'!H$9," ",'ADJ DETAIL INPUT'!H$10))</f>
        <v>Revenue Normalization &amp; Gas Cost Adjust</v>
      </c>
      <c r="D12" s="50">
        <f>'ADJ DETAIL INPUT'!H$59</f>
        <v>-719.89272485000015</v>
      </c>
      <c r="E12" s="50">
        <f>'ADJ DETAIL INPUT'!H$82</f>
        <v>0</v>
      </c>
      <c r="F12" s="51"/>
      <c r="G12" s="119" t="s">
        <v>166</v>
      </c>
      <c r="I12" s="361" t="s">
        <v>234</v>
      </c>
      <c r="J12" s="314"/>
      <c r="K12" s="55" t="s">
        <v>425</v>
      </c>
      <c r="L12" s="52"/>
    </row>
    <row r="13" spans="1:12" s="53" customFormat="1">
      <c r="A13" s="214">
        <f>'ADJ DETAIL INPUT'!I$11</f>
        <v>2.0199999999999996</v>
      </c>
      <c r="B13" s="299" t="str">
        <f>'ADJ DETAIL INPUT'!I$12</f>
        <v>G-EBO</v>
      </c>
      <c r="C13" s="43" t="str">
        <f>TRIM(CONCATENATE('ADJ DETAIL INPUT'!I$8," ",'ADJ DETAIL INPUT'!I$9," ",'ADJ DETAIL INPUT'!I$10))</f>
        <v>Eliminate B &amp; O Taxes</v>
      </c>
      <c r="D13" s="50">
        <f>'ADJ DETAIL INPUT'!I$59</f>
        <v>-4.5500000000000007</v>
      </c>
      <c r="E13" s="50">
        <f>'ADJ DETAIL INPUT'!I$82</f>
        <v>0</v>
      </c>
      <c r="F13" s="54"/>
      <c r="G13" s="108" t="s">
        <v>163</v>
      </c>
      <c r="H13" s="95"/>
      <c r="I13" s="422" t="s">
        <v>163</v>
      </c>
      <c r="K13" s="55" t="s">
        <v>425</v>
      </c>
      <c r="L13" s="56"/>
    </row>
    <row r="14" spans="1:12" s="53" customFormat="1">
      <c r="A14" s="214">
        <f>'ADJ DETAIL INPUT'!J$11</f>
        <v>2.0299999999999994</v>
      </c>
      <c r="B14" s="299" t="str">
        <f>'ADJ DETAIL INPUT'!J$12</f>
        <v>G-PT</v>
      </c>
      <c r="C14" s="43" t="str">
        <f>TRIM(CONCATENATE('ADJ DETAIL INPUT'!J$8," ",'ADJ DETAIL INPUT'!J$9," ",'ADJ DETAIL INPUT'!J$10))</f>
        <v>Property Tax</v>
      </c>
      <c r="D14" s="50">
        <f>'ADJ DETAIL INPUT'!J$59</f>
        <v>0</v>
      </c>
      <c r="E14" s="50">
        <f>'ADJ DETAIL INPUT'!J$82</f>
        <v>0</v>
      </c>
      <c r="F14" s="54"/>
      <c r="G14" s="116" t="s">
        <v>158</v>
      </c>
      <c r="H14" s="95"/>
      <c r="I14" s="427" t="s">
        <v>233</v>
      </c>
      <c r="K14" s="55" t="s">
        <v>425</v>
      </c>
      <c r="L14" s="56"/>
    </row>
    <row r="15" spans="1:12" s="53" customFormat="1">
      <c r="A15" s="214">
        <f>'ADJ DETAIL INPUT'!K$11</f>
        <v>2.0399999999999991</v>
      </c>
      <c r="B15" s="299" t="str">
        <f>'ADJ DETAIL INPUT'!K$12</f>
        <v>G-UE</v>
      </c>
      <c r="C15" s="43" t="str">
        <f>TRIM(CONCATENATE('ADJ DETAIL INPUT'!K$8," ",'ADJ DETAIL INPUT'!K$9," ",'ADJ DETAIL INPUT'!K$10))</f>
        <v>Uncollectible Expense</v>
      </c>
      <c r="D15" s="50">
        <f>'ADJ DETAIL INPUT'!K$59</f>
        <v>237.25</v>
      </c>
      <c r="E15" s="50">
        <f>'ADJ DETAIL INPUT'!K$82</f>
        <v>0</v>
      </c>
      <c r="F15" s="54"/>
      <c r="G15" s="112" t="s">
        <v>163</v>
      </c>
      <c r="H15" s="95"/>
      <c r="I15" s="422" t="s">
        <v>234</v>
      </c>
      <c r="J15" s="95"/>
      <c r="K15" s="55" t="s">
        <v>425</v>
      </c>
      <c r="L15" s="56"/>
    </row>
    <row r="16" spans="1:12" s="53" customFormat="1">
      <c r="A16" s="214">
        <f>'ADJ DETAIL INPUT'!L$11</f>
        <v>2.0499999999999989</v>
      </c>
      <c r="B16" s="299" t="str">
        <f>'ADJ DETAIL INPUT'!L$12</f>
        <v>G-RE</v>
      </c>
      <c r="C16" s="43" t="str">
        <f>TRIM(CONCATENATE('ADJ DETAIL INPUT'!L$8," ",'ADJ DETAIL INPUT'!L$9," ",'ADJ DETAIL INPUT'!L$10))</f>
        <v>Regulatory Expense Adjustment</v>
      </c>
      <c r="D16" s="50">
        <f>'ADJ DETAIL INPUT'!L$59</f>
        <v>-28.6</v>
      </c>
      <c r="E16" s="50">
        <f>'ADJ DETAIL INPUT'!L$82</f>
        <v>0</v>
      </c>
      <c r="F16" s="54"/>
      <c r="G16" s="114" t="s">
        <v>158</v>
      </c>
      <c r="H16" s="95"/>
      <c r="I16" s="422" t="s">
        <v>234</v>
      </c>
      <c r="J16" s="314"/>
      <c r="K16" s="55" t="s">
        <v>425</v>
      </c>
      <c r="L16" s="56"/>
    </row>
    <row r="17" spans="1:12" s="53" customFormat="1">
      <c r="A17" s="214">
        <f>'ADJ DETAIL INPUT'!M$11</f>
        <v>2.0599999999999987</v>
      </c>
      <c r="B17" s="299" t="str">
        <f>'ADJ DETAIL INPUT'!M$12</f>
        <v>G-ID</v>
      </c>
      <c r="C17" s="43" t="str">
        <f>TRIM(CONCATENATE('ADJ DETAIL INPUT'!M$8," ",'ADJ DETAIL INPUT'!M$9," ",'ADJ DETAIL INPUT'!M$10))</f>
        <v>Injuries and Damages</v>
      </c>
      <c r="D17" s="50">
        <f>'ADJ DETAIL INPUT'!M$59</f>
        <v>-120.9</v>
      </c>
      <c r="E17" s="50">
        <f>'ADJ DETAIL INPUT'!M$82</f>
        <v>0</v>
      </c>
      <c r="F17" s="54"/>
      <c r="G17" s="108" t="s">
        <v>158</v>
      </c>
      <c r="H17" s="95"/>
      <c r="I17" s="422" t="s">
        <v>234</v>
      </c>
      <c r="J17" s="95"/>
      <c r="K17" s="55" t="s">
        <v>425</v>
      </c>
      <c r="L17" s="56"/>
    </row>
    <row r="18" spans="1:12" s="53" customFormat="1">
      <c r="A18" s="214">
        <f>'ADJ DETAIL INPUT'!N$11</f>
        <v>2.0699999999999985</v>
      </c>
      <c r="B18" s="299" t="str">
        <f>'ADJ DETAIL INPUT'!N$12</f>
        <v>G-FIT</v>
      </c>
      <c r="C18" s="43" t="str">
        <f>TRIM(CONCATENATE('ADJ DETAIL INPUT'!N$8," ",'ADJ DETAIL INPUT'!N$9," ",'ADJ DETAIL INPUT'!N$10))</f>
        <v>FIT / DFIT Expenses</v>
      </c>
      <c r="D18" s="74">
        <f>'ADJ DETAIL INPUT'!N$59</f>
        <v>10</v>
      </c>
      <c r="E18" s="50">
        <f>'ADJ DETAIL INPUT'!N$82</f>
        <v>0</v>
      </c>
      <c r="F18" s="54"/>
      <c r="G18" s="118" t="s">
        <v>126</v>
      </c>
      <c r="I18" s="428" t="s">
        <v>233</v>
      </c>
      <c r="J18" s="314"/>
      <c r="K18" s="55"/>
      <c r="L18" s="56"/>
    </row>
    <row r="19" spans="1:12" s="53" customFormat="1">
      <c r="A19" s="214">
        <f>'ADJ DETAIL INPUT'!O$11</f>
        <v>2.0799999999999983</v>
      </c>
      <c r="B19" s="299" t="str">
        <f>'ADJ DETAIL INPUT'!O$12</f>
        <v>G-NGL</v>
      </c>
      <c r="C19" s="43" t="str">
        <f>TRIM(CONCATENATE('ADJ DETAIL INPUT'!O$8," ",'ADJ DETAIL INPUT'!O$9," ",'ADJ DETAIL INPUT'!O$10))</f>
        <v>Net Gains/losses</v>
      </c>
      <c r="D19" s="50">
        <f>'ADJ DETAIL INPUT'!O$59</f>
        <v>1.9500000000000002</v>
      </c>
      <c r="E19" s="50">
        <f>'ADJ DETAIL INPUT'!O$82</f>
        <v>0</v>
      </c>
      <c r="F19" s="54"/>
      <c r="G19" s="115" t="s">
        <v>158</v>
      </c>
      <c r="H19" s="95"/>
      <c r="I19" s="425" t="s">
        <v>163</v>
      </c>
      <c r="J19" s="95"/>
      <c r="K19" s="55" t="s">
        <v>425</v>
      </c>
      <c r="L19" s="56"/>
    </row>
    <row r="20" spans="1:12" s="53" customFormat="1">
      <c r="A20" s="214">
        <f>'ADJ DETAIL INPUT'!P$11</f>
        <v>2.0899999999999981</v>
      </c>
      <c r="B20" s="299" t="str">
        <f>'ADJ DETAIL INPUT'!P$12</f>
        <v>G-EAR</v>
      </c>
      <c r="C20" s="43" t="str">
        <f>TRIM(CONCATENATE('ADJ DETAIL INPUT'!P$8," ",'ADJ DETAIL INPUT'!P$9," ",'ADJ DETAIL INPUT'!P$10))</f>
        <v>Eliminate A/R Expenses</v>
      </c>
      <c r="D20" s="50">
        <f>'ADJ DETAIL INPUT'!P$59</f>
        <v>0</v>
      </c>
      <c r="E20" s="50">
        <f>'ADJ DETAIL INPUT'!P$82</f>
        <v>0</v>
      </c>
      <c r="F20" s="54"/>
      <c r="G20" s="108" t="s">
        <v>163</v>
      </c>
      <c r="I20" s="422" t="s">
        <v>163</v>
      </c>
      <c r="K20" s="55" t="s">
        <v>425</v>
      </c>
      <c r="L20" s="56"/>
    </row>
    <row r="21" spans="1:12" s="53" customFormat="1">
      <c r="A21" s="214">
        <f>'ADJ DETAIL INPUT'!Q$11</f>
        <v>2.0999999999999979</v>
      </c>
      <c r="B21" s="299" t="str">
        <f>'ADJ DETAIL INPUT'!Q$12</f>
        <v>G-OSC</v>
      </c>
      <c r="C21" s="43" t="str">
        <f>TRIM(CONCATENATE('ADJ DETAIL INPUT'!Q$8," ",'ADJ DETAIL INPUT'!Q$9," ",'ADJ DETAIL INPUT'!Q$10))</f>
        <v>Office Space Charges to Subs</v>
      </c>
      <c r="D21" s="50">
        <f>'ADJ DETAIL INPUT'!Q$59</f>
        <v>0.65</v>
      </c>
      <c r="E21" s="50">
        <f>'ADJ DETAIL INPUT'!Q$82</f>
        <v>0</v>
      </c>
      <c r="F21" s="54"/>
      <c r="G21" s="108" t="s">
        <v>163</v>
      </c>
      <c r="I21" s="422" t="s">
        <v>163</v>
      </c>
      <c r="K21" s="55" t="s">
        <v>425</v>
      </c>
      <c r="L21" s="56"/>
    </row>
    <row r="22" spans="1:12" s="53" customFormat="1">
      <c r="A22" s="214">
        <f>'ADJ DETAIL INPUT'!R$11</f>
        <v>2.1099999999999977</v>
      </c>
      <c r="B22" s="299" t="str">
        <f>'ADJ DETAIL INPUT'!R$12</f>
        <v>G-ET</v>
      </c>
      <c r="C22" s="43" t="str">
        <f>TRIM(CONCATENATE('ADJ DETAIL INPUT'!R$8," ",'ADJ DETAIL INPUT'!R$9," ",'ADJ DETAIL INPUT'!R$10))</f>
        <v>Restate Excise Taxes</v>
      </c>
      <c r="D22" s="50">
        <f>'ADJ DETAIL INPUT'!R$59</f>
        <v>-1.3</v>
      </c>
      <c r="E22" s="50">
        <f>'ADJ DETAIL INPUT'!R$82</f>
        <v>0</v>
      </c>
      <c r="F22" s="54"/>
      <c r="G22" s="108" t="s">
        <v>163</v>
      </c>
      <c r="I22" s="422" t="s">
        <v>163</v>
      </c>
      <c r="K22" s="55" t="s">
        <v>425</v>
      </c>
      <c r="L22" s="56"/>
    </row>
    <row r="23" spans="1:12" s="79" customFormat="1">
      <c r="A23" s="214">
        <f>'ADJ DETAIL INPUT'!S$11</f>
        <v>2.1199999999999974</v>
      </c>
      <c r="B23" s="299" t="str">
        <f>'ADJ DETAIL INPUT'!S$12</f>
        <v>G-MR</v>
      </c>
      <c r="C23" s="73" t="str">
        <f>TRIM(CONCATENATE('ADJ DETAIL INPUT'!S$8," ",'ADJ DETAIL INPUT'!S$9," ",'ADJ DETAIL INPUT'!S$10))</f>
        <v>Misc Restating Adjustments</v>
      </c>
      <c r="D23" s="74">
        <f>'ADJ DETAIL INPUT'!S$59</f>
        <v>16.25</v>
      </c>
      <c r="E23" s="74">
        <f>'ADJ DETAIL INPUT'!S$82</f>
        <v>0</v>
      </c>
      <c r="F23" s="75"/>
      <c r="G23" s="120" t="s">
        <v>165</v>
      </c>
      <c r="H23" s="95"/>
      <c r="I23" s="424" t="s">
        <v>163</v>
      </c>
      <c r="J23" s="315"/>
      <c r="K23" s="55" t="s">
        <v>425</v>
      </c>
      <c r="L23" s="80"/>
    </row>
    <row r="24" spans="1:12" s="79" customFormat="1">
      <c r="A24" s="214">
        <f>'ADJ DETAIL INPUT'!T$11</f>
        <v>2.1299999999999972</v>
      </c>
      <c r="B24" s="299" t="str">
        <f>'ADJ DETAIL INPUT'!T$12</f>
        <v>G-DI</v>
      </c>
      <c r="C24" s="73" t="str">
        <f>TRIM(CONCATENATE('ADJ DETAIL INPUT'!T$8," ",'ADJ DETAIL INPUT'!T$9," ",'ADJ DETAIL INPUT'!T$10))</f>
        <v>Restate Debt Interest</v>
      </c>
      <c r="D24" s="74">
        <f>'ADJ DETAIL INPUT'!T$59</f>
        <v>-60</v>
      </c>
      <c r="E24" s="74">
        <f>'ADJ DETAIL INPUT'!T$82</f>
        <v>0</v>
      </c>
      <c r="F24" s="75"/>
      <c r="G24" s="110"/>
      <c r="H24" s="98" t="s">
        <v>122</v>
      </c>
      <c r="I24" s="425" t="s">
        <v>122</v>
      </c>
      <c r="K24" s="55" t="s">
        <v>425</v>
      </c>
      <c r="L24" s="80"/>
    </row>
    <row r="25" spans="1:12" ht="6.75" customHeight="1">
      <c r="A25" s="214"/>
      <c r="B25" s="299"/>
      <c r="C25" s="43"/>
      <c r="D25" s="50"/>
      <c r="E25" s="50"/>
      <c r="J25" s="314"/>
      <c r="K25" s="55"/>
      <c r="L25" s="39"/>
    </row>
    <row r="26" spans="1:12" ht="12" customHeight="1" thickBot="1">
      <c r="A26" s="215"/>
      <c r="B26" s="300"/>
      <c r="C26" s="29" t="s">
        <v>72</v>
      </c>
      <c r="D26" s="47">
        <f>SUM(D9:D25)</f>
        <v>11905.924750150001</v>
      </c>
      <c r="E26" s="47">
        <f>SUM(E9:E25)</f>
        <v>196280</v>
      </c>
      <c r="F26" s="58">
        <f>D26/E26</f>
        <v>6.0657859945740786E-2</v>
      </c>
      <c r="H26" s="99">
        <f>'ADJ DETAIL INPUT'!U83</f>
        <v>6.0699999999999997E-2</v>
      </c>
      <c r="I26" s="130"/>
      <c r="J26" s="314"/>
      <c r="K26" s="36"/>
      <c r="L26" s="39"/>
    </row>
    <row r="27" spans="1:12" ht="1.5" hidden="1" customHeight="1" thickTop="1">
      <c r="A27" s="216"/>
      <c r="B27" s="301"/>
      <c r="D27" s="46"/>
      <c r="H27" s="94"/>
      <c r="I27" s="130"/>
      <c r="J27" s="314"/>
      <c r="K27" s="36"/>
      <c r="L27" s="39"/>
    </row>
    <row r="28" spans="1:12" s="78" customFormat="1" ht="3" hidden="1" customHeight="1">
      <c r="A28" s="72"/>
      <c r="B28" s="302"/>
      <c r="C28" s="73"/>
      <c r="D28" s="74"/>
      <c r="E28" s="74"/>
      <c r="F28" s="75"/>
      <c r="G28" s="121"/>
      <c r="H28" s="98"/>
      <c r="I28" s="131"/>
      <c r="J28" s="315"/>
      <c r="K28" s="76"/>
      <c r="L28" s="77"/>
    </row>
    <row r="29" spans="1:12" ht="14.25" hidden="1" thickBot="1">
      <c r="A29" s="30"/>
      <c r="C29" s="29" t="s">
        <v>124</v>
      </c>
      <c r="D29" s="47">
        <f>SUM(D26:D28)</f>
        <v>11905.924750150001</v>
      </c>
      <c r="E29" s="47">
        <f>SUM(E26:E28)</f>
        <v>196280</v>
      </c>
      <c r="F29" s="49">
        <f>D29/E29</f>
        <v>6.0657859945740786E-2</v>
      </c>
      <c r="G29" s="111"/>
      <c r="H29" s="97">
        <f>'ADJ DETAIL INPUT'!AE83</f>
        <v>6.0699999999999997E-2</v>
      </c>
      <c r="I29" s="130"/>
      <c r="J29" s="314"/>
      <c r="K29" s="36"/>
      <c r="L29" s="39"/>
    </row>
    <row r="30" spans="1:12" ht="12.75" customHeight="1" thickTop="1">
      <c r="A30" s="30"/>
      <c r="D30" s="46"/>
      <c r="I30" s="29"/>
      <c r="J30" s="125"/>
      <c r="K30" s="36"/>
      <c r="L30" s="39"/>
    </row>
    <row r="31" spans="1:12" ht="12.75" customHeight="1">
      <c r="A31" s="30"/>
      <c r="C31" s="29" t="s">
        <v>137</v>
      </c>
      <c r="D31" s="46"/>
      <c r="H31" s="97"/>
      <c r="I31" s="422" t="s">
        <v>234</v>
      </c>
      <c r="J31" s="29"/>
      <c r="K31" s="36"/>
      <c r="L31" s="39"/>
    </row>
    <row r="32" spans="1:12" ht="12.75" customHeight="1">
      <c r="A32" s="42"/>
      <c r="B32" s="303"/>
      <c r="C32" s="43"/>
      <c r="D32" s="46"/>
      <c r="J32" s="125"/>
      <c r="K32" s="36"/>
      <c r="L32" s="39"/>
    </row>
    <row r="33" spans="1:12" ht="12.75" customHeight="1">
      <c r="A33" s="42"/>
      <c r="B33" s="303"/>
      <c r="C33" s="43"/>
      <c r="D33" s="46"/>
      <c r="J33" s="125"/>
      <c r="K33" s="36"/>
      <c r="L33" s="39"/>
    </row>
    <row r="34" spans="1:12" ht="12.75" customHeight="1">
      <c r="A34" s="42"/>
      <c r="B34" s="303"/>
      <c r="C34" s="43"/>
      <c r="D34" s="46"/>
      <c r="J34" s="125"/>
      <c r="K34" s="36"/>
      <c r="L34" s="39"/>
    </row>
    <row r="35" spans="1:12" ht="12.75" customHeight="1">
      <c r="A35" s="42"/>
      <c r="B35" s="303"/>
      <c r="C35" s="43"/>
      <c r="D35" s="46"/>
      <c r="J35" s="125"/>
      <c r="K35" s="36"/>
      <c r="L35" s="39"/>
    </row>
    <row r="36" spans="1:12" ht="12.75" customHeight="1">
      <c r="A36" s="42"/>
      <c r="B36" s="303"/>
      <c r="C36" s="43"/>
      <c r="D36" s="46"/>
      <c r="J36" s="125"/>
      <c r="K36" s="36"/>
      <c r="L36" s="39"/>
    </row>
    <row r="37" spans="1:12" ht="12.75" customHeight="1">
      <c r="A37" s="57"/>
      <c r="B37" s="304"/>
      <c r="C37" s="43"/>
      <c r="D37" s="46"/>
      <c r="J37" s="125"/>
      <c r="K37" s="36"/>
      <c r="L37" s="39"/>
    </row>
    <row r="38" spans="1:12" ht="12.75" customHeight="1">
      <c r="A38" s="57"/>
      <c r="B38" s="304"/>
      <c r="C38" s="43"/>
      <c r="D38" s="46"/>
      <c r="I38" s="130"/>
      <c r="J38" s="125"/>
      <c r="K38" s="36"/>
      <c r="L38" s="39"/>
    </row>
    <row r="39" spans="1:12" ht="12.75" customHeight="1">
      <c r="A39" s="57"/>
      <c r="B39" s="304"/>
      <c r="H39" s="100"/>
      <c r="I39" s="130"/>
      <c r="J39" s="125"/>
      <c r="K39" s="36"/>
      <c r="L39" s="39"/>
    </row>
    <row r="40" spans="1:12" ht="12.75" customHeight="1">
      <c r="C40" s="36"/>
      <c r="F40" s="29"/>
      <c r="I40" s="130"/>
      <c r="J40" s="125"/>
      <c r="K40" s="38"/>
      <c r="L40" s="38"/>
    </row>
    <row r="41" spans="1:12" ht="12.75" customHeight="1">
      <c r="F41" s="29"/>
      <c r="I41" s="130"/>
      <c r="J41" s="125"/>
      <c r="K41" s="38"/>
      <c r="L41" s="38"/>
    </row>
    <row r="42" spans="1:12" ht="12.75" customHeight="1">
      <c r="C42" s="36"/>
      <c r="F42" s="29"/>
      <c r="I42" s="130"/>
      <c r="J42" s="125"/>
      <c r="K42" s="38"/>
      <c r="L42" s="38"/>
    </row>
    <row r="43" spans="1:12" ht="12.75" customHeight="1">
      <c r="C43" s="36"/>
      <c r="F43" s="29"/>
      <c r="I43" s="130"/>
      <c r="J43" s="125"/>
      <c r="K43" s="38"/>
      <c r="L43" s="38"/>
    </row>
    <row r="44" spans="1:12" ht="12.75" customHeight="1"/>
    <row r="45" spans="1:12" ht="12.75" customHeight="1"/>
    <row r="46" spans="1:12" ht="12.75" customHeight="1"/>
    <row r="47" spans="1:12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5">
    <mergeCell ref="A5:F5"/>
    <mergeCell ref="A1:F1"/>
    <mergeCell ref="A2:F2"/>
    <mergeCell ref="A4:F4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8"/>
  <sheetViews>
    <sheetView view="pageBreakPreview" zoomScaleNormal="100" zoomScaleSheetLayoutView="100" workbookViewId="0">
      <pane xSplit="5" ySplit="12" topLeftCell="F13" activePane="bottomRight" state="frozen"/>
      <selection activeCell="E47" sqref="E47"/>
      <selection pane="topRight" activeCell="E47" sqref="E47"/>
      <selection pane="bottomLeft" activeCell="E47" sqref="E47"/>
      <selection pane="bottomRight" activeCell="H45" sqref="H44:H45"/>
    </sheetView>
  </sheetViews>
  <sheetFormatPr defaultColWidth="10.7109375" defaultRowHeight="12.75"/>
  <cols>
    <col min="1" max="1" width="5.7109375" style="179" customWidth="1"/>
    <col min="2" max="3" width="1.7109375" style="141" customWidth="1"/>
    <col min="4" max="4" width="28.7109375" style="141" customWidth="1"/>
    <col min="5" max="5" width="13.42578125" style="143" customWidth="1"/>
    <col min="6" max="6" width="11" style="143" customWidth="1"/>
    <col min="7" max="7" width="15.5703125" style="143" customWidth="1"/>
    <col min="8" max="8" width="17" style="143" customWidth="1"/>
    <col min="9" max="10" width="11" style="143" customWidth="1"/>
    <col min="11" max="13" width="13.140625" style="143" customWidth="1"/>
    <col min="14" max="14" width="8.7109375" style="143" customWidth="1"/>
    <col min="15" max="16" width="13.140625" style="144" customWidth="1"/>
    <col min="17" max="18" width="11.5703125" style="144" customWidth="1"/>
    <col min="19" max="20" width="11.5703125" style="132" customWidth="1"/>
    <col min="21" max="21" width="10.85546875" style="144" customWidth="1"/>
    <col min="22" max="22" width="11" style="143" hidden="1" customWidth="1"/>
    <col min="23" max="24" width="11" style="132" hidden="1" customWidth="1"/>
    <col min="25" max="25" width="11" style="143" hidden="1" customWidth="1"/>
    <col min="26" max="26" width="18.7109375" style="132" hidden="1" customWidth="1"/>
    <col min="27" max="27" width="11" style="132" hidden="1" customWidth="1"/>
    <col min="28" max="28" width="10.7109375" style="132" hidden="1" customWidth="1"/>
    <col min="29" max="30" width="10.7109375" style="143" hidden="1" customWidth="1"/>
    <col min="31" max="31" width="8.85546875" style="144" hidden="1" customWidth="1"/>
    <col min="32" max="32" width="11.7109375" style="148" customWidth="1"/>
    <col min="33" max="33" width="10.7109375" style="141" customWidth="1"/>
    <col min="34" max="34" width="9.140625" style="149" customWidth="1"/>
    <col min="35" max="35" width="11" style="180" customWidth="1"/>
    <col min="36" max="40" width="10.7109375" style="141" customWidth="1"/>
    <col min="41" max="16384" width="10.7109375" style="141"/>
  </cols>
  <sheetData>
    <row r="1" spans="1:35">
      <c r="F1" s="246" t="s">
        <v>200</v>
      </c>
      <c r="G1" s="247" t="s">
        <v>201</v>
      </c>
    </row>
    <row r="2" spans="1:35" ht="12.75" customHeight="1">
      <c r="A2" s="140" t="str">
        <f>'ROO INPUT'!A3:C3</f>
        <v>AVISTA UTILITIES</v>
      </c>
      <c r="E2" s="142"/>
      <c r="F2" s="141"/>
      <c r="G2" s="141"/>
      <c r="H2" s="145"/>
      <c r="L2" s="146"/>
      <c r="M2" s="145"/>
      <c r="N2" s="147"/>
      <c r="O2" s="145"/>
      <c r="P2" s="145"/>
      <c r="Q2" s="145"/>
      <c r="R2" s="145"/>
    </row>
    <row r="3" spans="1:35" ht="12.75" customHeight="1">
      <c r="A3" s="140" t="str">
        <f>'ROO INPUT'!A4:C4</f>
        <v xml:space="preserve">WASHINGTON NATURAL GAS RESULTS </v>
      </c>
      <c r="E3" s="142"/>
      <c r="G3" s="140"/>
      <c r="H3" s="145"/>
      <c r="L3" s="146"/>
      <c r="M3" s="145"/>
      <c r="N3" s="147"/>
      <c r="O3" s="145"/>
      <c r="P3" s="145"/>
      <c r="Q3" s="145"/>
      <c r="R3" s="145"/>
    </row>
    <row r="4" spans="1:35" ht="12.75" customHeight="1">
      <c r="A4" s="140" t="str">
        <f>'ROO INPUT'!A5:C5</f>
        <v>TWELVE MONTHS ENDED DECEMBER 31, 2011</v>
      </c>
      <c r="E4" s="150"/>
      <c r="F4" s="144"/>
      <c r="G4" s="140"/>
      <c r="H4" s="145"/>
      <c r="L4" s="146"/>
      <c r="M4" s="145"/>
      <c r="N4" s="147"/>
      <c r="O4" s="145"/>
      <c r="P4" s="145"/>
      <c r="Q4" s="145"/>
      <c r="R4" s="145"/>
    </row>
    <row r="5" spans="1:35">
      <c r="A5" s="140" t="str">
        <f>'ROO INPUT'!A6:C6</f>
        <v xml:space="preserve">(000'S OF DOLLARS)   </v>
      </c>
      <c r="B5" s="140"/>
      <c r="C5" s="140"/>
      <c r="D5" s="140"/>
      <c r="E5" s="140"/>
      <c r="F5" s="151"/>
      <c r="G5" s="151"/>
    </row>
    <row r="6" spans="1:35" ht="12.75" customHeight="1">
      <c r="A6" s="140"/>
      <c r="G6" s="140"/>
      <c r="V6" s="132"/>
      <c r="X6" s="133"/>
      <c r="Y6" s="133"/>
      <c r="Z6" s="133"/>
      <c r="AA6" s="133"/>
      <c r="AC6" s="133"/>
      <c r="AD6" s="133"/>
      <c r="AE6" s="133"/>
    </row>
    <row r="7" spans="1:35" s="153" customFormat="1">
      <c r="A7" s="152"/>
      <c r="E7" s="154"/>
      <c r="F7" s="154"/>
      <c r="G7" s="154"/>
      <c r="H7" s="149"/>
      <c r="I7" s="154"/>
      <c r="J7" s="133"/>
      <c r="K7" s="154"/>
      <c r="L7" s="154"/>
      <c r="M7" s="154"/>
      <c r="N7" s="155"/>
      <c r="O7" s="154"/>
      <c r="P7" s="154"/>
      <c r="Q7" s="154"/>
      <c r="R7" s="154"/>
      <c r="S7" s="133"/>
      <c r="T7" s="133"/>
      <c r="U7" s="154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56"/>
      <c r="AI7" s="137"/>
    </row>
    <row r="8" spans="1:35" s="153" customFormat="1" ht="12" customHeight="1">
      <c r="A8" s="157"/>
      <c r="B8" s="158"/>
      <c r="C8" s="159"/>
      <c r="D8" s="160"/>
      <c r="E8" s="161" t="str">
        <f>'ADJ DETAIL INPUT'!E8</f>
        <v>Per</v>
      </c>
      <c r="F8" s="161" t="str">
        <f>'ADJ DETAIL INPUT'!F8</f>
        <v xml:space="preserve">Deferred </v>
      </c>
      <c r="G8" s="161" t="str">
        <f>'ADJ DETAIL INPUT'!G8</f>
        <v>Deferred Debits</v>
      </c>
      <c r="H8" s="161" t="str">
        <f>'ADJ DETAIL INPUT'!H8</f>
        <v>Revenue</v>
      </c>
      <c r="I8" s="161" t="str">
        <f>'ADJ DETAIL INPUT'!I8</f>
        <v xml:space="preserve">Eliminate </v>
      </c>
      <c r="J8" s="161">
        <f>'ADJ DETAIL INPUT'!J8</f>
        <v>0</v>
      </c>
      <c r="K8" s="161">
        <f>'ADJ DETAIL INPUT'!K8</f>
        <v>0</v>
      </c>
      <c r="L8" s="161" t="str">
        <f>'ADJ DETAIL INPUT'!L8</f>
        <v>Regulatory</v>
      </c>
      <c r="M8" s="161" t="str">
        <f>'ADJ DETAIL INPUT'!M8</f>
        <v>Injuries</v>
      </c>
      <c r="N8" s="161" t="str">
        <f>'ADJ DETAIL INPUT'!N8</f>
        <v xml:space="preserve">FIT / </v>
      </c>
      <c r="O8" s="161">
        <f>'ADJ DETAIL INPUT'!O8</f>
        <v>0</v>
      </c>
      <c r="P8" s="161" t="str">
        <f>'ADJ DETAIL INPUT'!P8</f>
        <v xml:space="preserve">Eliminate </v>
      </c>
      <c r="Q8" s="161" t="str">
        <f>'ADJ DETAIL INPUT'!Q8</f>
        <v>Office Space</v>
      </c>
      <c r="R8" s="161" t="str">
        <f>'ADJ DETAIL INPUT'!R8</f>
        <v>Restate</v>
      </c>
      <c r="S8" s="161" t="str">
        <f>'ADJ DETAIL INPUT'!S8</f>
        <v>Misc</v>
      </c>
      <c r="T8" s="161" t="str">
        <f>'ADJ DETAIL INPUT'!T8</f>
        <v>Restate</v>
      </c>
      <c r="U8" s="161"/>
      <c r="V8" s="134"/>
      <c r="W8" s="134"/>
      <c r="X8" s="134"/>
      <c r="Y8" s="134"/>
      <c r="Z8" s="134"/>
      <c r="AA8" s="134"/>
      <c r="AB8" s="134"/>
      <c r="AC8" s="134"/>
      <c r="AD8" s="134"/>
      <c r="AE8" s="161"/>
      <c r="AF8" s="148"/>
      <c r="AI8" s="137"/>
    </row>
    <row r="9" spans="1:35" s="153" customFormat="1">
      <c r="A9" s="162" t="s">
        <v>7</v>
      </c>
      <c r="B9" s="163"/>
      <c r="C9" s="164"/>
      <c r="D9" s="165"/>
      <c r="E9" s="166" t="str">
        <f>'ADJ DETAIL INPUT'!E9</f>
        <v xml:space="preserve">Results </v>
      </c>
      <c r="F9" s="166" t="str">
        <f>'ADJ DETAIL INPUT'!F9</f>
        <v>FIT</v>
      </c>
      <c r="G9" s="166" t="str">
        <f>'ADJ DETAIL INPUT'!G9</f>
        <v xml:space="preserve">and </v>
      </c>
      <c r="H9" s="166" t="str">
        <f>'ADJ DETAIL INPUT'!H9</f>
        <v>Normalization &amp;</v>
      </c>
      <c r="I9" s="166" t="str">
        <f>'ADJ DETAIL INPUT'!I9</f>
        <v xml:space="preserve">B &amp; O </v>
      </c>
      <c r="J9" s="166" t="str">
        <f>'ADJ DETAIL INPUT'!J9</f>
        <v>Property</v>
      </c>
      <c r="K9" s="166" t="str">
        <f>'ADJ DETAIL INPUT'!K9</f>
        <v>Uncollectible</v>
      </c>
      <c r="L9" s="166" t="str">
        <f>'ADJ DETAIL INPUT'!L9</f>
        <v>Expense</v>
      </c>
      <c r="M9" s="166" t="str">
        <f>'ADJ DETAIL INPUT'!M9</f>
        <v xml:space="preserve">and </v>
      </c>
      <c r="N9" s="166" t="str">
        <f>'ADJ DETAIL INPUT'!N9</f>
        <v>DFIT</v>
      </c>
      <c r="O9" s="166" t="str">
        <f>'ADJ DETAIL INPUT'!O9</f>
        <v>Net</v>
      </c>
      <c r="P9" s="166" t="str">
        <f>'ADJ DETAIL INPUT'!P9</f>
        <v>A/R</v>
      </c>
      <c r="Q9" s="166" t="str">
        <f>'ADJ DETAIL INPUT'!Q9</f>
        <v>Charges to</v>
      </c>
      <c r="R9" s="166" t="str">
        <f>'ADJ DETAIL INPUT'!R9</f>
        <v>Excise</v>
      </c>
      <c r="S9" s="166" t="str">
        <f>'ADJ DETAIL INPUT'!S9</f>
        <v>Restating</v>
      </c>
      <c r="T9" s="166" t="str">
        <f>'ADJ DETAIL INPUT'!T9</f>
        <v>Debt</v>
      </c>
      <c r="U9" s="166" t="s">
        <v>17</v>
      </c>
      <c r="V9" s="168"/>
      <c r="W9" s="167"/>
      <c r="X9" s="135"/>
      <c r="Y9" s="135"/>
      <c r="Z9" s="135"/>
      <c r="AA9" s="135"/>
      <c r="AB9" s="135"/>
      <c r="AC9" s="135"/>
      <c r="AD9" s="135"/>
      <c r="AE9" s="166" t="s">
        <v>18</v>
      </c>
      <c r="AF9" s="148"/>
      <c r="AI9" s="137"/>
    </row>
    <row r="10" spans="1:35" s="153" customFormat="1">
      <c r="A10" s="169" t="s">
        <v>19</v>
      </c>
      <c r="B10" s="170"/>
      <c r="C10" s="171"/>
      <c r="D10" s="172" t="s">
        <v>20</v>
      </c>
      <c r="E10" s="173" t="str">
        <f>'ADJ DETAIL INPUT'!E10</f>
        <v>Report</v>
      </c>
      <c r="F10" s="173" t="str">
        <f>'ADJ DETAIL INPUT'!F10</f>
        <v>Rate Base</v>
      </c>
      <c r="G10" s="173" t="str">
        <f>'ADJ DETAIL INPUT'!G10</f>
        <v>Credits</v>
      </c>
      <c r="H10" s="173" t="str">
        <f>'ADJ DETAIL INPUT'!H10</f>
        <v>Gas Cost Adjust</v>
      </c>
      <c r="I10" s="173" t="str">
        <f>'ADJ DETAIL INPUT'!I10</f>
        <v>Taxes</v>
      </c>
      <c r="J10" s="173" t="str">
        <f>'ADJ DETAIL INPUT'!J10</f>
        <v>Tax</v>
      </c>
      <c r="K10" s="173" t="str">
        <f>'ADJ DETAIL INPUT'!K10</f>
        <v>Expense</v>
      </c>
      <c r="L10" s="173" t="str">
        <f>'ADJ DETAIL INPUT'!L10</f>
        <v>Adjustment</v>
      </c>
      <c r="M10" s="173" t="str">
        <f>'ADJ DETAIL INPUT'!M10</f>
        <v>Damages</v>
      </c>
      <c r="N10" s="173" t="str">
        <f>'ADJ DETAIL INPUT'!N10</f>
        <v>Expenses</v>
      </c>
      <c r="O10" s="173" t="str">
        <f>'ADJ DETAIL INPUT'!O10</f>
        <v>Gains/losses</v>
      </c>
      <c r="P10" s="173" t="str">
        <f>'ADJ DETAIL INPUT'!P10</f>
        <v>Expenses</v>
      </c>
      <c r="Q10" s="173" t="str">
        <f>'ADJ DETAIL INPUT'!Q10</f>
        <v>Subs</v>
      </c>
      <c r="R10" s="173" t="str">
        <f>'ADJ DETAIL INPUT'!R10</f>
        <v>Taxes</v>
      </c>
      <c r="S10" s="173" t="str">
        <f>'ADJ DETAIL INPUT'!S10</f>
        <v>Adjustments</v>
      </c>
      <c r="T10" s="173" t="str">
        <f>'ADJ DETAIL INPUT'!T10</f>
        <v>Interest</v>
      </c>
      <c r="U10" s="173" t="s">
        <v>30</v>
      </c>
      <c r="V10" s="175"/>
      <c r="W10" s="174"/>
      <c r="X10" s="136"/>
      <c r="Y10" s="176"/>
      <c r="Z10" s="177"/>
      <c r="AA10" s="316"/>
      <c r="AB10" s="136"/>
      <c r="AC10" s="176"/>
      <c r="AD10" s="136"/>
      <c r="AE10" s="173" t="s">
        <v>30</v>
      </c>
      <c r="AF10" s="148"/>
      <c r="AI10" s="137"/>
    </row>
    <row r="11" spans="1:35" s="153" customFormat="1" ht="12">
      <c r="A11" s="152"/>
      <c r="B11" s="208" t="s">
        <v>175</v>
      </c>
      <c r="E11" s="209">
        <f>'ADJ DETAIL INPUT'!E11</f>
        <v>1</v>
      </c>
      <c r="F11" s="209">
        <f>'ADJ DETAIL INPUT'!F11</f>
        <v>1.01</v>
      </c>
      <c r="G11" s="209">
        <f>'ADJ DETAIL INPUT'!G11</f>
        <v>1.02</v>
      </c>
      <c r="H11" s="209">
        <f>'ADJ DETAIL INPUT'!H11</f>
        <v>2.0099999999999998</v>
      </c>
      <c r="I11" s="209">
        <f>'ADJ DETAIL INPUT'!I11</f>
        <v>2.0199999999999996</v>
      </c>
      <c r="J11" s="209">
        <f>'ADJ DETAIL INPUT'!J11</f>
        <v>2.0299999999999994</v>
      </c>
      <c r="K11" s="209">
        <f>'ADJ DETAIL INPUT'!K11</f>
        <v>2.0399999999999991</v>
      </c>
      <c r="L11" s="209">
        <f>'ADJ DETAIL INPUT'!L11</f>
        <v>2.0499999999999989</v>
      </c>
      <c r="M11" s="209">
        <f>'ADJ DETAIL INPUT'!M11</f>
        <v>2.0599999999999987</v>
      </c>
      <c r="N11" s="209">
        <f>'ADJ DETAIL INPUT'!N11</f>
        <v>2.0699999999999985</v>
      </c>
      <c r="O11" s="209">
        <f>'ADJ DETAIL INPUT'!O11</f>
        <v>2.0799999999999983</v>
      </c>
      <c r="P11" s="209">
        <f>'ADJ DETAIL INPUT'!P11</f>
        <v>2.0899999999999981</v>
      </c>
      <c r="Q11" s="209">
        <f>'ADJ DETAIL INPUT'!Q11</f>
        <v>2.0999999999999979</v>
      </c>
      <c r="R11" s="209">
        <f>'ADJ DETAIL INPUT'!R11</f>
        <v>2.1099999999999977</v>
      </c>
      <c r="S11" s="209">
        <f>'ADJ DETAIL INPUT'!S11</f>
        <v>2.1199999999999974</v>
      </c>
      <c r="T11" s="209">
        <f>'ADJ DETAIL INPUT'!T11</f>
        <v>2.1299999999999972</v>
      </c>
      <c r="U11" s="154"/>
      <c r="V11" s="211"/>
      <c r="W11" s="211"/>
      <c r="X11" s="211"/>
      <c r="Y11" s="211"/>
      <c r="Z11" s="211"/>
      <c r="AA11" s="211"/>
      <c r="AB11" s="211"/>
      <c r="AC11" s="211"/>
      <c r="AD11" s="211"/>
      <c r="AE11" s="154" t="s">
        <v>31</v>
      </c>
      <c r="AF11" s="178"/>
      <c r="AI11" s="199"/>
    </row>
    <row r="12" spans="1:35" s="153" customFormat="1">
      <c r="A12" s="152"/>
      <c r="B12" s="208" t="s">
        <v>176</v>
      </c>
      <c r="E12" s="154" t="str">
        <f>'ADJ DETAIL INPUT'!E12</f>
        <v>G-ROO</v>
      </c>
      <c r="F12" s="154" t="str">
        <f>'ADJ DETAIL INPUT'!F12</f>
        <v>G-DFIT</v>
      </c>
      <c r="G12" s="154" t="str">
        <f>'ADJ DETAIL INPUT'!G12</f>
        <v>G-DDC</v>
      </c>
      <c r="H12" s="154" t="str">
        <f>'ADJ DETAIL INPUT'!H12</f>
        <v>G-RNGC</v>
      </c>
      <c r="I12" s="154" t="str">
        <f>'ADJ DETAIL INPUT'!I12</f>
        <v>G-EBO</v>
      </c>
      <c r="J12" s="154" t="str">
        <f>'ADJ DETAIL INPUT'!J12</f>
        <v>G-PT</v>
      </c>
      <c r="K12" s="154" t="str">
        <f>'ADJ DETAIL INPUT'!K12</f>
        <v>G-UE</v>
      </c>
      <c r="L12" s="154" t="str">
        <f>'ADJ DETAIL INPUT'!L12</f>
        <v>G-RE</v>
      </c>
      <c r="M12" s="154" t="str">
        <f>'ADJ DETAIL INPUT'!M12</f>
        <v>G-ID</v>
      </c>
      <c r="N12" s="154" t="str">
        <f>'ADJ DETAIL INPUT'!N12</f>
        <v>G-FIT</v>
      </c>
      <c r="O12" s="154" t="str">
        <f>'ADJ DETAIL INPUT'!O12</f>
        <v>G-NGL</v>
      </c>
      <c r="P12" s="154" t="str">
        <f>'ADJ DETAIL INPUT'!P12</f>
        <v>G-EAR</v>
      </c>
      <c r="Q12" s="154" t="str">
        <f>'ADJ DETAIL INPUT'!Q12</f>
        <v>G-OSC</v>
      </c>
      <c r="R12" s="154" t="str">
        <f>'ADJ DETAIL INPUT'!R12</f>
        <v>G-ET</v>
      </c>
      <c r="S12" s="154" t="str">
        <f>'ADJ DETAIL INPUT'!S12</f>
        <v>G-MR</v>
      </c>
      <c r="T12" s="154" t="str">
        <f>'ADJ DETAIL INPUT'!T12</f>
        <v>G-DI</v>
      </c>
      <c r="U12" s="154"/>
      <c r="V12" s="154"/>
      <c r="W12" s="133"/>
      <c r="X12" s="133"/>
      <c r="Y12" s="154"/>
      <c r="Z12" s="133"/>
      <c r="AA12" s="133"/>
      <c r="AB12" s="133"/>
      <c r="AC12" s="154"/>
      <c r="AD12" s="154"/>
      <c r="AE12" s="154"/>
      <c r="AF12" s="212"/>
      <c r="AH12" s="213"/>
      <c r="AI12" s="137"/>
    </row>
    <row r="13" spans="1:35">
      <c r="O13" s="143"/>
      <c r="P13" s="143"/>
      <c r="Q13" s="143"/>
      <c r="R13" s="143"/>
      <c r="S13" s="143"/>
      <c r="T13" s="143"/>
    </row>
    <row r="14" spans="1:35">
      <c r="B14" s="141" t="s">
        <v>32</v>
      </c>
      <c r="O14" s="143"/>
      <c r="P14" s="143"/>
      <c r="Q14" s="143"/>
      <c r="R14" s="143"/>
      <c r="S14" s="143"/>
      <c r="T14" s="143"/>
    </row>
    <row r="15" spans="1:35" s="181" customFormat="1">
      <c r="A15" s="179">
        <v>1</v>
      </c>
      <c r="B15" s="181" t="s">
        <v>33</v>
      </c>
      <c r="E15" s="318">
        <f>'ADJ DETAIL INPUT'!E15</f>
        <v>162860</v>
      </c>
      <c r="F15" s="318">
        <f>'ADJ DETAIL INPUT'!F15</f>
        <v>0</v>
      </c>
      <c r="G15" s="318">
        <f>'ADJ DETAIL INPUT'!G15</f>
        <v>0</v>
      </c>
      <c r="H15" s="318">
        <f>'ADJ DETAIL INPUT'!H15</f>
        <v>-4441</v>
      </c>
      <c r="I15" s="318">
        <f>'ADJ DETAIL INPUT'!I15</f>
        <v>-5962</v>
      </c>
      <c r="J15" s="318">
        <f>'ADJ DETAIL INPUT'!J15</f>
        <v>0</v>
      </c>
      <c r="K15" s="318">
        <f>'ADJ DETAIL INPUT'!K15</f>
        <v>0</v>
      </c>
      <c r="L15" s="318">
        <f>'ADJ DETAIL INPUT'!L15</f>
        <v>0</v>
      </c>
      <c r="M15" s="318">
        <f>'ADJ DETAIL INPUT'!M15</f>
        <v>0</v>
      </c>
      <c r="N15" s="318">
        <f>'ADJ DETAIL INPUT'!N15</f>
        <v>0</v>
      </c>
      <c r="O15" s="318">
        <f>'ADJ DETAIL INPUT'!O15</f>
        <v>0</v>
      </c>
      <c r="P15" s="318">
        <f>'ADJ DETAIL INPUT'!P15</f>
        <v>0</v>
      </c>
      <c r="Q15" s="318">
        <f>'ADJ DETAIL INPUT'!Q15</f>
        <v>0</v>
      </c>
      <c r="R15" s="318">
        <f>'ADJ DETAIL INPUT'!R15</f>
        <v>0</v>
      </c>
      <c r="S15" s="318">
        <f>'ADJ DETAIL INPUT'!S15</f>
        <v>0</v>
      </c>
      <c r="T15" s="318">
        <f>'ADJ DETAIL INPUT'!T15</f>
        <v>0</v>
      </c>
      <c r="U15" s="321">
        <f>SUM(E15:T15)</f>
        <v>152457</v>
      </c>
      <c r="V15" s="319"/>
      <c r="W15" s="319"/>
      <c r="X15" s="319"/>
      <c r="Y15" s="319"/>
      <c r="Z15" s="319"/>
      <c r="AA15" s="319"/>
      <c r="AB15" s="319"/>
      <c r="AC15" s="319"/>
      <c r="AD15" s="319"/>
      <c r="AE15" s="321">
        <f>SUM(U15:AD15)</f>
        <v>152457</v>
      </c>
      <c r="AF15" s="148"/>
      <c r="AI15" s="200"/>
    </row>
    <row r="16" spans="1:35">
      <c r="A16" s="179">
        <v>2</v>
      </c>
      <c r="B16" s="182" t="s">
        <v>34</v>
      </c>
      <c r="D16" s="182"/>
      <c r="E16" s="219">
        <f>'ADJ DETAIL INPUT'!E16</f>
        <v>3538</v>
      </c>
      <c r="F16" s="219">
        <f>'ADJ DETAIL INPUT'!F16</f>
        <v>0</v>
      </c>
      <c r="G16" s="219">
        <f>'ADJ DETAIL INPUT'!G16</f>
        <v>0</v>
      </c>
      <c r="H16" s="219">
        <f>'ADJ DETAIL INPUT'!H16</f>
        <v>0</v>
      </c>
      <c r="I16" s="219">
        <f>'ADJ DETAIL INPUT'!I16</f>
        <v>-90</v>
      </c>
      <c r="J16" s="219">
        <f>'ADJ DETAIL INPUT'!J16</f>
        <v>0</v>
      </c>
      <c r="K16" s="219">
        <f>'ADJ DETAIL INPUT'!K16</f>
        <v>0</v>
      </c>
      <c r="L16" s="219">
        <f>'ADJ DETAIL INPUT'!L16</f>
        <v>0</v>
      </c>
      <c r="M16" s="219">
        <f>'ADJ DETAIL INPUT'!M16</f>
        <v>0</v>
      </c>
      <c r="N16" s="219">
        <f>'ADJ DETAIL INPUT'!N16</f>
        <v>0</v>
      </c>
      <c r="O16" s="219">
        <f>'ADJ DETAIL INPUT'!O16</f>
        <v>0</v>
      </c>
      <c r="P16" s="219">
        <f>'ADJ DETAIL INPUT'!P16</f>
        <v>0</v>
      </c>
      <c r="Q16" s="219">
        <f>'ADJ DETAIL INPUT'!Q16</f>
        <v>0</v>
      </c>
      <c r="R16" s="219">
        <f>'ADJ DETAIL INPUT'!R16</f>
        <v>0</v>
      </c>
      <c r="S16" s="219">
        <f>'ADJ DETAIL INPUT'!S16</f>
        <v>0</v>
      </c>
      <c r="T16" s="219">
        <f>'ADJ DETAIL INPUT'!T16</f>
        <v>0</v>
      </c>
      <c r="U16" s="222">
        <f t="shared" ref="U16:U17" si="0">SUM(E16:T16)</f>
        <v>3448</v>
      </c>
      <c r="V16" s="220"/>
      <c r="W16" s="220"/>
      <c r="X16" s="220"/>
      <c r="Y16" s="220"/>
      <c r="Z16" s="220"/>
      <c r="AA16" s="220"/>
      <c r="AB16" s="220"/>
      <c r="AC16" s="220"/>
      <c r="AD16" s="220"/>
      <c r="AE16" s="222">
        <f>SUM(U16:AD16)</f>
        <v>3448</v>
      </c>
      <c r="AI16" s="138"/>
    </row>
    <row r="17" spans="1:35">
      <c r="A17" s="179">
        <v>3</v>
      </c>
      <c r="B17" s="182" t="s">
        <v>35</v>
      </c>
      <c r="D17" s="182"/>
      <c r="E17" s="224">
        <f>'ADJ DETAIL INPUT'!E17</f>
        <v>98841</v>
      </c>
      <c r="F17" s="224">
        <f>'ADJ DETAIL INPUT'!F17</f>
        <v>0</v>
      </c>
      <c r="G17" s="224">
        <f>'ADJ DETAIL INPUT'!G17</f>
        <v>0</v>
      </c>
      <c r="H17" s="224">
        <f>'ADJ DETAIL INPUT'!H17</f>
        <v>0</v>
      </c>
      <c r="I17" s="224">
        <f>'ADJ DETAIL INPUT'!I17</f>
        <v>0</v>
      </c>
      <c r="J17" s="224">
        <f>'ADJ DETAIL INPUT'!J17</f>
        <v>0</v>
      </c>
      <c r="K17" s="224">
        <f>'ADJ DETAIL INPUT'!K17</f>
        <v>0</v>
      </c>
      <c r="L17" s="224">
        <f>'ADJ DETAIL INPUT'!L17</f>
        <v>0</v>
      </c>
      <c r="M17" s="224">
        <f>'ADJ DETAIL INPUT'!M17</f>
        <v>0</v>
      </c>
      <c r="N17" s="224">
        <f>'ADJ DETAIL INPUT'!N17</f>
        <v>0</v>
      </c>
      <c r="O17" s="224">
        <f>'ADJ DETAIL INPUT'!O17</f>
        <v>0</v>
      </c>
      <c r="P17" s="224">
        <f>'ADJ DETAIL INPUT'!P17</f>
        <v>0</v>
      </c>
      <c r="Q17" s="224">
        <f>'ADJ DETAIL INPUT'!Q17</f>
        <v>0</v>
      </c>
      <c r="R17" s="224">
        <f>'ADJ DETAIL INPUT'!R17</f>
        <v>0</v>
      </c>
      <c r="S17" s="224">
        <f>'ADJ DETAIL INPUT'!S17</f>
        <v>0</v>
      </c>
      <c r="T17" s="224">
        <f>'ADJ DETAIL INPUT'!T17</f>
        <v>0</v>
      </c>
      <c r="U17" s="226">
        <f t="shared" si="0"/>
        <v>98841</v>
      </c>
      <c r="V17" s="225"/>
      <c r="W17" s="225"/>
      <c r="X17" s="225"/>
      <c r="Y17" s="225"/>
      <c r="Z17" s="225"/>
      <c r="AA17" s="225"/>
      <c r="AB17" s="225"/>
      <c r="AC17" s="225"/>
      <c r="AD17" s="225"/>
      <c r="AE17" s="226">
        <f>SUM(U17:AD17)</f>
        <v>98841</v>
      </c>
      <c r="AI17" s="138"/>
    </row>
    <row r="18" spans="1:35">
      <c r="A18" s="179">
        <v>4</v>
      </c>
      <c r="B18" s="141" t="s">
        <v>36</v>
      </c>
      <c r="C18" s="182"/>
      <c r="D18" s="182"/>
      <c r="E18" s="219">
        <f>'ADJ DETAIL INPUT'!E18</f>
        <v>265239</v>
      </c>
      <c r="F18" s="219">
        <f>'ADJ DETAIL INPUT'!F18</f>
        <v>0</v>
      </c>
      <c r="G18" s="219">
        <f>'ADJ DETAIL INPUT'!G18</f>
        <v>0</v>
      </c>
      <c r="H18" s="219">
        <f>'ADJ DETAIL INPUT'!H18</f>
        <v>-4441</v>
      </c>
      <c r="I18" s="219">
        <f>'ADJ DETAIL INPUT'!I18</f>
        <v>-6052</v>
      </c>
      <c r="J18" s="219">
        <f>'ADJ DETAIL INPUT'!J18</f>
        <v>0</v>
      </c>
      <c r="K18" s="219">
        <f>'ADJ DETAIL INPUT'!K18</f>
        <v>0</v>
      </c>
      <c r="L18" s="219">
        <f>'ADJ DETAIL INPUT'!L18</f>
        <v>0</v>
      </c>
      <c r="M18" s="219">
        <f>'ADJ DETAIL INPUT'!M18</f>
        <v>0</v>
      </c>
      <c r="N18" s="219">
        <f>'ADJ DETAIL INPUT'!N18</f>
        <v>0</v>
      </c>
      <c r="O18" s="219">
        <f>'ADJ DETAIL INPUT'!O18</f>
        <v>0</v>
      </c>
      <c r="P18" s="219">
        <f>'ADJ DETAIL INPUT'!P18</f>
        <v>0</v>
      </c>
      <c r="Q18" s="219">
        <f>'ADJ DETAIL INPUT'!Q18</f>
        <v>0</v>
      </c>
      <c r="R18" s="219">
        <f>'ADJ DETAIL INPUT'!R18</f>
        <v>0</v>
      </c>
      <c r="S18" s="219">
        <f>'ADJ DETAIL INPUT'!S18</f>
        <v>0</v>
      </c>
      <c r="T18" s="219">
        <f>'ADJ DETAIL INPUT'!T18</f>
        <v>0</v>
      </c>
      <c r="U18" s="222">
        <f>SUM(U15:U17)</f>
        <v>254746</v>
      </c>
      <c r="V18" s="219"/>
      <c r="W18" s="219"/>
      <c r="X18" s="219"/>
      <c r="Y18" s="219"/>
      <c r="Z18" s="219"/>
      <c r="AA18" s="219"/>
      <c r="AB18" s="219"/>
      <c r="AC18" s="219"/>
      <c r="AD18" s="219"/>
      <c r="AE18" s="222">
        <f>SUM(AE15:AE17)</f>
        <v>254746</v>
      </c>
      <c r="AI18" s="201"/>
    </row>
    <row r="19" spans="1:35">
      <c r="C19" s="182"/>
      <c r="D19" s="182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22"/>
      <c r="V19" s="223"/>
      <c r="W19" s="223"/>
      <c r="X19" s="223"/>
      <c r="Y19" s="223"/>
      <c r="Z19" s="223"/>
      <c r="AA19" s="223"/>
      <c r="AB19" s="223"/>
      <c r="AC19" s="223"/>
      <c r="AD19" s="223"/>
      <c r="AE19" s="222"/>
      <c r="AI19" s="138"/>
    </row>
    <row r="20" spans="1:35">
      <c r="B20" s="141" t="s">
        <v>37</v>
      </c>
      <c r="C20" s="182"/>
      <c r="D20" s="182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22"/>
      <c r="V20" s="223"/>
      <c r="W20" s="223"/>
      <c r="X20" s="223"/>
      <c r="Y20" s="223"/>
      <c r="Z20" s="223"/>
      <c r="AA20" s="223"/>
      <c r="AB20" s="223"/>
      <c r="AC20" s="223"/>
      <c r="AD20" s="223"/>
      <c r="AE20" s="222"/>
      <c r="AI20" s="138"/>
    </row>
    <row r="21" spans="1:35">
      <c r="B21" s="182" t="s">
        <v>198</v>
      </c>
      <c r="D21" s="182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22"/>
      <c r="V21" s="220"/>
      <c r="W21" s="220"/>
      <c r="X21" s="220"/>
      <c r="Y21" s="220"/>
      <c r="Z21" s="220"/>
      <c r="AA21" s="220"/>
      <c r="AB21" s="220"/>
      <c r="AC21" s="220"/>
      <c r="AD21" s="220"/>
      <c r="AE21" s="222"/>
      <c r="AI21" s="138"/>
    </row>
    <row r="22" spans="1:35">
      <c r="A22" s="179">
        <v>5</v>
      </c>
      <c r="C22" s="182" t="s">
        <v>38</v>
      </c>
      <c r="D22" s="182"/>
      <c r="E22" s="219">
        <f>'ADJ DETAIL INPUT'!E22</f>
        <v>191302</v>
      </c>
      <c r="F22" s="219">
        <f>'ADJ DETAIL INPUT'!F22</f>
        <v>0</v>
      </c>
      <c r="G22" s="219">
        <f>'ADJ DETAIL INPUT'!G22</f>
        <v>0</v>
      </c>
      <c r="H22" s="219">
        <f>'ADJ DETAIL INPUT'!H22</f>
        <v>-3135</v>
      </c>
      <c r="I22" s="219">
        <f>'ADJ DETAIL INPUT'!I22</f>
        <v>0</v>
      </c>
      <c r="J22" s="219">
        <f>'ADJ DETAIL INPUT'!J22</f>
        <v>0</v>
      </c>
      <c r="K22" s="219">
        <f>'ADJ DETAIL INPUT'!K22</f>
        <v>0</v>
      </c>
      <c r="L22" s="219">
        <f>'ADJ DETAIL INPUT'!L22</f>
        <v>0</v>
      </c>
      <c r="M22" s="219">
        <f>'ADJ DETAIL INPUT'!M22</f>
        <v>0</v>
      </c>
      <c r="N22" s="219">
        <f>'ADJ DETAIL INPUT'!N22</f>
        <v>0</v>
      </c>
      <c r="O22" s="219">
        <f>'ADJ DETAIL INPUT'!O22</f>
        <v>0</v>
      </c>
      <c r="P22" s="219">
        <f>'ADJ DETAIL INPUT'!P22</f>
        <v>0</v>
      </c>
      <c r="Q22" s="219">
        <f>'ADJ DETAIL INPUT'!Q22</f>
        <v>0</v>
      </c>
      <c r="R22" s="219">
        <f>'ADJ DETAIL INPUT'!R22</f>
        <v>0</v>
      </c>
      <c r="S22" s="219">
        <f>'ADJ DETAIL INPUT'!S22</f>
        <v>0</v>
      </c>
      <c r="T22" s="219">
        <f>'ADJ DETAIL INPUT'!T22</f>
        <v>0</v>
      </c>
      <c r="U22" s="222">
        <f t="shared" ref="U22:U24" si="1">SUM(E22:T22)</f>
        <v>188167</v>
      </c>
      <c r="V22" s="220"/>
      <c r="W22" s="220"/>
      <c r="X22" s="220"/>
      <c r="Y22" s="220"/>
      <c r="Z22" s="220"/>
      <c r="AA22" s="220"/>
      <c r="AB22" s="220"/>
      <c r="AC22" s="220"/>
      <c r="AD22" s="220"/>
      <c r="AE22" s="222">
        <f>SUM(U22:AD22)</f>
        <v>188167</v>
      </c>
      <c r="AI22" s="138"/>
    </row>
    <row r="23" spans="1:35">
      <c r="A23" s="179">
        <v>6</v>
      </c>
      <c r="C23" s="182" t="s">
        <v>39</v>
      </c>
      <c r="D23" s="182"/>
      <c r="E23" s="219">
        <f>'ADJ DETAIL INPUT'!E23</f>
        <v>14</v>
      </c>
      <c r="F23" s="219">
        <f>'ADJ DETAIL INPUT'!F23</f>
        <v>0</v>
      </c>
      <c r="G23" s="219">
        <f>'ADJ DETAIL INPUT'!G23</f>
        <v>0</v>
      </c>
      <c r="H23" s="219">
        <f>'ADJ DETAIL INPUT'!H23</f>
        <v>0</v>
      </c>
      <c r="I23" s="219">
        <f>'ADJ DETAIL INPUT'!I23</f>
        <v>0</v>
      </c>
      <c r="J23" s="219">
        <f>'ADJ DETAIL INPUT'!J23</f>
        <v>0</v>
      </c>
      <c r="K23" s="219">
        <f>'ADJ DETAIL INPUT'!K23</f>
        <v>0</v>
      </c>
      <c r="L23" s="219">
        <f>'ADJ DETAIL INPUT'!L23</f>
        <v>0</v>
      </c>
      <c r="M23" s="219">
        <f>'ADJ DETAIL INPUT'!M23</f>
        <v>0</v>
      </c>
      <c r="N23" s="219">
        <f>'ADJ DETAIL INPUT'!N23</f>
        <v>0</v>
      </c>
      <c r="O23" s="219">
        <f>'ADJ DETAIL INPUT'!O23</f>
        <v>0</v>
      </c>
      <c r="P23" s="219">
        <f>'ADJ DETAIL INPUT'!P23</f>
        <v>0</v>
      </c>
      <c r="Q23" s="219">
        <f>'ADJ DETAIL INPUT'!Q23</f>
        <v>0</v>
      </c>
      <c r="R23" s="219">
        <f>'ADJ DETAIL INPUT'!R23</f>
        <v>0</v>
      </c>
      <c r="S23" s="219">
        <f>'ADJ DETAIL INPUT'!S23</f>
        <v>0</v>
      </c>
      <c r="T23" s="219">
        <f>'ADJ DETAIL INPUT'!T23</f>
        <v>0</v>
      </c>
      <c r="U23" s="222">
        <f t="shared" si="1"/>
        <v>14</v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2">
        <f>SUM(U23:AD23)</f>
        <v>14</v>
      </c>
      <c r="AI23" s="138"/>
    </row>
    <row r="24" spans="1:35">
      <c r="A24" s="179">
        <v>7</v>
      </c>
      <c r="C24" s="182" t="s">
        <v>40</v>
      </c>
      <c r="D24" s="182"/>
      <c r="E24" s="224">
        <f>'ADJ DETAIL INPUT'!E24</f>
        <v>-4366</v>
      </c>
      <c r="F24" s="224">
        <f>'ADJ DETAIL INPUT'!F24</f>
        <v>0</v>
      </c>
      <c r="G24" s="224">
        <f>'ADJ DETAIL INPUT'!G24</f>
        <v>0</v>
      </c>
      <c r="H24" s="224">
        <f>'ADJ DETAIL INPUT'!H24</f>
        <v>0</v>
      </c>
      <c r="I24" s="224">
        <f>'ADJ DETAIL INPUT'!I24</f>
        <v>0</v>
      </c>
      <c r="J24" s="224">
        <f>'ADJ DETAIL INPUT'!J24</f>
        <v>0</v>
      </c>
      <c r="K24" s="224">
        <f>'ADJ DETAIL INPUT'!K24</f>
        <v>0</v>
      </c>
      <c r="L24" s="224">
        <f>'ADJ DETAIL INPUT'!L24</f>
        <v>0</v>
      </c>
      <c r="M24" s="224">
        <f>'ADJ DETAIL INPUT'!M24</f>
        <v>0</v>
      </c>
      <c r="N24" s="224">
        <f>'ADJ DETAIL INPUT'!N24</f>
        <v>0</v>
      </c>
      <c r="O24" s="224">
        <f>'ADJ DETAIL INPUT'!O24</f>
        <v>0</v>
      </c>
      <c r="P24" s="224">
        <f>'ADJ DETAIL INPUT'!P24</f>
        <v>0</v>
      </c>
      <c r="Q24" s="224">
        <f>'ADJ DETAIL INPUT'!Q24</f>
        <v>0</v>
      </c>
      <c r="R24" s="224">
        <f>'ADJ DETAIL INPUT'!R24</f>
        <v>0</v>
      </c>
      <c r="S24" s="224">
        <f>'ADJ DETAIL INPUT'!S24</f>
        <v>0</v>
      </c>
      <c r="T24" s="224">
        <f>'ADJ DETAIL INPUT'!T24</f>
        <v>0</v>
      </c>
      <c r="U24" s="226">
        <f t="shared" si="1"/>
        <v>-4366</v>
      </c>
      <c r="V24" s="225"/>
      <c r="W24" s="225"/>
      <c r="X24" s="225"/>
      <c r="Y24" s="225"/>
      <c r="Z24" s="225"/>
      <c r="AA24" s="225"/>
      <c r="AB24" s="225"/>
      <c r="AC24" s="225"/>
      <c r="AD24" s="225"/>
      <c r="AE24" s="226">
        <f>SUM(U24:AD24)</f>
        <v>-4366</v>
      </c>
      <c r="AI24" s="138"/>
    </row>
    <row r="25" spans="1:35">
      <c r="A25" s="179">
        <v>8</v>
      </c>
      <c r="B25" s="182" t="s">
        <v>41</v>
      </c>
      <c r="C25" s="182"/>
      <c r="E25" s="228">
        <f>'ADJ DETAIL INPUT'!E25</f>
        <v>186950</v>
      </c>
      <c r="F25" s="228">
        <f>'ADJ DETAIL INPUT'!F25</f>
        <v>0</v>
      </c>
      <c r="G25" s="228">
        <f>'ADJ DETAIL INPUT'!G25</f>
        <v>0</v>
      </c>
      <c r="H25" s="228">
        <f>'ADJ DETAIL INPUT'!H25</f>
        <v>-3135</v>
      </c>
      <c r="I25" s="228">
        <f>'ADJ DETAIL INPUT'!I25</f>
        <v>0</v>
      </c>
      <c r="J25" s="228">
        <f>'ADJ DETAIL INPUT'!J25</f>
        <v>0</v>
      </c>
      <c r="K25" s="228">
        <f>'ADJ DETAIL INPUT'!K25</f>
        <v>0</v>
      </c>
      <c r="L25" s="228">
        <f>'ADJ DETAIL INPUT'!L25</f>
        <v>0</v>
      </c>
      <c r="M25" s="228">
        <f>'ADJ DETAIL INPUT'!M25</f>
        <v>0</v>
      </c>
      <c r="N25" s="228">
        <f>'ADJ DETAIL INPUT'!N25</f>
        <v>0</v>
      </c>
      <c r="O25" s="228">
        <f>'ADJ DETAIL INPUT'!O25</f>
        <v>0</v>
      </c>
      <c r="P25" s="228">
        <f>'ADJ DETAIL INPUT'!P25</f>
        <v>0</v>
      </c>
      <c r="Q25" s="228">
        <f>'ADJ DETAIL INPUT'!Q25</f>
        <v>0</v>
      </c>
      <c r="R25" s="228">
        <f>'ADJ DETAIL INPUT'!R25</f>
        <v>0</v>
      </c>
      <c r="S25" s="228">
        <f>'ADJ DETAIL INPUT'!S25</f>
        <v>0</v>
      </c>
      <c r="T25" s="228">
        <f>'ADJ DETAIL INPUT'!T25</f>
        <v>0</v>
      </c>
      <c r="U25" s="222">
        <f>SUM(U22:U24)</f>
        <v>183815</v>
      </c>
      <c r="V25" s="219"/>
      <c r="W25" s="219"/>
      <c r="X25" s="219"/>
      <c r="Y25" s="219"/>
      <c r="Z25" s="219"/>
      <c r="AA25" s="219"/>
      <c r="AB25" s="219"/>
      <c r="AC25" s="219"/>
      <c r="AD25" s="219"/>
      <c r="AE25" s="222">
        <f>SUM(AE22:AE24)</f>
        <v>183815</v>
      </c>
      <c r="AI25" s="201"/>
    </row>
    <row r="26" spans="1:35">
      <c r="B26" s="182"/>
      <c r="C26" s="182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22"/>
      <c r="V26" s="219"/>
      <c r="W26" s="228"/>
      <c r="X26" s="228"/>
      <c r="Y26" s="219"/>
      <c r="Z26" s="228"/>
      <c r="AA26" s="228"/>
      <c r="AB26" s="228"/>
      <c r="AC26" s="219"/>
      <c r="AD26" s="219"/>
      <c r="AE26" s="222"/>
      <c r="AI26" s="201"/>
    </row>
    <row r="27" spans="1:35">
      <c r="B27" s="182" t="s">
        <v>42</v>
      </c>
      <c r="D27" s="182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22"/>
      <c r="V27" s="223"/>
      <c r="W27" s="223"/>
      <c r="X27" s="223"/>
      <c r="Y27" s="223"/>
      <c r="Z27" s="223"/>
      <c r="AA27" s="223"/>
      <c r="AB27" s="223"/>
      <c r="AC27" s="223"/>
      <c r="AD27" s="223"/>
      <c r="AE27" s="222"/>
      <c r="AI27" s="138"/>
    </row>
    <row r="28" spans="1:35">
      <c r="A28" s="179">
        <v>9</v>
      </c>
      <c r="C28" s="182" t="s">
        <v>43</v>
      </c>
      <c r="D28" s="182"/>
      <c r="E28" s="219">
        <f>'ADJ DETAIL INPUT'!E28</f>
        <v>585</v>
      </c>
      <c r="F28" s="219">
        <f>'ADJ DETAIL INPUT'!F28</f>
        <v>0</v>
      </c>
      <c r="G28" s="219">
        <f>'ADJ DETAIL INPUT'!G28</f>
        <v>0</v>
      </c>
      <c r="H28" s="219">
        <f>'ADJ DETAIL INPUT'!H28</f>
        <v>0</v>
      </c>
      <c r="I28" s="219">
        <f>'ADJ DETAIL INPUT'!I28</f>
        <v>0</v>
      </c>
      <c r="J28" s="219">
        <f>'ADJ DETAIL INPUT'!J28</f>
        <v>0</v>
      </c>
      <c r="K28" s="219">
        <f>'ADJ DETAIL INPUT'!K28</f>
        <v>0</v>
      </c>
      <c r="L28" s="219">
        <f>'ADJ DETAIL INPUT'!L28</f>
        <v>0</v>
      </c>
      <c r="M28" s="219">
        <f>'ADJ DETAIL INPUT'!M28</f>
        <v>0</v>
      </c>
      <c r="N28" s="219">
        <f>'ADJ DETAIL INPUT'!N28</f>
        <v>0</v>
      </c>
      <c r="O28" s="219">
        <f>'ADJ DETAIL INPUT'!O28</f>
        <v>0</v>
      </c>
      <c r="P28" s="219">
        <f>'ADJ DETAIL INPUT'!P28</f>
        <v>0</v>
      </c>
      <c r="Q28" s="219">
        <f>'ADJ DETAIL INPUT'!Q28</f>
        <v>0</v>
      </c>
      <c r="R28" s="219">
        <f>'ADJ DETAIL INPUT'!R28</f>
        <v>0</v>
      </c>
      <c r="S28" s="219">
        <f>'ADJ DETAIL INPUT'!S28</f>
        <v>0</v>
      </c>
      <c r="T28" s="219">
        <f>'ADJ DETAIL INPUT'!T28</f>
        <v>0</v>
      </c>
      <c r="U28" s="222">
        <f t="shared" ref="U28:U30" si="2">SUM(E28:T28)</f>
        <v>585</v>
      </c>
      <c r="V28" s="220"/>
      <c r="W28" s="220"/>
      <c r="X28" s="220"/>
      <c r="Y28" s="220"/>
      <c r="Z28" s="220"/>
      <c r="AA28" s="220"/>
      <c r="AB28" s="220"/>
      <c r="AC28" s="220"/>
      <c r="AD28" s="220"/>
      <c r="AE28" s="222">
        <f>SUM(U28:AD28)</f>
        <v>585</v>
      </c>
      <c r="AI28" s="138"/>
    </row>
    <row r="29" spans="1:35">
      <c r="A29" s="179">
        <v>10</v>
      </c>
      <c r="C29" s="182" t="s">
        <v>193</v>
      </c>
      <c r="D29" s="182"/>
      <c r="E29" s="219">
        <f>'ADJ DETAIL INPUT'!E29</f>
        <v>395</v>
      </c>
      <c r="F29" s="219">
        <f>'ADJ DETAIL INPUT'!F29</f>
        <v>0</v>
      </c>
      <c r="G29" s="219">
        <f>'ADJ DETAIL INPUT'!G29</f>
        <v>0</v>
      </c>
      <c r="H29" s="219">
        <f>'ADJ DETAIL INPUT'!H29</f>
        <v>0</v>
      </c>
      <c r="I29" s="219">
        <f>'ADJ DETAIL INPUT'!I29</f>
        <v>0</v>
      </c>
      <c r="J29" s="219">
        <f>'ADJ DETAIL INPUT'!J29</f>
        <v>0</v>
      </c>
      <c r="K29" s="219">
        <f>'ADJ DETAIL INPUT'!K29</f>
        <v>0</v>
      </c>
      <c r="L29" s="219">
        <f>'ADJ DETAIL INPUT'!L29</f>
        <v>0</v>
      </c>
      <c r="M29" s="219">
        <f>'ADJ DETAIL INPUT'!M29</f>
        <v>0</v>
      </c>
      <c r="N29" s="219">
        <f>'ADJ DETAIL INPUT'!N29</f>
        <v>0</v>
      </c>
      <c r="O29" s="219">
        <f>'ADJ DETAIL INPUT'!O29</f>
        <v>0</v>
      </c>
      <c r="P29" s="219">
        <f>'ADJ DETAIL INPUT'!P29</f>
        <v>0</v>
      </c>
      <c r="Q29" s="219">
        <f>'ADJ DETAIL INPUT'!Q29</f>
        <v>0</v>
      </c>
      <c r="R29" s="219">
        <f>'ADJ DETAIL INPUT'!R29</f>
        <v>0</v>
      </c>
      <c r="S29" s="219">
        <f>'ADJ DETAIL INPUT'!S29</f>
        <v>0</v>
      </c>
      <c r="T29" s="219">
        <f>'ADJ DETAIL INPUT'!T29</f>
        <v>0</v>
      </c>
      <c r="U29" s="222">
        <f t="shared" si="2"/>
        <v>395</v>
      </c>
      <c r="V29" s="220"/>
      <c r="W29" s="220"/>
      <c r="X29" s="220"/>
      <c r="Y29" s="220"/>
      <c r="Z29" s="220"/>
      <c r="AA29" s="220"/>
      <c r="AB29" s="220"/>
      <c r="AC29" s="220"/>
      <c r="AD29" s="220"/>
      <c r="AE29" s="222">
        <f>SUM(U29:AD29)</f>
        <v>395</v>
      </c>
      <c r="AI29" s="138"/>
    </row>
    <row r="30" spans="1:35">
      <c r="A30" s="179">
        <v>11</v>
      </c>
      <c r="C30" s="182" t="s">
        <v>24</v>
      </c>
      <c r="D30" s="182"/>
      <c r="E30" s="224">
        <f>'ADJ DETAIL INPUT'!E30</f>
        <v>19</v>
      </c>
      <c r="F30" s="224">
        <f>'ADJ DETAIL INPUT'!F30</f>
        <v>0</v>
      </c>
      <c r="G30" s="224">
        <f>'ADJ DETAIL INPUT'!G30</f>
        <v>0</v>
      </c>
      <c r="H30" s="224">
        <f>'ADJ DETAIL INPUT'!H30</f>
        <v>0</v>
      </c>
      <c r="I30" s="224">
        <f>'ADJ DETAIL INPUT'!I30</f>
        <v>0</v>
      </c>
      <c r="J30" s="224">
        <f>'ADJ DETAIL INPUT'!J30</f>
        <v>0</v>
      </c>
      <c r="K30" s="224">
        <f>'ADJ DETAIL INPUT'!K30</f>
        <v>0</v>
      </c>
      <c r="L30" s="224">
        <f>'ADJ DETAIL INPUT'!L30</f>
        <v>0</v>
      </c>
      <c r="M30" s="224">
        <f>'ADJ DETAIL INPUT'!M30</f>
        <v>0</v>
      </c>
      <c r="N30" s="224">
        <f>'ADJ DETAIL INPUT'!N30</f>
        <v>0</v>
      </c>
      <c r="O30" s="224">
        <f>'ADJ DETAIL INPUT'!O30</f>
        <v>0</v>
      </c>
      <c r="P30" s="224">
        <f>'ADJ DETAIL INPUT'!P30</f>
        <v>0</v>
      </c>
      <c r="Q30" s="224">
        <f>'ADJ DETAIL INPUT'!Q30</f>
        <v>0</v>
      </c>
      <c r="R30" s="224">
        <f>'ADJ DETAIL INPUT'!R30</f>
        <v>0</v>
      </c>
      <c r="S30" s="224">
        <f>'ADJ DETAIL INPUT'!S30</f>
        <v>0</v>
      </c>
      <c r="T30" s="224">
        <f>'ADJ DETAIL INPUT'!T30</f>
        <v>0</v>
      </c>
      <c r="U30" s="226">
        <f t="shared" si="2"/>
        <v>19</v>
      </c>
      <c r="V30" s="225"/>
      <c r="W30" s="225"/>
      <c r="X30" s="225"/>
      <c r="Y30" s="225"/>
      <c r="Z30" s="225"/>
      <c r="AA30" s="225"/>
      <c r="AB30" s="225"/>
      <c r="AC30" s="225"/>
      <c r="AD30" s="225"/>
      <c r="AE30" s="226">
        <f>SUM(U30:AD30)</f>
        <v>19</v>
      </c>
      <c r="AI30" s="138"/>
    </row>
    <row r="31" spans="1:35">
      <c r="A31" s="179">
        <v>12</v>
      </c>
      <c r="B31" s="182" t="s">
        <v>44</v>
      </c>
      <c r="C31" s="182"/>
      <c r="E31" s="219">
        <f>'ADJ DETAIL INPUT'!E31</f>
        <v>999</v>
      </c>
      <c r="F31" s="219">
        <f>'ADJ DETAIL INPUT'!F31</f>
        <v>0</v>
      </c>
      <c r="G31" s="219">
        <f>'ADJ DETAIL INPUT'!G31</f>
        <v>0</v>
      </c>
      <c r="H31" s="219">
        <f>'ADJ DETAIL INPUT'!H31</f>
        <v>0</v>
      </c>
      <c r="I31" s="219">
        <f>'ADJ DETAIL INPUT'!I31</f>
        <v>0</v>
      </c>
      <c r="J31" s="219">
        <f>'ADJ DETAIL INPUT'!J31</f>
        <v>0</v>
      </c>
      <c r="K31" s="219">
        <f>'ADJ DETAIL INPUT'!K31</f>
        <v>0</v>
      </c>
      <c r="L31" s="219">
        <f>'ADJ DETAIL INPUT'!L31</f>
        <v>0</v>
      </c>
      <c r="M31" s="219">
        <f>'ADJ DETAIL INPUT'!M31</f>
        <v>0</v>
      </c>
      <c r="N31" s="219">
        <f>'ADJ DETAIL INPUT'!N31</f>
        <v>0</v>
      </c>
      <c r="O31" s="219">
        <f>'ADJ DETAIL INPUT'!O31</f>
        <v>0</v>
      </c>
      <c r="P31" s="219">
        <f>'ADJ DETAIL INPUT'!P31</f>
        <v>0</v>
      </c>
      <c r="Q31" s="219">
        <f>'ADJ DETAIL INPUT'!Q31</f>
        <v>0</v>
      </c>
      <c r="R31" s="219">
        <f>'ADJ DETAIL INPUT'!R31</f>
        <v>0</v>
      </c>
      <c r="S31" s="219">
        <f>'ADJ DETAIL INPUT'!S31</f>
        <v>0</v>
      </c>
      <c r="T31" s="219">
        <f>'ADJ DETAIL INPUT'!T31</f>
        <v>0</v>
      </c>
      <c r="U31" s="222">
        <f t="shared" ref="U31:AE31" si="3">SUM(U28:U30)</f>
        <v>999</v>
      </c>
      <c r="V31" s="219"/>
      <c r="W31" s="228"/>
      <c r="X31" s="228"/>
      <c r="Y31" s="219"/>
      <c r="Z31" s="228"/>
      <c r="AA31" s="228"/>
      <c r="AB31" s="228"/>
      <c r="AC31" s="219"/>
      <c r="AD31" s="219"/>
      <c r="AE31" s="222">
        <f t="shared" si="3"/>
        <v>999</v>
      </c>
      <c r="AI31" s="201"/>
    </row>
    <row r="32" spans="1:35">
      <c r="B32" s="182"/>
      <c r="C32" s="182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22"/>
      <c r="V32" s="219"/>
      <c r="W32" s="228"/>
      <c r="X32" s="228"/>
      <c r="Y32" s="219"/>
      <c r="Z32" s="228"/>
      <c r="AA32" s="228"/>
      <c r="AB32" s="228"/>
      <c r="AC32" s="219"/>
      <c r="AD32" s="219"/>
      <c r="AE32" s="222"/>
      <c r="AI32" s="201"/>
    </row>
    <row r="33" spans="1:35">
      <c r="B33" s="182" t="s">
        <v>45</v>
      </c>
      <c r="D33" s="182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22"/>
      <c r="V33" s="223"/>
      <c r="W33" s="223"/>
      <c r="X33" s="223"/>
      <c r="Y33" s="223"/>
      <c r="Z33" s="223"/>
      <c r="AA33" s="223"/>
      <c r="AB33" s="223"/>
      <c r="AC33" s="223"/>
      <c r="AD33" s="223"/>
      <c r="AE33" s="222"/>
      <c r="AI33" s="138"/>
    </row>
    <row r="34" spans="1:35">
      <c r="A34" s="179">
        <v>13</v>
      </c>
      <c r="C34" s="182" t="s">
        <v>43</v>
      </c>
      <c r="D34" s="182"/>
      <c r="E34" s="219">
        <f>'ADJ DETAIL INPUT'!E34</f>
        <v>8854</v>
      </c>
      <c r="F34" s="219">
        <f>'ADJ DETAIL INPUT'!F34</f>
        <v>0</v>
      </c>
      <c r="G34" s="219">
        <f>'ADJ DETAIL INPUT'!G34</f>
        <v>0</v>
      </c>
      <c r="H34" s="219">
        <f>'ADJ DETAIL INPUT'!H34</f>
        <v>0</v>
      </c>
      <c r="I34" s="219">
        <f>'ADJ DETAIL INPUT'!I34</f>
        <v>0</v>
      </c>
      <c r="J34" s="219">
        <f>'ADJ DETAIL INPUT'!J34</f>
        <v>0</v>
      </c>
      <c r="K34" s="219">
        <f>'ADJ DETAIL INPUT'!K34</f>
        <v>0</v>
      </c>
      <c r="L34" s="219">
        <f>'ADJ DETAIL INPUT'!L34</f>
        <v>0</v>
      </c>
      <c r="M34" s="219">
        <f>'ADJ DETAIL INPUT'!M34</f>
        <v>0</v>
      </c>
      <c r="N34" s="219">
        <f>'ADJ DETAIL INPUT'!N34</f>
        <v>0</v>
      </c>
      <c r="O34" s="219">
        <f>'ADJ DETAIL INPUT'!O34</f>
        <v>0</v>
      </c>
      <c r="P34" s="219">
        <f>'ADJ DETAIL INPUT'!P34</f>
        <v>0</v>
      </c>
      <c r="Q34" s="219">
        <f>'ADJ DETAIL INPUT'!Q34</f>
        <v>0</v>
      </c>
      <c r="R34" s="219">
        <f>'ADJ DETAIL INPUT'!R34</f>
        <v>0</v>
      </c>
      <c r="S34" s="219">
        <f>'ADJ DETAIL INPUT'!S34</f>
        <v>0</v>
      </c>
      <c r="T34" s="219">
        <f>'ADJ DETAIL INPUT'!T34</f>
        <v>0</v>
      </c>
      <c r="U34" s="222">
        <f t="shared" ref="U34:U36" si="4">SUM(E34:T34)</f>
        <v>8854</v>
      </c>
      <c r="V34" s="220"/>
      <c r="W34" s="220"/>
      <c r="X34" s="220"/>
      <c r="Y34" s="220"/>
      <c r="Z34" s="220"/>
      <c r="AA34" s="220"/>
      <c r="AB34" s="220"/>
      <c r="AC34" s="220"/>
      <c r="AD34" s="220"/>
      <c r="AE34" s="222">
        <f>SUM(U34:AD34)</f>
        <v>8854</v>
      </c>
      <c r="AI34" s="138"/>
    </row>
    <row r="35" spans="1:35">
      <c r="A35" s="179">
        <v>14</v>
      </c>
      <c r="C35" s="182" t="s">
        <v>193</v>
      </c>
      <c r="D35" s="182"/>
      <c r="E35" s="228">
        <f>'ADJ DETAIL INPUT'!E35</f>
        <v>6652</v>
      </c>
      <c r="F35" s="228">
        <f>'ADJ DETAIL INPUT'!F35</f>
        <v>0</v>
      </c>
      <c r="G35" s="228">
        <f>'ADJ DETAIL INPUT'!G35</f>
        <v>0</v>
      </c>
      <c r="H35" s="228">
        <f>'ADJ DETAIL INPUT'!H35</f>
        <v>0</v>
      </c>
      <c r="I35" s="228">
        <f>'ADJ DETAIL INPUT'!I35</f>
        <v>0</v>
      </c>
      <c r="J35" s="228">
        <f>'ADJ DETAIL INPUT'!J35</f>
        <v>0</v>
      </c>
      <c r="K35" s="228">
        <f>'ADJ DETAIL INPUT'!K35</f>
        <v>0</v>
      </c>
      <c r="L35" s="228">
        <f>'ADJ DETAIL INPUT'!L35</f>
        <v>0</v>
      </c>
      <c r="M35" s="228">
        <f>'ADJ DETAIL INPUT'!M35</f>
        <v>0</v>
      </c>
      <c r="N35" s="228">
        <f>'ADJ DETAIL INPUT'!N35</f>
        <v>0</v>
      </c>
      <c r="O35" s="228">
        <f>'ADJ DETAIL INPUT'!O35</f>
        <v>-3</v>
      </c>
      <c r="P35" s="228">
        <f>'ADJ DETAIL INPUT'!P35</f>
        <v>0</v>
      </c>
      <c r="Q35" s="228">
        <f>'ADJ DETAIL INPUT'!Q35</f>
        <v>0</v>
      </c>
      <c r="R35" s="228">
        <f>'ADJ DETAIL INPUT'!R35</f>
        <v>0</v>
      </c>
      <c r="S35" s="228">
        <f>'ADJ DETAIL INPUT'!S35</f>
        <v>0</v>
      </c>
      <c r="T35" s="228">
        <f>'ADJ DETAIL INPUT'!T35</f>
        <v>0</v>
      </c>
      <c r="U35" s="222">
        <f t="shared" si="4"/>
        <v>6649</v>
      </c>
      <c r="V35" s="220"/>
      <c r="W35" s="220"/>
      <c r="X35" s="220"/>
      <c r="Y35" s="220"/>
      <c r="Z35" s="220"/>
      <c r="AA35" s="220"/>
      <c r="AB35" s="220"/>
      <c r="AC35" s="220"/>
      <c r="AD35" s="220"/>
      <c r="AE35" s="222">
        <f>SUM(U35:AD35)</f>
        <v>6649</v>
      </c>
      <c r="AI35" s="138"/>
    </row>
    <row r="36" spans="1:35">
      <c r="A36" s="179">
        <v>15</v>
      </c>
      <c r="C36" s="182" t="s">
        <v>24</v>
      </c>
      <c r="D36" s="182"/>
      <c r="E36" s="224">
        <f>'ADJ DETAIL INPUT'!E36</f>
        <v>14264</v>
      </c>
      <c r="F36" s="224">
        <f>'ADJ DETAIL INPUT'!F36</f>
        <v>0</v>
      </c>
      <c r="G36" s="224">
        <f>'ADJ DETAIL INPUT'!G36</f>
        <v>0</v>
      </c>
      <c r="H36" s="224">
        <f>'ADJ DETAIL INPUT'!H36</f>
        <v>-170.32567299999999</v>
      </c>
      <c r="I36" s="224">
        <f>'ADJ DETAIL INPUT'!I36</f>
        <v>-6045</v>
      </c>
      <c r="J36" s="224">
        <f>'ADJ DETAIL INPUT'!J36</f>
        <v>0</v>
      </c>
      <c r="K36" s="224">
        <f>'ADJ DETAIL INPUT'!K36</f>
        <v>0</v>
      </c>
      <c r="L36" s="224">
        <f>'ADJ DETAIL INPUT'!L36</f>
        <v>0</v>
      </c>
      <c r="M36" s="224">
        <f>'ADJ DETAIL INPUT'!M36</f>
        <v>0</v>
      </c>
      <c r="N36" s="224">
        <f>'ADJ DETAIL INPUT'!N36</f>
        <v>0</v>
      </c>
      <c r="O36" s="224">
        <f>'ADJ DETAIL INPUT'!O36</f>
        <v>0</v>
      </c>
      <c r="P36" s="224">
        <f>'ADJ DETAIL INPUT'!P36</f>
        <v>0</v>
      </c>
      <c r="Q36" s="224">
        <f>'ADJ DETAIL INPUT'!Q36</f>
        <v>0</v>
      </c>
      <c r="R36" s="224">
        <f>'ADJ DETAIL INPUT'!R36</f>
        <v>2</v>
      </c>
      <c r="S36" s="224">
        <f>'ADJ DETAIL INPUT'!S36</f>
        <v>0</v>
      </c>
      <c r="T36" s="224">
        <f>'ADJ DETAIL INPUT'!T36</f>
        <v>0</v>
      </c>
      <c r="U36" s="226">
        <f t="shared" si="4"/>
        <v>8050.6743270000006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6">
        <f>SUM(U36:AD36)</f>
        <v>8050.6743270000006</v>
      </c>
      <c r="AI36" s="138"/>
    </row>
    <row r="37" spans="1:35" ht="12.95" customHeight="1">
      <c r="A37" s="179">
        <v>16</v>
      </c>
      <c r="B37" s="182" t="s">
        <v>46</v>
      </c>
      <c r="C37" s="182"/>
      <c r="E37" s="219">
        <f>'ADJ DETAIL INPUT'!E37</f>
        <v>29770</v>
      </c>
      <c r="F37" s="219">
        <f>'ADJ DETAIL INPUT'!F37</f>
        <v>0</v>
      </c>
      <c r="G37" s="219">
        <f>'ADJ DETAIL INPUT'!G37</f>
        <v>0</v>
      </c>
      <c r="H37" s="219">
        <f>'ADJ DETAIL INPUT'!H37</f>
        <v>-170.32567299999999</v>
      </c>
      <c r="I37" s="219">
        <f>'ADJ DETAIL INPUT'!I37</f>
        <v>-6045</v>
      </c>
      <c r="J37" s="219">
        <f>'ADJ DETAIL INPUT'!J37</f>
        <v>0</v>
      </c>
      <c r="K37" s="219">
        <f>'ADJ DETAIL INPUT'!K37</f>
        <v>0</v>
      </c>
      <c r="L37" s="219">
        <f>'ADJ DETAIL INPUT'!L37</f>
        <v>0</v>
      </c>
      <c r="M37" s="219">
        <f>'ADJ DETAIL INPUT'!M37</f>
        <v>0</v>
      </c>
      <c r="N37" s="219">
        <f>'ADJ DETAIL INPUT'!N37</f>
        <v>0</v>
      </c>
      <c r="O37" s="219">
        <f>'ADJ DETAIL INPUT'!O37</f>
        <v>-3</v>
      </c>
      <c r="P37" s="219">
        <f>'ADJ DETAIL INPUT'!P37</f>
        <v>0</v>
      </c>
      <c r="Q37" s="219">
        <f>'ADJ DETAIL INPUT'!Q37</f>
        <v>0</v>
      </c>
      <c r="R37" s="219">
        <f>'ADJ DETAIL INPUT'!R37</f>
        <v>2</v>
      </c>
      <c r="S37" s="219">
        <f>'ADJ DETAIL INPUT'!S37</f>
        <v>0</v>
      </c>
      <c r="T37" s="219">
        <f>'ADJ DETAIL INPUT'!T37</f>
        <v>0</v>
      </c>
      <c r="U37" s="222">
        <f>SUM(U34:U36)</f>
        <v>23553.674327000001</v>
      </c>
      <c r="V37" s="219"/>
      <c r="W37" s="228"/>
      <c r="X37" s="228"/>
      <c r="Y37" s="219"/>
      <c r="Z37" s="228"/>
      <c r="AA37" s="228"/>
      <c r="AB37" s="228"/>
      <c r="AC37" s="219"/>
      <c r="AD37" s="219"/>
      <c r="AE37" s="222">
        <f>SUM(AE34:AE36)</f>
        <v>23553.674327000001</v>
      </c>
      <c r="AI37" s="201"/>
    </row>
    <row r="38" spans="1:35" ht="12.95" customHeight="1">
      <c r="C38" s="182"/>
      <c r="D38" s="182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22"/>
      <c r="V38" s="219"/>
      <c r="W38" s="228"/>
      <c r="X38" s="228"/>
      <c r="Y38" s="219"/>
      <c r="Z38" s="228"/>
      <c r="AA38" s="228"/>
      <c r="AB38" s="228"/>
      <c r="AC38" s="219"/>
      <c r="AD38" s="219"/>
      <c r="AE38" s="222"/>
      <c r="AI38" s="201"/>
    </row>
    <row r="39" spans="1:35" ht="12.95" customHeight="1">
      <c r="A39" s="179">
        <v>17</v>
      </c>
      <c r="B39" s="141" t="s">
        <v>47</v>
      </c>
      <c r="C39" s="182"/>
      <c r="D39" s="182"/>
      <c r="E39" s="219">
        <f>'ADJ DETAIL INPUT'!E39</f>
        <v>6121</v>
      </c>
      <c r="F39" s="219">
        <f>'ADJ DETAIL INPUT'!F39</f>
        <v>0</v>
      </c>
      <c r="G39" s="219">
        <f>'ADJ DETAIL INPUT'!G39</f>
        <v>3</v>
      </c>
      <c r="H39" s="219">
        <f>'ADJ DETAIL INPUT'!H39</f>
        <v>-19.265058</v>
      </c>
      <c r="I39" s="219">
        <f>'ADJ DETAIL INPUT'!I39</f>
        <v>0</v>
      </c>
      <c r="J39" s="219">
        <f>'ADJ DETAIL INPUT'!J39</f>
        <v>0</v>
      </c>
      <c r="K39" s="219">
        <f>'ADJ DETAIL INPUT'!K39</f>
        <v>-365</v>
      </c>
      <c r="L39" s="219">
        <f>'ADJ DETAIL INPUT'!L39</f>
        <v>0</v>
      </c>
      <c r="M39" s="219">
        <f>'ADJ DETAIL INPUT'!M39</f>
        <v>0</v>
      </c>
      <c r="N39" s="219">
        <f>'ADJ DETAIL INPUT'!N39</f>
        <v>0</v>
      </c>
      <c r="O39" s="219">
        <f>'ADJ DETAIL INPUT'!O39</f>
        <v>0</v>
      </c>
      <c r="P39" s="219">
        <f>'ADJ DETAIL INPUT'!P39</f>
        <v>0</v>
      </c>
      <c r="Q39" s="219">
        <f>'ADJ DETAIL INPUT'!Q39</f>
        <v>0</v>
      </c>
      <c r="R39" s="219">
        <f>'ADJ DETAIL INPUT'!R39</f>
        <v>0</v>
      </c>
      <c r="S39" s="219">
        <f>'ADJ DETAIL INPUT'!S39</f>
        <v>0</v>
      </c>
      <c r="T39" s="219">
        <f>'ADJ DETAIL INPUT'!T39</f>
        <v>0</v>
      </c>
      <c r="U39" s="222">
        <f t="shared" ref="U39:U46" si="5">SUM(E39:T39)</f>
        <v>5739.734942</v>
      </c>
      <c r="V39" s="229"/>
      <c r="W39" s="229"/>
      <c r="X39" s="230"/>
      <c r="Y39" s="221"/>
      <c r="Z39" s="230"/>
      <c r="AA39" s="220"/>
      <c r="AB39" s="229"/>
      <c r="AC39" s="221"/>
      <c r="AD39" s="221"/>
      <c r="AE39" s="222">
        <f>SUM(U39:AD39)</f>
        <v>5739.734942</v>
      </c>
      <c r="AI39" s="138"/>
    </row>
    <row r="40" spans="1:35">
      <c r="A40" s="179">
        <v>18</v>
      </c>
      <c r="B40" s="141" t="s">
        <v>48</v>
      </c>
      <c r="C40" s="182"/>
      <c r="D40" s="182"/>
      <c r="E40" s="219">
        <f>'ADJ DETAIL INPUT'!E40</f>
        <v>9783</v>
      </c>
      <c r="F40" s="219">
        <f>'ADJ DETAIL INPUT'!F40</f>
        <v>0</v>
      </c>
      <c r="G40" s="219">
        <f>'ADJ DETAIL INPUT'!G40</f>
        <v>0</v>
      </c>
      <c r="H40" s="219">
        <f>'ADJ DETAIL INPUT'!H40</f>
        <v>0</v>
      </c>
      <c r="I40" s="219">
        <f>'ADJ DETAIL INPUT'!I40</f>
        <v>0</v>
      </c>
      <c r="J40" s="219">
        <f>'ADJ DETAIL INPUT'!J40</f>
        <v>0</v>
      </c>
      <c r="K40" s="219">
        <f>'ADJ DETAIL INPUT'!K40</f>
        <v>0</v>
      </c>
      <c r="L40" s="219">
        <f>'ADJ DETAIL INPUT'!L40</f>
        <v>0</v>
      </c>
      <c r="M40" s="219">
        <f>'ADJ DETAIL INPUT'!M40</f>
        <v>0</v>
      </c>
      <c r="N40" s="219">
        <f>'ADJ DETAIL INPUT'!N40</f>
        <v>0</v>
      </c>
      <c r="O40" s="219">
        <f>'ADJ DETAIL INPUT'!O40</f>
        <v>0</v>
      </c>
      <c r="P40" s="219">
        <f>'ADJ DETAIL INPUT'!P40</f>
        <v>0</v>
      </c>
      <c r="Q40" s="219">
        <f>'ADJ DETAIL INPUT'!Q40</f>
        <v>0</v>
      </c>
      <c r="R40" s="219">
        <f>'ADJ DETAIL INPUT'!R40</f>
        <v>0</v>
      </c>
      <c r="S40" s="219">
        <f>'ADJ DETAIL INPUT'!S40</f>
        <v>-6</v>
      </c>
      <c r="T40" s="219">
        <f>'ADJ DETAIL INPUT'!T40</f>
        <v>0</v>
      </c>
      <c r="U40" s="222">
        <f t="shared" si="5"/>
        <v>9777</v>
      </c>
      <c r="V40" s="220"/>
      <c r="W40" s="220"/>
      <c r="X40" s="220"/>
      <c r="Y40" s="220"/>
      <c r="Z40" s="220"/>
      <c r="AA40" s="220"/>
      <c r="AB40" s="220"/>
      <c r="AC40" s="220"/>
      <c r="AD40" s="220"/>
      <c r="AE40" s="222">
        <f>SUM(U40:AD40)</f>
        <v>9777</v>
      </c>
      <c r="AI40" s="138"/>
    </row>
    <row r="41" spans="1:35">
      <c r="A41" s="179">
        <v>19</v>
      </c>
      <c r="B41" s="141" t="s">
        <v>49</v>
      </c>
      <c r="C41" s="182"/>
      <c r="D41" s="182"/>
      <c r="E41" s="219">
        <f>'ADJ DETAIL INPUT'!E41</f>
        <v>3</v>
      </c>
      <c r="F41" s="219">
        <f>'ADJ DETAIL INPUT'!F41</f>
        <v>0</v>
      </c>
      <c r="G41" s="219">
        <f>'ADJ DETAIL INPUT'!G41</f>
        <v>0</v>
      </c>
      <c r="H41" s="219">
        <f>'ADJ DETAIL INPUT'!H41</f>
        <v>0</v>
      </c>
      <c r="I41" s="219">
        <f>'ADJ DETAIL INPUT'!I41</f>
        <v>0</v>
      </c>
      <c r="J41" s="219">
        <f>'ADJ DETAIL INPUT'!J41</f>
        <v>0</v>
      </c>
      <c r="K41" s="219">
        <f>'ADJ DETAIL INPUT'!K41</f>
        <v>0</v>
      </c>
      <c r="L41" s="219">
        <f>'ADJ DETAIL INPUT'!L41</f>
        <v>0</v>
      </c>
      <c r="M41" s="219">
        <f>'ADJ DETAIL INPUT'!M41</f>
        <v>0</v>
      </c>
      <c r="N41" s="219">
        <f>'ADJ DETAIL INPUT'!N41</f>
        <v>0</v>
      </c>
      <c r="O41" s="219">
        <f>'ADJ DETAIL INPUT'!O41</f>
        <v>0</v>
      </c>
      <c r="P41" s="219">
        <f>'ADJ DETAIL INPUT'!P41</f>
        <v>0</v>
      </c>
      <c r="Q41" s="219">
        <f>'ADJ DETAIL INPUT'!Q41</f>
        <v>0</v>
      </c>
      <c r="R41" s="219">
        <f>'ADJ DETAIL INPUT'!R41</f>
        <v>0</v>
      </c>
      <c r="S41" s="219">
        <f>'ADJ DETAIL INPUT'!S41</f>
        <v>0</v>
      </c>
      <c r="T41" s="219">
        <f>'ADJ DETAIL INPUT'!T41</f>
        <v>0</v>
      </c>
      <c r="U41" s="222">
        <f t="shared" si="5"/>
        <v>3</v>
      </c>
      <c r="V41" s="220"/>
      <c r="W41" s="220"/>
      <c r="X41" s="220"/>
      <c r="Y41" s="220"/>
      <c r="Z41" s="220"/>
      <c r="AA41" s="220"/>
      <c r="AB41" s="220"/>
      <c r="AC41" s="220"/>
      <c r="AD41" s="220"/>
      <c r="AE41" s="222">
        <f>SUM(U41:AD41)</f>
        <v>3</v>
      </c>
      <c r="AI41" s="138"/>
    </row>
    <row r="42" spans="1:35">
      <c r="C42" s="182"/>
      <c r="D42" s="182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22"/>
      <c r="V42" s="220"/>
      <c r="W42" s="220"/>
      <c r="X42" s="220"/>
      <c r="Y42" s="220"/>
      <c r="Z42" s="220"/>
      <c r="AA42" s="220"/>
      <c r="AB42" s="220"/>
      <c r="AC42" s="220"/>
      <c r="AD42" s="220"/>
      <c r="AE42" s="222"/>
      <c r="AI42" s="138"/>
    </row>
    <row r="43" spans="1:35">
      <c r="B43" s="141" t="s">
        <v>50</v>
      </c>
      <c r="C43" s="182"/>
      <c r="D43" s="182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22">
        <f t="shared" si="5"/>
        <v>0</v>
      </c>
      <c r="V43" s="220"/>
      <c r="W43" s="220"/>
      <c r="X43" s="220"/>
      <c r="Y43" s="220"/>
      <c r="Z43" s="220"/>
      <c r="AA43" s="220"/>
      <c r="AB43" s="220"/>
      <c r="AC43" s="220"/>
      <c r="AD43" s="220"/>
      <c r="AE43" s="222"/>
      <c r="AI43" s="138"/>
    </row>
    <row r="44" spans="1:35">
      <c r="A44" s="179">
        <v>20</v>
      </c>
      <c r="C44" s="182" t="s">
        <v>43</v>
      </c>
      <c r="D44" s="182"/>
      <c r="E44" s="219">
        <f>'ADJ DETAIL INPUT'!E44</f>
        <v>11384</v>
      </c>
      <c r="F44" s="219">
        <f>'ADJ DETAIL INPUT'!F44</f>
        <v>0</v>
      </c>
      <c r="G44" s="219">
        <f>'ADJ DETAIL INPUT'!G44</f>
        <v>0</v>
      </c>
      <c r="H44" s="219">
        <f>'ADJ DETAIL INPUT'!H44</f>
        <v>-8.8819999999999997</v>
      </c>
      <c r="I44" s="219">
        <f>'ADJ DETAIL INPUT'!I44</f>
        <v>0</v>
      </c>
      <c r="J44" s="219">
        <f>'ADJ DETAIL INPUT'!J44</f>
        <v>0</v>
      </c>
      <c r="K44" s="219">
        <f>'ADJ DETAIL INPUT'!K44</f>
        <v>0</v>
      </c>
      <c r="L44" s="219">
        <f>'ADJ DETAIL INPUT'!L44</f>
        <v>44</v>
      </c>
      <c r="M44" s="219">
        <f>'ADJ DETAIL INPUT'!M44</f>
        <v>186</v>
      </c>
      <c r="N44" s="219">
        <f>'ADJ DETAIL INPUT'!N44</f>
        <v>0</v>
      </c>
      <c r="O44" s="219">
        <f>'ADJ DETAIL INPUT'!O44</f>
        <v>0</v>
      </c>
      <c r="P44" s="219">
        <f>'ADJ DETAIL INPUT'!P44</f>
        <v>0</v>
      </c>
      <c r="Q44" s="219">
        <f>'ADJ DETAIL INPUT'!Q44</f>
        <v>-1</v>
      </c>
      <c r="R44" s="219">
        <f>'ADJ DETAIL INPUT'!R44</f>
        <v>0</v>
      </c>
      <c r="S44" s="219">
        <f>'ADJ DETAIL INPUT'!S44</f>
        <v>-19</v>
      </c>
      <c r="T44" s="219">
        <f>'ADJ DETAIL INPUT'!T44</f>
        <v>0</v>
      </c>
      <c r="U44" s="222">
        <f t="shared" si="5"/>
        <v>11585.118</v>
      </c>
      <c r="V44" s="220"/>
      <c r="W44" s="220"/>
      <c r="X44" s="220"/>
      <c r="Y44" s="220"/>
      <c r="Z44" s="220"/>
      <c r="AA44" s="220"/>
      <c r="AB44" s="220"/>
      <c r="AC44" s="220"/>
      <c r="AD44" s="220"/>
      <c r="AE44" s="222">
        <f>SUM(U44:AD44)</f>
        <v>11585.118</v>
      </c>
      <c r="AI44" s="138"/>
    </row>
    <row r="45" spans="1:35">
      <c r="A45" s="179">
        <v>21</v>
      </c>
      <c r="C45" s="182" t="s">
        <v>193</v>
      </c>
      <c r="D45" s="182"/>
      <c r="E45" s="219">
        <f>'ADJ DETAIL INPUT'!E45</f>
        <v>2734</v>
      </c>
      <c r="F45" s="219">
        <f>'ADJ DETAIL INPUT'!F45</f>
        <v>0</v>
      </c>
      <c r="G45" s="219">
        <f>'ADJ DETAIL INPUT'!G45</f>
        <v>0</v>
      </c>
      <c r="H45" s="219">
        <f>'ADJ DETAIL INPUT'!H45</f>
        <v>0</v>
      </c>
      <c r="I45" s="219">
        <f>'ADJ DETAIL INPUT'!I45</f>
        <v>0</v>
      </c>
      <c r="J45" s="219">
        <f>'ADJ DETAIL INPUT'!J45</f>
        <v>0</v>
      </c>
      <c r="K45" s="219">
        <f>'ADJ DETAIL INPUT'!K45</f>
        <v>0</v>
      </c>
      <c r="L45" s="219">
        <f>'ADJ DETAIL INPUT'!L45</f>
        <v>0</v>
      </c>
      <c r="M45" s="219">
        <f>'ADJ DETAIL INPUT'!M45</f>
        <v>0</v>
      </c>
      <c r="N45" s="219">
        <f>'ADJ DETAIL INPUT'!N45</f>
        <v>0</v>
      </c>
      <c r="O45" s="219">
        <f>'ADJ DETAIL INPUT'!O45</f>
        <v>0</v>
      </c>
      <c r="P45" s="219">
        <f>'ADJ DETAIL INPUT'!P45</f>
        <v>0</v>
      </c>
      <c r="Q45" s="219">
        <f>'ADJ DETAIL INPUT'!Q45</f>
        <v>0</v>
      </c>
      <c r="R45" s="219">
        <f>'ADJ DETAIL INPUT'!R45</f>
        <v>0</v>
      </c>
      <c r="S45" s="219">
        <f>'ADJ DETAIL INPUT'!S45</f>
        <v>0</v>
      </c>
      <c r="T45" s="219">
        <f>'ADJ DETAIL INPUT'!T45</f>
        <v>0</v>
      </c>
      <c r="U45" s="222">
        <f t="shared" si="5"/>
        <v>2734</v>
      </c>
      <c r="V45" s="220"/>
      <c r="W45" s="220"/>
      <c r="X45" s="220"/>
      <c r="Y45" s="220"/>
      <c r="Z45" s="220"/>
      <c r="AA45" s="220"/>
      <c r="AB45" s="220"/>
      <c r="AC45" s="220"/>
      <c r="AD45" s="220"/>
      <c r="AE45" s="222">
        <f>SUM(U45:AD45)</f>
        <v>2734</v>
      </c>
      <c r="AI45" s="138"/>
    </row>
    <row r="46" spans="1:35">
      <c r="A46" s="179">
        <v>22</v>
      </c>
      <c r="C46" s="2" t="s">
        <v>412</v>
      </c>
      <c r="D46" s="182"/>
      <c r="E46" s="219">
        <f>'ADJ DETAIL INPUT'!E46</f>
        <v>-186</v>
      </c>
      <c r="F46" s="219">
        <f>'ADJ DETAIL INPUT'!F46</f>
        <v>0</v>
      </c>
      <c r="G46" s="219">
        <f>'ADJ DETAIL INPUT'!G46</f>
        <v>0</v>
      </c>
      <c r="H46" s="219">
        <f>'ADJ DETAIL INPUT'!H46</f>
        <v>0</v>
      </c>
      <c r="I46" s="219">
        <f>'ADJ DETAIL INPUT'!I46</f>
        <v>0</v>
      </c>
      <c r="J46" s="219">
        <f>'ADJ DETAIL INPUT'!J46</f>
        <v>0</v>
      </c>
      <c r="K46" s="219">
        <f>'ADJ DETAIL INPUT'!K46</f>
        <v>0</v>
      </c>
      <c r="L46" s="219">
        <f>'ADJ DETAIL INPUT'!L46</f>
        <v>0</v>
      </c>
      <c r="M46" s="219">
        <f>'ADJ DETAIL INPUT'!M46</f>
        <v>0</v>
      </c>
      <c r="N46" s="219">
        <f>'ADJ DETAIL INPUT'!N46</f>
        <v>0</v>
      </c>
      <c r="O46" s="219">
        <f>'ADJ DETAIL INPUT'!O46</f>
        <v>0</v>
      </c>
      <c r="P46" s="219">
        <f>'ADJ DETAIL INPUT'!P46</f>
        <v>0</v>
      </c>
      <c r="Q46" s="219">
        <f>'ADJ DETAIL INPUT'!Q46</f>
        <v>0</v>
      </c>
      <c r="R46" s="219">
        <f>'ADJ DETAIL INPUT'!R46</f>
        <v>0</v>
      </c>
      <c r="S46" s="219">
        <f>'ADJ DETAIL INPUT'!S46</f>
        <v>0</v>
      </c>
      <c r="T46" s="219">
        <f>'ADJ DETAIL INPUT'!T46</f>
        <v>0</v>
      </c>
      <c r="U46" s="222">
        <f t="shared" si="5"/>
        <v>-186</v>
      </c>
      <c r="V46" s="220"/>
      <c r="W46" s="220"/>
      <c r="X46" s="220"/>
      <c r="Y46" s="220"/>
      <c r="Z46" s="220"/>
      <c r="AA46" s="220"/>
      <c r="AB46" s="220"/>
      <c r="AC46" s="220"/>
      <c r="AD46" s="220"/>
      <c r="AE46" s="222">
        <f>SUM(U46:AD46)</f>
        <v>-186</v>
      </c>
      <c r="AI46" s="138"/>
    </row>
    <row r="47" spans="1:35">
      <c r="A47" s="179">
        <v>23</v>
      </c>
      <c r="C47" s="182" t="s">
        <v>24</v>
      </c>
      <c r="D47" s="182"/>
      <c r="E47" s="224">
        <f>'ADJ DETAIL INPUT'!E47</f>
        <v>0</v>
      </c>
      <c r="F47" s="224">
        <f>'ADJ DETAIL INPUT'!F47</f>
        <v>0</v>
      </c>
      <c r="G47" s="224">
        <f>'ADJ DETAIL INPUT'!G47</f>
        <v>0</v>
      </c>
      <c r="H47" s="224">
        <f>'ADJ DETAIL INPUT'!H47</f>
        <v>0</v>
      </c>
      <c r="I47" s="224">
        <f>'ADJ DETAIL INPUT'!I47</f>
        <v>0</v>
      </c>
      <c r="J47" s="224">
        <f>'ADJ DETAIL INPUT'!J47</f>
        <v>0</v>
      </c>
      <c r="K47" s="224">
        <f>'ADJ DETAIL INPUT'!K47</f>
        <v>0</v>
      </c>
      <c r="L47" s="224">
        <f>'ADJ DETAIL INPUT'!L47</f>
        <v>0</v>
      </c>
      <c r="M47" s="224">
        <f>'ADJ DETAIL INPUT'!M47</f>
        <v>0</v>
      </c>
      <c r="N47" s="224">
        <f>'ADJ DETAIL INPUT'!N47</f>
        <v>0</v>
      </c>
      <c r="O47" s="224">
        <f>'ADJ DETAIL INPUT'!O47</f>
        <v>0</v>
      </c>
      <c r="P47" s="224">
        <f>'ADJ DETAIL INPUT'!P47</f>
        <v>0</v>
      </c>
      <c r="Q47" s="224">
        <f>'ADJ DETAIL INPUT'!Q47</f>
        <v>0</v>
      </c>
      <c r="R47" s="224">
        <f>'ADJ DETAIL INPUT'!R47</f>
        <v>0</v>
      </c>
      <c r="S47" s="224">
        <f>'ADJ DETAIL INPUT'!S47</f>
        <v>0</v>
      </c>
      <c r="T47" s="224">
        <f>'ADJ DETAIL INPUT'!T47</f>
        <v>0</v>
      </c>
      <c r="U47" s="226">
        <f>SUM(E47:T47)</f>
        <v>0</v>
      </c>
      <c r="V47" s="225"/>
      <c r="W47" s="225"/>
      <c r="X47" s="225"/>
      <c r="Y47" s="225"/>
      <c r="Z47" s="225"/>
      <c r="AA47" s="225"/>
      <c r="AB47" s="225"/>
      <c r="AC47" s="225"/>
      <c r="AD47" s="225"/>
      <c r="AE47" s="226">
        <f>SUM(U47:AD47)</f>
        <v>0</v>
      </c>
      <c r="AI47" s="138"/>
    </row>
    <row r="48" spans="1:35">
      <c r="A48" s="179">
        <v>24</v>
      </c>
      <c r="B48" s="182" t="s">
        <v>51</v>
      </c>
      <c r="C48" s="182"/>
      <c r="E48" s="224">
        <f>'ADJ DETAIL INPUT'!E48</f>
        <v>13932</v>
      </c>
      <c r="F48" s="224">
        <f>'ADJ DETAIL INPUT'!F48</f>
        <v>0</v>
      </c>
      <c r="G48" s="224">
        <f>'ADJ DETAIL INPUT'!G48</f>
        <v>0</v>
      </c>
      <c r="H48" s="224">
        <f>'ADJ DETAIL INPUT'!H48</f>
        <v>-8.8819999999999997</v>
      </c>
      <c r="I48" s="224">
        <f>'ADJ DETAIL INPUT'!I48</f>
        <v>0</v>
      </c>
      <c r="J48" s="224">
        <f>'ADJ DETAIL INPUT'!J48</f>
        <v>0</v>
      </c>
      <c r="K48" s="224">
        <f>'ADJ DETAIL INPUT'!K48</f>
        <v>0</v>
      </c>
      <c r="L48" s="224">
        <f>'ADJ DETAIL INPUT'!L48</f>
        <v>44</v>
      </c>
      <c r="M48" s="224">
        <f>'ADJ DETAIL INPUT'!M48</f>
        <v>186</v>
      </c>
      <c r="N48" s="224">
        <f>'ADJ DETAIL INPUT'!N48</f>
        <v>0</v>
      </c>
      <c r="O48" s="224">
        <f>'ADJ DETAIL INPUT'!O48</f>
        <v>0</v>
      </c>
      <c r="P48" s="224">
        <f>'ADJ DETAIL INPUT'!P48</f>
        <v>0</v>
      </c>
      <c r="Q48" s="224">
        <f>'ADJ DETAIL INPUT'!Q48</f>
        <v>-1</v>
      </c>
      <c r="R48" s="224">
        <f>'ADJ DETAIL INPUT'!R48</f>
        <v>0</v>
      </c>
      <c r="S48" s="224">
        <f>'ADJ DETAIL INPUT'!S48</f>
        <v>-19</v>
      </c>
      <c r="T48" s="224">
        <f>'ADJ DETAIL INPUT'!T48</f>
        <v>0</v>
      </c>
      <c r="U48" s="226">
        <f>SUM(U44:U47)</f>
        <v>14133.118</v>
      </c>
      <c r="V48" s="224"/>
      <c r="W48" s="232"/>
      <c r="X48" s="232"/>
      <c r="Y48" s="224"/>
      <c r="Z48" s="232"/>
      <c r="AA48" s="232"/>
      <c r="AB48" s="232"/>
      <c r="AC48" s="224"/>
      <c r="AD48" s="224"/>
      <c r="AE48" s="226">
        <f t="shared" ref="AE48" si="6">SUM(AE44:AE47)</f>
        <v>14133.118</v>
      </c>
      <c r="AI48" s="201"/>
    </row>
    <row r="49" spans="1:35" ht="19.5" customHeight="1">
      <c r="A49" s="179">
        <v>25</v>
      </c>
      <c r="B49" s="141" t="s">
        <v>52</v>
      </c>
      <c r="C49" s="182"/>
      <c r="D49" s="182"/>
      <c r="E49" s="224">
        <f>'ADJ DETAIL INPUT'!E49</f>
        <v>247558</v>
      </c>
      <c r="F49" s="224">
        <f>'ADJ DETAIL INPUT'!F49</f>
        <v>0</v>
      </c>
      <c r="G49" s="224">
        <f>'ADJ DETAIL INPUT'!G49</f>
        <v>3</v>
      </c>
      <c r="H49" s="224">
        <f>'ADJ DETAIL INPUT'!H49</f>
        <v>-3333.4727309999998</v>
      </c>
      <c r="I49" s="224">
        <f>'ADJ DETAIL INPUT'!I49</f>
        <v>-6045</v>
      </c>
      <c r="J49" s="224">
        <f>'ADJ DETAIL INPUT'!J49</f>
        <v>0</v>
      </c>
      <c r="K49" s="224">
        <f>'ADJ DETAIL INPUT'!K49</f>
        <v>-365</v>
      </c>
      <c r="L49" s="224">
        <f>'ADJ DETAIL INPUT'!L49</f>
        <v>44</v>
      </c>
      <c r="M49" s="224">
        <f>'ADJ DETAIL INPUT'!M49</f>
        <v>186</v>
      </c>
      <c r="N49" s="224">
        <f>'ADJ DETAIL INPUT'!N49</f>
        <v>0</v>
      </c>
      <c r="O49" s="224">
        <f>'ADJ DETAIL INPUT'!O49</f>
        <v>-3</v>
      </c>
      <c r="P49" s="224">
        <f>'ADJ DETAIL INPUT'!P49</f>
        <v>0</v>
      </c>
      <c r="Q49" s="224">
        <f>'ADJ DETAIL INPUT'!Q49</f>
        <v>-1</v>
      </c>
      <c r="R49" s="224">
        <f>'ADJ DETAIL INPUT'!R49</f>
        <v>2</v>
      </c>
      <c r="S49" s="224">
        <f>'ADJ DETAIL INPUT'!S49</f>
        <v>-25</v>
      </c>
      <c r="T49" s="224">
        <f>'ADJ DETAIL INPUT'!T49</f>
        <v>0</v>
      </c>
      <c r="U49" s="226">
        <f t="shared" ref="U49:AE49" si="7">U21+U25+U31+U37+U39+U40+U41+U48</f>
        <v>238020.52726899998</v>
      </c>
      <c r="V49" s="224"/>
      <c r="W49" s="224"/>
      <c r="X49" s="224"/>
      <c r="Y49" s="224"/>
      <c r="Z49" s="224"/>
      <c r="AA49" s="224"/>
      <c r="AB49" s="224"/>
      <c r="AC49" s="224"/>
      <c r="AD49" s="224"/>
      <c r="AE49" s="226">
        <f t="shared" si="7"/>
        <v>238020.52726899998</v>
      </c>
      <c r="AI49" s="201"/>
    </row>
    <row r="50" spans="1:35">
      <c r="C50" s="182"/>
      <c r="D50" s="182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22"/>
      <c r="V50" s="219"/>
      <c r="W50" s="228"/>
      <c r="X50" s="228"/>
      <c r="Y50" s="219"/>
      <c r="Z50" s="228"/>
      <c r="AA50" s="228"/>
      <c r="AB50" s="228"/>
      <c r="AC50" s="219"/>
      <c r="AD50" s="219"/>
      <c r="AE50" s="222"/>
      <c r="AI50" s="201"/>
    </row>
    <row r="51" spans="1:35" ht="12.95" customHeight="1">
      <c r="A51" s="179">
        <v>26</v>
      </c>
      <c r="B51" s="141" t="s">
        <v>53</v>
      </c>
      <c r="C51" s="182"/>
      <c r="D51" s="182"/>
      <c r="E51" s="219">
        <f>'ADJ DETAIL INPUT'!E51</f>
        <v>17681</v>
      </c>
      <c r="F51" s="219">
        <f>'ADJ DETAIL INPUT'!F51</f>
        <v>0</v>
      </c>
      <c r="G51" s="219">
        <f>'ADJ DETAIL INPUT'!G51</f>
        <v>-3</v>
      </c>
      <c r="H51" s="219">
        <f>'ADJ DETAIL INPUT'!H51</f>
        <v>-1107.5272690000002</v>
      </c>
      <c r="I51" s="219">
        <f>'ADJ DETAIL INPUT'!I51</f>
        <v>-7</v>
      </c>
      <c r="J51" s="219">
        <f>'ADJ DETAIL INPUT'!J51</f>
        <v>0</v>
      </c>
      <c r="K51" s="219">
        <f>'ADJ DETAIL INPUT'!K51</f>
        <v>365</v>
      </c>
      <c r="L51" s="219">
        <f>'ADJ DETAIL INPUT'!L51</f>
        <v>-44</v>
      </c>
      <c r="M51" s="219">
        <f>'ADJ DETAIL INPUT'!M51</f>
        <v>-186</v>
      </c>
      <c r="N51" s="219">
        <f>'ADJ DETAIL INPUT'!N51</f>
        <v>0</v>
      </c>
      <c r="O51" s="219">
        <f>'ADJ DETAIL INPUT'!O51</f>
        <v>3</v>
      </c>
      <c r="P51" s="219">
        <f>'ADJ DETAIL INPUT'!P51</f>
        <v>0</v>
      </c>
      <c r="Q51" s="219">
        <f>'ADJ DETAIL INPUT'!Q51</f>
        <v>1</v>
      </c>
      <c r="R51" s="219">
        <f>'ADJ DETAIL INPUT'!R51</f>
        <v>-2</v>
      </c>
      <c r="S51" s="219">
        <f>'ADJ DETAIL INPUT'!S51</f>
        <v>25</v>
      </c>
      <c r="T51" s="219">
        <f>'ADJ DETAIL INPUT'!T51</f>
        <v>0</v>
      </c>
      <c r="U51" s="222">
        <f>SUM(E51:T51)</f>
        <v>16725.472731000002</v>
      </c>
      <c r="V51" s="219"/>
      <c r="W51" s="228"/>
      <c r="X51" s="228"/>
      <c r="Y51" s="219"/>
      <c r="Z51" s="228"/>
      <c r="AA51" s="228"/>
      <c r="AB51" s="228"/>
      <c r="AC51" s="219"/>
      <c r="AD51" s="219"/>
      <c r="AE51" s="222">
        <f t="shared" ref="AE51" si="8">AE18-AE49</f>
        <v>16725.472731000016</v>
      </c>
      <c r="AI51" s="201"/>
    </row>
    <row r="52" spans="1:35" ht="12.95" customHeight="1">
      <c r="C52" s="182"/>
      <c r="D52" s="182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22"/>
      <c r="V52" s="219"/>
      <c r="W52" s="228"/>
      <c r="X52" s="228"/>
      <c r="Y52" s="219"/>
      <c r="Z52" s="228"/>
      <c r="AA52" s="228"/>
      <c r="AB52" s="228"/>
      <c r="AC52" s="219"/>
      <c r="AD52" s="219"/>
      <c r="AE52" s="222"/>
      <c r="AI52" s="201"/>
    </row>
    <row r="53" spans="1:35" ht="12.95" customHeight="1">
      <c r="B53" s="141" t="s">
        <v>54</v>
      </c>
      <c r="C53" s="182"/>
      <c r="D53" s="182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22"/>
      <c r="V53" s="223"/>
      <c r="W53" s="223"/>
      <c r="X53" s="223"/>
      <c r="Y53" s="223"/>
      <c r="Z53" s="223"/>
      <c r="AA53" s="223"/>
      <c r="AB53" s="223"/>
      <c r="AC53" s="223"/>
      <c r="AD53" s="223"/>
      <c r="AE53" s="222"/>
      <c r="AI53" s="138"/>
    </row>
    <row r="54" spans="1:35">
      <c r="A54" s="179">
        <v>27</v>
      </c>
      <c r="B54" s="182" t="s">
        <v>55</v>
      </c>
      <c r="D54" s="182"/>
      <c r="E54" s="219">
        <f>'ADJ DETAIL INPUT'!E54</f>
        <v>-591</v>
      </c>
      <c r="F54" s="219">
        <f>'ADJ DETAIL INPUT'!F54</f>
        <v>0</v>
      </c>
      <c r="G54" s="219">
        <f>'ADJ DETAIL INPUT'!G54</f>
        <v>-1.0499999999999998</v>
      </c>
      <c r="H54" s="219">
        <f>'ADJ DETAIL INPUT'!H54</f>
        <v>-387.63454415000001</v>
      </c>
      <c r="I54" s="219">
        <f>'ADJ DETAIL INPUT'!I54</f>
        <v>-2.4499999999999997</v>
      </c>
      <c r="J54" s="219">
        <f>'ADJ DETAIL INPUT'!J54</f>
        <v>0</v>
      </c>
      <c r="K54" s="219">
        <f>'ADJ DETAIL INPUT'!K54</f>
        <v>127.74999999999999</v>
      </c>
      <c r="L54" s="219">
        <f>'ADJ DETAIL INPUT'!L54</f>
        <v>-15.399999999999999</v>
      </c>
      <c r="M54" s="219">
        <f>'ADJ DETAIL INPUT'!M54</f>
        <v>-65.099999999999994</v>
      </c>
      <c r="N54" s="219">
        <f>'ADJ DETAIL INPUT'!N54</f>
        <v>18</v>
      </c>
      <c r="O54" s="219">
        <f>'ADJ DETAIL INPUT'!O54</f>
        <v>1.0499999999999998</v>
      </c>
      <c r="P54" s="219">
        <f>'ADJ DETAIL INPUT'!P54</f>
        <v>0</v>
      </c>
      <c r="Q54" s="219">
        <f>'ADJ DETAIL INPUT'!Q54</f>
        <v>0.35</v>
      </c>
      <c r="R54" s="219">
        <f>'ADJ DETAIL INPUT'!R54</f>
        <v>-0.7</v>
      </c>
      <c r="S54" s="219">
        <f>'ADJ DETAIL INPUT'!S54</f>
        <v>8.75</v>
      </c>
      <c r="T54" s="219">
        <f>'ADJ DETAIL INPUT'!T54</f>
        <v>0</v>
      </c>
      <c r="U54" s="222">
        <f>SUM(E54:T54)</f>
        <v>-907.43454415000008</v>
      </c>
      <c r="V54" s="223"/>
      <c r="W54" s="223"/>
      <c r="X54" s="223"/>
      <c r="Y54" s="223"/>
      <c r="Z54" s="223"/>
      <c r="AA54" s="223"/>
      <c r="AB54" s="223"/>
      <c r="AC54" s="223"/>
      <c r="AD54" s="223"/>
      <c r="AE54" s="222">
        <f>SUM(U54:AD54)</f>
        <v>-907.43454415000008</v>
      </c>
      <c r="AI54" s="138"/>
    </row>
    <row r="55" spans="1:35">
      <c r="A55" s="179">
        <v>28</v>
      </c>
      <c r="B55" s="182" t="s">
        <v>174</v>
      </c>
      <c r="D55" s="182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22">
        <f>SUM(E55:T55)</f>
        <v>0</v>
      </c>
      <c r="V55" s="223"/>
      <c r="W55" s="223"/>
      <c r="X55" s="223"/>
      <c r="Y55" s="223"/>
      <c r="Z55" s="223"/>
      <c r="AA55" s="223"/>
      <c r="AB55" s="223"/>
      <c r="AC55" s="223"/>
      <c r="AD55" s="223"/>
      <c r="AE55" s="222">
        <f>SUM(U55:AD55)</f>
        <v>0</v>
      </c>
      <c r="AI55" s="138"/>
    </row>
    <row r="56" spans="1:35">
      <c r="A56" s="179">
        <v>29</v>
      </c>
      <c r="B56" s="182" t="s">
        <v>56</v>
      </c>
      <c r="D56" s="182"/>
      <c r="E56" s="219">
        <f>'ADJ DETAIL INPUT'!E56</f>
        <v>5719</v>
      </c>
      <c r="F56" s="219">
        <f>'ADJ DETAIL INPUT'!F56</f>
        <v>0</v>
      </c>
      <c r="G56" s="219">
        <f>'ADJ DETAIL INPUT'!G56</f>
        <v>0</v>
      </c>
      <c r="H56" s="219">
        <f>'ADJ DETAIL INPUT'!H56</f>
        <v>0</v>
      </c>
      <c r="I56" s="219">
        <f>'ADJ DETAIL INPUT'!I56</f>
        <v>0</v>
      </c>
      <c r="J56" s="219">
        <f>'ADJ DETAIL INPUT'!J56</f>
        <v>0</v>
      </c>
      <c r="K56" s="219">
        <f>'ADJ DETAIL INPUT'!K56</f>
        <v>0</v>
      </c>
      <c r="L56" s="219">
        <f>'ADJ DETAIL INPUT'!L56</f>
        <v>0</v>
      </c>
      <c r="M56" s="219">
        <f>'ADJ DETAIL INPUT'!M56</f>
        <v>0</v>
      </c>
      <c r="N56" s="219">
        <f>'ADJ DETAIL INPUT'!N56</f>
        <v>-28</v>
      </c>
      <c r="O56" s="219">
        <f>'ADJ DETAIL INPUT'!O56</f>
        <v>0</v>
      </c>
      <c r="P56" s="219">
        <f>'ADJ DETAIL INPUT'!P56</f>
        <v>0</v>
      </c>
      <c r="Q56" s="219">
        <f>'ADJ DETAIL INPUT'!Q56</f>
        <v>0</v>
      </c>
      <c r="R56" s="219">
        <f>'ADJ DETAIL INPUT'!R56</f>
        <v>0</v>
      </c>
      <c r="S56" s="219">
        <f>'ADJ DETAIL INPUT'!S56</f>
        <v>0</v>
      </c>
      <c r="T56" s="219">
        <f>'ADJ DETAIL INPUT'!T56</f>
        <v>0</v>
      </c>
      <c r="U56" s="222">
        <f t="shared" ref="U56:U57" si="9">SUM(E56:T56)</f>
        <v>5691</v>
      </c>
      <c r="V56" s="220"/>
      <c r="W56" s="220"/>
      <c r="X56" s="220"/>
      <c r="Y56" s="220"/>
      <c r="Z56" s="220"/>
      <c r="AA56" s="220"/>
      <c r="AB56" s="220"/>
      <c r="AC56" s="220"/>
      <c r="AD56" s="220"/>
      <c r="AE56" s="222">
        <f>SUM(U56:AD56)</f>
        <v>5691</v>
      </c>
      <c r="AI56" s="138"/>
    </row>
    <row r="57" spans="1:35">
      <c r="A57" s="179">
        <v>30</v>
      </c>
      <c r="B57" s="182" t="s">
        <v>57</v>
      </c>
      <c r="D57" s="182"/>
      <c r="E57" s="224">
        <f>'ADJ DETAIL INPUT'!E57</f>
        <v>-27</v>
      </c>
      <c r="F57" s="224">
        <f>'ADJ DETAIL INPUT'!F57</f>
        <v>0</v>
      </c>
      <c r="G57" s="224">
        <f>'ADJ DETAIL INPUT'!G57</f>
        <v>0</v>
      </c>
      <c r="H57" s="224">
        <f>'ADJ DETAIL INPUT'!H57</f>
        <v>0</v>
      </c>
      <c r="I57" s="224">
        <f>'ADJ DETAIL INPUT'!I57</f>
        <v>0</v>
      </c>
      <c r="J57" s="224">
        <f>'ADJ DETAIL INPUT'!J57</f>
        <v>0</v>
      </c>
      <c r="K57" s="224">
        <f>'ADJ DETAIL INPUT'!K57</f>
        <v>0</v>
      </c>
      <c r="L57" s="224">
        <f>'ADJ DETAIL INPUT'!L57</f>
        <v>0</v>
      </c>
      <c r="M57" s="224">
        <f>'ADJ DETAIL INPUT'!M57</f>
        <v>0</v>
      </c>
      <c r="N57" s="224">
        <f>'ADJ DETAIL INPUT'!N57</f>
        <v>0</v>
      </c>
      <c r="O57" s="224">
        <f>'ADJ DETAIL INPUT'!O57</f>
        <v>0</v>
      </c>
      <c r="P57" s="224">
        <f>'ADJ DETAIL INPUT'!P57</f>
        <v>0</v>
      </c>
      <c r="Q57" s="224">
        <f>'ADJ DETAIL INPUT'!Q57</f>
        <v>0</v>
      </c>
      <c r="R57" s="224">
        <f>'ADJ DETAIL INPUT'!R57</f>
        <v>0</v>
      </c>
      <c r="S57" s="224">
        <f>'ADJ DETAIL INPUT'!S57</f>
        <v>0</v>
      </c>
      <c r="T57" s="224">
        <f>'ADJ DETAIL INPUT'!T57</f>
        <v>0</v>
      </c>
      <c r="U57" s="226">
        <f t="shared" si="9"/>
        <v>-27</v>
      </c>
      <c r="V57" s="225"/>
      <c r="W57" s="225"/>
      <c r="X57" s="225"/>
      <c r="Y57" s="225"/>
      <c r="Z57" s="225"/>
      <c r="AA57" s="225"/>
      <c r="AB57" s="225"/>
      <c r="AC57" s="225"/>
      <c r="AD57" s="225"/>
      <c r="AE57" s="226">
        <f>SUM(U57:AD57)</f>
        <v>-27</v>
      </c>
      <c r="AI57" s="138"/>
    </row>
    <row r="58" spans="1:35"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22"/>
      <c r="V58" s="219"/>
      <c r="W58" s="228"/>
      <c r="X58" s="228"/>
      <c r="Y58" s="219"/>
      <c r="Z58" s="228"/>
      <c r="AA58" s="228"/>
      <c r="AB58" s="228"/>
      <c r="AC58" s="219"/>
      <c r="AD58" s="219"/>
      <c r="AE58" s="222"/>
    </row>
    <row r="59" spans="1:35" s="181" customFormat="1" ht="13.5" thickBot="1">
      <c r="A59" s="179">
        <v>31</v>
      </c>
      <c r="B59" s="181" t="s">
        <v>58</v>
      </c>
      <c r="E59" s="357">
        <f>'ADJ DETAIL INPUT'!E59</f>
        <v>12580</v>
      </c>
      <c r="F59" s="357">
        <f>'ADJ DETAIL INPUT'!F59</f>
        <v>-2.9625750000000002</v>
      </c>
      <c r="G59" s="357">
        <f>'ADJ DETAIL INPUT'!G59</f>
        <v>-1.9699500000000001</v>
      </c>
      <c r="H59" s="357">
        <f>'ADJ DETAIL INPUT'!H59</f>
        <v>-719.89272485000015</v>
      </c>
      <c r="I59" s="357">
        <f>'ADJ DETAIL INPUT'!I59</f>
        <v>-4.5500000000000007</v>
      </c>
      <c r="J59" s="357">
        <f>'ADJ DETAIL INPUT'!J59</f>
        <v>0</v>
      </c>
      <c r="K59" s="357">
        <f>'ADJ DETAIL INPUT'!K59</f>
        <v>237.25</v>
      </c>
      <c r="L59" s="357">
        <f>'ADJ DETAIL INPUT'!L59</f>
        <v>-28.6</v>
      </c>
      <c r="M59" s="357">
        <f>'ADJ DETAIL INPUT'!M59</f>
        <v>-120.9</v>
      </c>
      <c r="N59" s="357">
        <f>'ADJ DETAIL INPUT'!N59</f>
        <v>10</v>
      </c>
      <c r="O59" s="357">
        <f>'ADJ DETAIL INPUT'!O59</f>
        <v>1.9500000000000002</v>
      </c>
      <c r="P59" s="357">
        <f>'ADJ DETAIL INPUT'!P59</f>
        <v>0</v>
      </c>
      <c r="Q59" s="357">
        <f>'ADJ DETAIL INPUT'!Q59</f>
        <v>0.65</v>
      </c>
      <c r="R59" s="357">
        <f>'ADJ DETAIL INPUT'!R59</f>
        <v>-1.3</v>
      </c>
      <c r="S59" s="357">
        <f>'ADJ DETAIL INPUT'!S59</f>
        <v>16.25</v>
      </c>
      <c r="T59" s="357">
        <f>'ADJ DETAIL INPUT'!T59</f>
        <v>-60</v>
      </c>
      <c r="U59" s="359">
        <f>U51-SUM(U54:U57)+U58</f>
        <v>11968.907275150003</v>
      </c>
      <c r="V59" s="357"/>
      <c r="W59" s="358"/>
      <c r="X59" s="358"/>
      <c r="Y59" s="357"/>
      <c r="Z59" s="358"/>
      <c r="AA59" s="358"/>
      <c r="AB59" s="358"/>
      <c r="AC59" s="357"/>
      <c r="AD59" s="357"/>
      <c r="AE59" s="359">
        <f>AE51-SUM(AE54:AE57)+AE58</f>
        <v>11968.907275150017</v>
      </c>
      <c r="AF59" s="148"/>
      <c r="AI59" s="202"/>
    </row>
    <row r="60" spans="1:35" ht="13.5" thickTop="1"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22"/>
      <c r="V60" s="219"/>
      <c r="W60" s="228"/>
      <c r="X60" s="228"/>
      <c r="Y60" s="219"/>
      <c r="Z60" s="228"/>
      <c r="AA60" s="228"/>
      <c r="AB60" s="228"/>
      <c r="AC60" s="219"/>
      <c r="AD60" s="219"/>
      <c r="AE60" s="222"/>
    </row>
    <row r="61" spans="1:35">
      <c r="B61" s="141" t="s">
        <v>101</v>
      </c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22"/>
      <c r="V61" s="219"/>
      <c r="W61" s="228"/>
      <c r="X61" s="228"/>
      <c r="Y61" s="219"/>
      <c r="Z61" s="228"/>
      <c r="AA61" s="228"/>
      <c r="AB61" s="228"/>
      <c r="AC61" s="219"/>
      <c r="AD61" s="219"/>
      <c r="AE61" s="222"/>
    </row>
    <row r="62" spans="1:35">
      <c r="B62" s="141" t="s">
        <v>102</v>
      </c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22"/>
      <c r="V62" s="223"/>
      <c r="W62" s="223"/>
      <c r="X62" s="223"/>
      <c r="Y62" s="223"/>
      <c r="Z62" s="223"/>
      <c r="AA62" s="223"/>
      <c r="AB62" s="223"/>
      <c r="AC62" s="223"/>
      <c r="AD62" s="223"/>
      <c r="AE62" s="222"/>
      <c r="AI62" s="138"/>
    </row>
    <row r="63" spans="1:35">
      <c r="A63" s="179">
        <v>32</v>
      </c>
      <c r="B63" s="182"/>
      <c r="C63" s="182" t="s">
        <v>42</v>
      </c>
      <c r="D63" s="182"/>
      <c r="E63" s="318">
        <f>'ADJ DETAIL INPUT'!E63</f>
        <v>22008</v>
      </c>
      <c r="F63" s="318">
        <f>'ADJ DETAIL INPUT'!F63</f>
        <v>0</v>
      </c>
      <c r="G63" s="318">
        <f>'ADJ DETAIL INPUT'!G63</f>
        <v>0</v>
      </c>
      <c r="H63" s="318">
        <f>'ADJ DETAIL INPUT'!H63</f>
        <v>0</v>
      </c>
      <c r="I63" s="318">
        <f>'ADJ DETAIL INPUT'!I63</f>
        <v>0</v>
      </c>
      <c r="J63" s="318">
        <f>'ADJ DETAIL INPUT'!J63</f>
        <v>0</v>
      </c>
      <c r="K63" s="318">
        <f>'ADJ DETAIL INPUT'!K63</f>
        <v>0</v>
      </c>
      <c r="L63" s="318">
        <f>'ADJ DETAIL INPUT'!L63</f>
        <v>0</v>
      </c>
      <c r="M63" s="318">
        <f>'ADJ DETAIL INPUT'!M63</f>
        <v>0</v>
      </c>
      <c r="N63" s="318">
        <f>'ADJ DETAIL INPUT'!N63</f>
        <v>0</v>
      </c>
      <c r="O63" s="318">
        <f>'ADJ DETAIL INPUT'!O63</f>
        <v>0</v>
      </c>
      <c r="P63" s="318">
        <f>'ADJ DETAIL INPUT'!P63</f>
        <v>0</v>
      </c>
      <c r="Q63" s="318">
        <f>'ADJ DETAIL INPUT'!Q63</f>
        <v>0</v>
      </c>
      <c r="R63" s="318">
        <f>'ADJ DETAIL INPUT'!R63</f>
        <v>0</v>
      </c>
      <c r="S63" s="318">
        <f>'ADJ DETAIL INPUT'!S63</f>
        <v>0</v>
      </c>
      <c r="T63" s="318">
        <f>'ADJ DETAIL INPUT'!T63</f>
        <v>0</v>
      </c>
      <c r="U63" s="321">
        <f t="shared" ref="U63:U65" si="10">SUM(E63:T63)</f>
        <v>22008</v>
      </c>
      <c r="V63" s="319"/>
      <c r="W63" s="319"/>
      <c r="X63" s="319"/>
      <c r="Y63" s="319"/>
      <c r="Z63" s="319"/>
      <c r="AA63" s="319"/>
      <c r="AB63" s="319"/>
      <c r="AC63" s="319"/>
      <c r="AD63" s="319"/>
      <c r="AE63" s="321">
        <f>SUM(U63:AD63)</f>
        <v>22008</v>
      </c>
      <c r="AI63" s="200"/>
    </row>
    <row r="64" spans="1:35">
      <c r="A64" s="179">
        <v>33</v>
      </c>
      <c r="B64" s="182"/>
      <c r="C64" s="182" t="s">
        <v>59</v>
      </c>
      <c r="D64" s="182"/>
      <c r="E64" s="219">
        <f>'ADJ DETAIL INPUT'!E64</f>
        <v>281279</v>
      </c>
      <c r="F64" s="219">
        <f>'ADJ DETAIL INPUT'!F64</f>
        <v>0</v>
      </c>
      <c r="G64" s="219">
        <f>'ADJ DETAIL INPUT'!G64</f>
        <v>0</v>
      </c>
      <c r="H64" s="219">
        <f>'ADJ DETAIL INPUT'!H64</f>
        <v>0</v>
      </c>
      <c r="I64" s="219">
        <f>'ADJ DETAIL INPUT'!I64</f>
        <v>0</v>
      </c>
      <c r="J64" s="219">
        <f>'ADJ DETAIL INPUT'!J64</f>
        <v>0</v>
      </c>
      <c r="K64" s="219">
        <f>'ADJ DETAIL INPUT'!K64</f>
        <v>0</v>
      </c>
      <c r="L64" s="219">
        <f>'ADJ DETAIL INPUT'!L64</f>
        <v>0</v>
      </c>
      <c r="M64" s="219">
        <f>'ADJ DETAIL INPUT'!M64</f>
        <v>0</v>
      </c>
      <c r="N64" s="219">
        <f>'ADJ DETAIL INPUT'!N64</f>
        <v>0</v>
      </c>
      <c r="O64" s="219">
        <f>'ADJ DETAIL INPUT'!O64</f>
        <v>0</v>
      </c>
      <c r="P64" s="219">
        <f>'ADJ DETAIL INPUT'!P64</f>
        <v>0</v>
      </c>
      <c r="Q64" s="219">
        <f>'ADJ DETAIL INPUT'!Q64</f>
        <v>0</v>
      </c>
      <c r="R64" s="219">
        <f>'ADJ DETAIL INPUT'!R64</f>
        <v>0</v>
      </c>
      <c r="S64" s="219">
        <f>'ADJ DETAIL INPUT'!S64</f>
        <v>0</v>
      </c>
      <c r="T64" s="219">
        <f>'ADJ DETAIL INPUT'!T64</f>
        <v>0</v>
      </c>
      <c r="U64" s="222">
        <f t="shared" si="10"/>
        <v>281279</v>
      </c>
      <c r="V64" s="220"/>
      <c r="W64" s="220"/>
      <c r="X64" s="220"/>
      <c r="Y64" s="220"/>
      <c r="Z64" s="220"/>
      <c r="AA64" s="220"/>
      <c r="AB64" s="220"/>
      <c r="AC64" s="220"/>
      <c r="AD64" s="220"/>
      <c r="AE64" s="222">
        <f>SUM(U64:AD64)</f>
        <v>281279</v>
      </c>
      <c r="AI64" s="138"/>
    </row>
    <row r="65" spans="1:35">
      <c r="A65" s="179">
        <v>34</v>
      </c>
      <c r="B65" s="182"/>
      <c r="C65" s="182" t="s">
        <v>60</v>
      </c>
      <c r="D65" s="182"/>
      <c r="E65" s="224">
        <f>'ADJ DETAIL INPUT'!E65</f>
        <v>38971</v>
      </c>
      <c r="F65" s="224">
        <f>'ADJ DETAIL INPUT'!F65</f>
        <v>0</v>
      </c>
      <c r="G65" s="224">
        <f>'ADJ DETAIL INPUT'!G65</f>
        <v>0</v>
      </c>
      <c r="H65" s="224">
        <f>'ADJ DETAIL INPUT'!H65</f>
        <v>0</v>
      </c>
      <c r="I65" s="224">
        <f>'ADJ DETAIL INPUT'!I65</f>
        <v>0</v>
      </c>
      <c r="J65" s="224">
        <f>'ADJ DETAIL INPUT'!J65</f>
        <v>0</v>
      </c>
      <c r="K65" s="224">
        <f>'ADJ DETAIL INPUT'!K65</f>
        <v>0</v>
      </c>
      <c r="L65" s="224">
        <f>'ADJ DETAIL INPUT'!L65</f>
        <v>0</v>
      </c>
      <c r="M65" s="224">
        <f>'ADJ DETAIL INPUT'!M65</f>
        <v>0</v>
      </c>
      <c r="N65" s="224">
        <f>'ADJ DETAIL INPUT'!N65</f>
        <v>0</v>
      </c>
      <c r="O65" s="224">
        <f>'ADJ DETAIL INPUT'!O65</f>
        <v>0</v>
      </c>
      <c r="P65" s="224">
        <f>'ADJ DETAIL INPUT'!P65</f>
        <v>0</v>
      </c>
      <c r="Q65" s="224">
        <f>'ADJ DETAIL INPUT'!Q65</f>
        <v>0</v>
      </c>
      <c r="R65" s="224">
        <f>'ADJ DETAIL INPUT'!R65</f>
        <v>0</v>
      </c>
      <c r="S65" s="224">
        <f>'ADJ DETAIL INPUT'!S65</f>
        <v>0</v>
      </c>
      <c r="T65" s="224">
        <f>'ADJ DETAIL INPUT'!T65</f>
        <v>0</v>
      </c>
      <c r="U65" s="226">
        <f t="shared" si="10"/>
        <v>38971</v>
      </c>
      <c r="V65" s="225"/>
      <c r="W65" s="225"/>
      <c r="X65" s="225"/>
      <c r="Y65" s="225"/>
      <c r="Z65" s="225"/>
      <c r="AA65" s="225"/>
      <c r="AB65" s="225"/>
      <c r="AC65" s="225"/>
      <c r="AD65" s="225"/>
      <c r="AE65" s="226">
        <f>SUM(U65:AD65)</f>
        <v>38971</v>
      </c>
      <c r="AI65" s="138"/>
    </row>
    <row r="66" spans="1:35" ht="18" customHeight="1">
      <c r="A66" s="179">
        <v>35</v>
      </c>
      <c r="B66" s="182" t="s">
        <v>61</v>
      </c>
      <c r="C66" s="182"/>
      <c r="E66" s="219">
        <f>'ADJ DETAIL INPUT'!E66</f>
        <v>342258</v>
      </c>
      <c r="F66" s="219">
        <f>'ADJ DETAIL INPUT'!F66</f>
        <v>0</v>
      </c>
      <c r="G66" s="219">
        <f>'ADJ DETAIL INPUT'!G66</f>
        <v>0</v>
      </c>
      <c r="H66" s="219">
        <f>'ADJ DETAIL INPUT'!H66</f>
        <v>0</v>
      </c>
      <c r="I66" s="219">
        <f>'ADJ DETAIL INPUT'!I66</f>
        <v>0</v>
      </c>
      <c r="J66" s="219">
        <f>'ADJ DETAIL INPUT'!J66</f>
        <v>0</v>
      </c>
      <c r="K66" s="219">
        <f>'ADJ DETAIL INPUT'!K66</f>
        <v>0</v>
      </c>
      <c r="L66" s="219">
        <f>'ADJ DETAIL INPUT'!L66</f>
        <v>0</v>
      </c>
      <c r="M66" s="219">
        <f>'ADJ DETAIL INPUT'!M66</f>
        <v>0</v>
      </c>
      <c r="N66" s="219">
        <f>'ADJ DETAIL INPUT'!N66</f>
        <v>0</v>
      </c>
      <c r="O66" s="219">
        <f>'ADJ DETAIL INPUT'!O66</f>
        <v>0</v>
      </c>
      <c r="P66" s="219">
        <f>'ADJ DETAIL INPUT'!P66</f>
        <v>0</v>
      </c>
      <c r="Q66" s="219">
        <f>'ADJ DETAIL INPUT'!Q66</f>
        <v>0</v>
      </c>
      <c r="R66" s="219">
        <f>'ADJ DETAIL INPUT'!R66</f>
        <v>0</v>
      </c>
      <c r="S66" s="219">
        <f>'ADJ DETAIL INPUT'!S66</f>
        <v>0</v>
      </c>
      <c r="T66" s="219">
        <f>'ADJ DETAIL INPUT'!T66</f>
        <v>0</v>
      </c>
      <c r="U66" s="222">
        <f t="shared" ref="U66:AE66" si="11">SUM(U63:U65)</f>
        <v>342258</v>
      </c>
      <c r="V66" s="219"/>
      <c r="W66" s="228"/>
      <c r="X66" s="228"/>
      <c r="Y66" s="219"/>
      <c r="Z66" s="228"/>
      <c r="AA66" s="228"/>
      <c r="AB66" s="228"/>
      <c r="AC66" s="219"/>
      <c r="AD66" s="219"/>
      <c r="AE66" s="222">
        <f t="shared" si="11"/>
        <v>342258</v>
      </c>
      <c r="AI66" s="201"/>
    </row>
    <row r="67" spans="1:35" ht="12.75" customHeight="1">
      <c r="B67" s="182"/>
      <c r="C67" s="182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22"/>
      <c r="V67" s="219"/>
      <c r="W67" s="228"/>
      <c r="X67" s="228"/>
      <c r="Y67" s="219"/>
      <c r="Z67" s="228"/>
      <c r="AA67" s="228"/>
      <c r="AB67" s="228"/>
      <c r="AC67" s="219"/>
      <c r="AD67" s="219"/>
      <c r="AE67" s="222"/>
      <c r="AI67" s="201"/>
    </row>
    <row r="68" spans="1:35">
      <c r="B68" s="182" t="s">
        <v>196</v>
      </c>
      <c r="C68" s="182"/>
      <c r="D68" s="182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22"/>
      <c r="V68" s="223"/>
      <c r="W68" s="223"/>
      <c r="X68" s="223"/>
      <c r="Y68" s="223"/>
      <c r="Z68" s="223"/>
      <c r="AA68" s="223"/>
      <c r="AB68" s="223"/>
      <c r="AC68" s="223"/>
      <c r="AD68" s="223"/>
      <c r="AE68" s="222"/>
      <c r="AI68" s="138"/>
    </row>
    <row r="69" spans="1:35">
      <c r="A69" s="179">
        <v>36</v>
      </c>
      <c r="B69" s="182"/>
      <c r="C69" s="182" t="s">
        <v>42</v>
      </c>
      <c r="D69" s="182"/>
      <c r="E69" s="219">
        <f>'ADJ DETAIL INPUT'!E69</f>
        <v>8286</v>
      </c>
      <c r="F69" s="219">
        <f>'ADJ DETAIL INPUT'!F69</f>
        <v>0</v>
      </c>
      <c r="G69" s="219">
        <f>'ADJ DETAIL INPUT'!G69</f>
        <v>0</v>
      </c>
      <c r="H69" s="219">
        <f>'ADJ DETAIL INPUT'!H69</f>
        <v>0</v>
      </c>
      <c r="I69" s="219">
        <f>'ADJ DETAIL INPUT'!I69</f>
        <v>0</v>
      </c>
      <c r="J69" s="219">
        <f>'ADJ DETAIL INPUT'!J69</f>
        <v>0</v>
      </c>
      <c r="K69" s="219">
        <f>'ADJ DETAIL INPUT'!K69</f>
        <v>0</v>
      </c>
      <c r="L69" s="219">
        <f>'ADJ DETAIL INPUT'!L69</f>
        <v>0</v>
      </c>
      <c r="M69" s="219">
        <f>'ADJ DETAIL INPUT'!M69</f>
        <v>0</v>
      </c>
      <c r="N69" s="219">
        <f>'ADJ DETAIL INPUT'!N69</f>
        <v>0</v>
      </c>
      <c r="O69" s="219">
        <f>'ADJ DETAIL INPUT'!O69</f>
        <v>0</v>
      </c>
      <c r="P69" s="219">
        <f>'ADJ DETAIL INPUT'!P69</f>
        <v>0</v>
      </c>
      <c r="Q69" s="219">
        <f>'ADJ DETAIL INPUT'!Q69</f>
        <v>0</v>
      </c>
      <c r="R69" s="219">
        <f>'ADJ DETAIL INPUT'!R69</f>
        <v>0</v>
      </c>
      <c r="S69" s="219">
        <f>'ADJ DETAIL INPUT'!S69</f>
        <v>0</v>
      </c>
      <c r="T69" s="219">
        <f>'ADJ DETAIL INPUT'!T69</f>
        <v>0</v>
      </c>
      <c r="U69" s="222">
        <f t="shared" ref="U69:U71" si="12">SUM(E69:T69)</f>
        <v>8286</v>
      </c>
      <c r="V69" s="223"/>
      <c r="W69" s="223"/>
      <c r="X69" s="223"/>
      <c r="Y69" s="223"/>
      <c r="Z69" s="223"/>
      <c r="AA69" s="223"/>
      <c r="AB69" s="223"/>
      <c r="AC69" s="223"/>
      <c r="AD69" s="223"/>
      <c r="AE69" s="222">
        <f>SUM(U69:AD69)</f>
        <v>8286</v>
      </c>
      <c r="AI69" s="138"/>
    </row>
    <row r="70" spans="1:35">
      <c r="A70" s="179">
        <v>37</v>
      </c>
      <c r="B70" s="182"/>
      <c r="C70" s="182" t="s">
        <v>59</v>
      </c>
      <c r="D70" s="182"/>
      <c r="E70" s="219">
        <f>'ADJ DETAIL INPUT'!E70</f>
        <v>97489</v>
      </c>
      <c r="F70" s="219">
        <f>'ADJ DETAIL INPUT'!F70</f>
        <v>0</v>
      </c>
      <c r="G70" s="219">
        <f>'ADJ DETAIL INPUT'!G70</f>
        <v>0</v>
      </c>
      <c r="H70" s="219">
        <f>'ADJ DETAIL INPUT'!H70</f>
        <v>0</v>
      </c>
      <c r="I70" s="219">
        <f>'ADJ DETAIL INPUT'!I70</f>
        <v>0</v>
      </c>
      <c r="J70" s="219">
        <f>'ADJ DETAIL INPUT'!J70</f>
        <v>0</v>
      </c>
      <c r="K70" s="219">
        <f>'ADJ DETAIL INPUT'!K70</f>
        <v>0</v>
      </c>
      <c r="L70" s="219">
        <f>'ADJ DETAIL INPUT'!L70</f>
        <v>0</v>
      </c>
      <c r="M70" s="219">
        <f>'ADJ DETAIL INPUT'!M70</f>
        <v>0</v>
      </c>
      <c r="N70" s="219">
        <f>'ADJ DETAIL INPUT'!N70</f>
        <v>0</v>
      </c>
      <c r="O70" s="219">
        <f>'ADJ DETAIL INPUT'!O70</f>
        <v>0</v>
      </c>
      <c r="P70" s="219">
        <f>'ADJ DETAIL INPUT'!P70</f>
        <v>0</v>
      </c>
      <c r="Q70" s="219">
        <f>'ADJ DETAIL INPUT'!Q70</f>
        <v>0</v>
      </c>
      <c r="R70" s="219">
        <f>'ADJ DETAIL INPUT'!R70</f>
        <v>0</v>
      </c>
      <c r="S70" s="219">
        <f>'ADJ DETAIL INPUT'!S70</f>
        <v>0</v>
      </c>
      <c r="T70" s="219">
        <f>'ADJ DETAIL INPUT'!T70</f>
        <v>0</v>
      </c>
      <c r="U70" s="222">
        <f t="shared" si="12"/>
        <v>97489</v>
      </c>
      <c r="V70" s="223"/>
      <c r="W70" s="223"/>
      <c r="X70" s="223"/>
      <c r="Y70" s="223"/>
      <c r="Z70" s="223"/>
      <c r="AA70" s="223"/>
      <c r="AB70" s="223"/>
      <c r="AC70" s="223"/>
      <c r="AD70" s="223"/>
      <c r="AE70" s="222">
        <f>SUM(U70:AD70)</f>
        <v>97489</v>
      </c>
      <c r="AI70" s="138"/>
    </row>
    <row r="71" spans="1:35">
      <c r="A71" s="179">
        <v>38</v>
      </c>
      <c r="B71" s="182"/>
      <c r="C71" s="182" t="s">
        <v>60</v>
      </c>
      <c r="D71" s="182"/>
      <c r="E71" s="219">
        <f>'ADJ DETAIL INPUT'!E71</f>
        <v>10926</v>
      </c>
      <c r="F71" s="219">
        <f>'ADJ DETAIL INPUT'!F71</f>
        <v>0</v>
      </c>
      <c r="G71" s="219">
        <f>'ADJ DETAIL INPUT'!G71</f>
        <v>0</v>
      </c>
      <c r="H71" s="219">
        <f>'ADJ DETAIL INPUT'!H71</f>
        <v>0</v>
      </c>
      <c r="I71" s="219">
        <f>'ADJ DETAIL INPUT'!I71</f>
        <v>0</v>
      </c>
      <c r="J71" s="219">
        <f>'ADJ DETAIL INPUT'!J71</f>
        <v>0</v>
      </c>
      <c r="K71" s="219">
        <f>'ADJ DETAIL INPUT'!K71</f>
        <v>0</v>
      </c>
      <c r="L71" s="219">
        <f>'ADJ DETAIL INPUT'!L71</f>
        <v>0</v>
      </c>
      <c r="M71" s="219">
        <f>'ADJ DETAIL INPUT'!M71</f>
        <v>0</v>
      </c>
      <c r="N71" s="219">
        <f>'ADJ DETAIL INPUT'!N71</f>
        <v>0</v>
      </c>
      <c r="O71" s="219">
        <f>'ADJ DETAIL INPUT'!O71</f>
        <v>0</v>
      </c>
      <c r="P71" s="219">
        <f>'ADJ DETAIL INPUT'!P71</f>
        <v>0</v>
      </c>
      <c r="Q71" s="219">
        <f>'ADJ DETAIL INPUT'!Q71</f>
        <v>0</v>
      </c>
      <c r="R71" s="219">
        <f>'ADJ DETAIL INPUT'!R71</f>
        <v>0</v>
      </c>
      <c r="S71" s="219">
        <f>'ADJ DETAIL INPUT'!S71</f>
        <v>0</v>
      </c>
      <c r="T71" s="219">
        <f>'ADJ DETAIL INPUT'!T71</f>
        <v>0</v>
      </c>
      <c r="U71" s="222">
        <f t="shared" si="12"/>
        <v>10926</v>
      </c>
      <c r="V71" s="223"/>
      <c r="W71" s="223"/>
      <c r="X71" s="223"/>
      <c r="Y71" s="223"/>
      <c r="Z71" s="223"/>
      <c r="AA71" s="223"/>
      <c r="AB71" s="223"/>
      <c r="AC71" s="223"/>
      <c r="AD71" s="223"/>
      <c r="AE71" s="222">
        <f>SUM(U71:AD71)</f>
        <v>10926</v>
      </c>
      <c r="AI71" s="138"/>
    </row>
    <row r="72" spans="1:35">
      <c r="A72" s="179">
        <v>39</v>
      </c>
      <c r="B72" s="182" t="s">
        <v>416</v>
      </c>
      <c r="C72" s="182"/>
      <c r="E72" s="236">
        <f>'ADJ DETAIL INPUT'!E72</f>
        <v>116701</v>
      </c>
      <c r="F72" s="236">
        <f>'ADJ DETAIL INPUT'!F72</f>
        <v>0</v>
      </c>
      <c r="G72" s="236">
        <f>'ADJ DETAIL INPUT'!G72</f>
        <v>0</v>
      </c>
      <c r="H72" s="236">
        <f>'ADJ DETAIL INPUT'!H72</f>
        <v>0</v>
      </c>
      <c r="I72" s="236">
        <f>'ADJ DETAIL INPUT'!I72</f>
        <v>0</v>
      </c>
      <c r="J72" s="236">
        <f>'ADJ DETAIL INPUT'!J72</f>
        <v>0</v>
      </c>
      <c r="K72" s="236">
        <f>'ADJ DETAIL INPUT'!K72</f>
        <v>0</v>
      </c>
      <c r="L72" s="236">
        <f>'ADJ DETAIL INPUT'!L72</f>
        <v>0</v>
      </c>
      <c r="M72" s="236">
        <f>'ADJ DETAIL INPUT'!M72</f>
        <v>0</v>
      </c>
      <c r="N72" s="236">
        <f>'ADJ DETAIL INPUT'!N72</f>
        <v>0</v>
      </c>
      <c r="O72" s="236">
        <f>'ADJ DETAIL INPUT'!O72</f>
        <v>0</v>
      </c>
      <c r="P72" s="236">
        <f>'ADJ DETAIL INPUT'!P72</f>
        <v>0</v>
      </c>
      <c r="Q72" s="236">
        <f>'ADJ DETAIL INPUT'!Q72</f>
        <v>0</v>
      </c>
      <c r="R72" s="236">
        <f>'ADJ DETAIL INPUT'!R72</f>
        <v>0</v>
      </c>
      <c r="S72" s="236">
        <f>'ADJ DETAIL INPUT'!S72</f>
        <v>0</v>
      </c>
      <c r="T72" s="236">
        <f>'ADJ DETAIL INPUT'!T72</f>
        <v>0</v>
      </c>
      <c r="U72" s="238">
        <f t="shared" ref="U72" si="13">SUM(U69:U71)</f>
        <v>116701</v>
      </c>
      <c r="V72" s="236"/>
      <c r="W72" s="237"/>
      <c r="X72" s="237"/>
      <c r="Y72" s="236"/>
      <c r="Z72" s="237"/>
      <c r="AA72" s="237"/>
      <c r="AB72" s="237"/>
      <c r="AC72" s="236"/>
      <c r="AD72" s="236"/>
      <c r="AE72" s="238">
        <f t="shared" ref="AE72" si="14">SUM(AE69:AE71)</f>
        <v>116701</v>
      </c>
      <c r="AI72" s="201"/>
    </row>
    <row r="73" spans="1:35">
      <c r="A73" s="179">
        <v>40</v>
      </c>
      <c r="B73" s="182" t="s">
        <v>164</v>
      </c>
      <c r="C73" s="182"/>
      <c r="D73" s="182"/>
      <c r="E73" s="239">
        <f>'ADJ DETAIL INPUT'!E73</f>
        <v>225557</v>
      </c>
      <c r="F73" s="239">
        <f>'ADJ DETAIL INPUT'!F73</f>
        <v>0</v>
      </c>
      <c r="G73" s="239">
        <f>'ADJ DETAIL INPUT'!G73</f>
        <v>0</v>
      </c>
      <c r="H73" s="239">
        <f>'ADJ DETAIL INPUT'!H73</f>
        <v>0</v>
      </c>
      <c r="I73" s="239">
        <f>'ADJ DETAIL INPUT'!I73</f>
        <v>0</v>
      </c>
      <c r="J73" s="239">
        <f>'ADJ DETAIL INPUT'!J73</f>
        <v>0</v>
      </c>
      <c r="K73" s="239">
        <f>'ADJ DETAIL INPUT'!K73</f>
        <v>0</v>
      </c>
      <c r="L73" s="239">
        <f>'ADJ DETAIL INPUT'!L73</f>
        <v>0</v>
      </c>
      <c r="M73" s="239">
        <f>'ADJ DETAIL INPUT'!M73</f>
        <v>0</v>
      </c>
      <c r="N73" s="239">
        <f>'ADJ DETAIL INPUT'!N73</f>
        <v>0</v>
      </c>
      <c r="O73" s="239">
        <f>'ADJ DETAIL INPUT'!O73</f>
        <v>0</v>
      </c>
      <c r="P73" s="239">
        <f>'ADJ DETAIL INPUT'!P73</f>
        <v>0</v>
      </c>
      <c r="Q73" s="239">
        <f>'ADJ DETAIL INPUT'!Q73</f>
        <v>0</v>
      </c>
      <c r="R73" s="239">
        <f>'ADJ DETAIL INPUT'!R73</f>
        <v>0</v>
      </c>
      <c r="S73" s="239">
        <f>'ADJ DETAIL INPUT'!S73</f>
        <v>0</v>
      </c>
      <c r="T73" s="239">
        <f>'ADJ DETAIL INPUT'!T73</f>
        <v>0</v>
      </c>
      <c r="U73" s="239">
        <f t="shared" ref="U73:AE73" si="15">U66-U72</f>
        <v>225557</v>
      </c>
      <c r="V73" s="239"/>
      <c r="W73" s="239"/>
      <c r="X73" s="239"/>
      <c r="Y73" s="239"/>
      <c r="Z73" s="239"/>
      <c r="AA73" s="239"/>
      <c r="AB73" s="239"/>
      <c r="AC73" s="239"/>
      <c r="AD73" s="239"/>
      <c r="AE73" s="240">
        <f t="shared" si="15"/>
        <v>225557</v>
      </c>
      <c r="AI73" s="201"/>
    </row>
    <row r="74" spans="1:35" s="185" customFormat="1" ht="18.95" customHeight="1">
      <c r="A74" s="183">
        <v>41</v>
      </c>
      <c r="B74" s="184" t="s">
        <v>199</v>
      </c>
      <c r="C74" s="184"/>
      <c r="D74" s="184"/>
      <c r="E74" s="224">
        <f>'ADJ DETAIL INPUT'!E74</f>
        <v>-41707</v>
      </c>
      <c r="F74" s="224">
        <f>'ADJ DETAIL INPUT'!F74</f>
        <v>-297</v>
      </c>
      <c r="G74" s="224">
        <f>'ADJ DETAIL INPUT'!G74</f>
        <v>0</v>
      </c>
      <c r="H74" s="224">
        <f>'ADJ DETAIL INPUT'!H74</f>
        <v>0</v>
      </c>
      <c r="I74" s="224">
        <f>'ADJ DETAIL INPUT'!I74</f>
        <v>0</v>
      </c>
      <c r="J74" s="224">
        <f>'ADJ DETAIL INPUT'!J74</f>
        <v>0</v>
      </c>
      <c r="K74" s="224">
        <f>'ADJ DETAIL INPUT'!K74</f>
        <v>0</v>
      </c>
      <c r="L74" s="224">
        <f>'ADJ DETAIL INPUT'!L74</f>
        <v>0</v>
      </c>
      <c r="M74" s="224">
        <f>'ADJ DETAIL INPUT'!M74</f>
        <v>0</v>
      </c>
      <c r="N74" s="224">
        <f>'ADJ DETAIL INPUT'!N74</f>
        <v>0</v>
      </c>
      <c r="O74" s="224">
        <f>'ADJ DETAIL INPUT'!O74</f>
        <v>0</v>
      </c>
      <c r="P74" s="224">
        <f>'ADJ DETAIL INPUT'!P74</f>
        <v>0</v>
      </c>
      <c r="Q74" s="224">
        <f>'ADJ DETAIL INPUT'!Q74</f>
        <v>0</v>
      </c>
      <c r="R74" s="224">
        <f>'ADJ DETAIL INPUT'!R74</f>
        <v>0</v>
      </c>
      <c r="S74" s="224">
        <f>'ADJ DETAIL INPUT'!S74</f>
        <v>0</v>
      </c>
      <c r="T74" s="224">
        <f>'ADJ DETAIL INPUT'!T74</f>
        <v>0</v>
      </c>
      <c r="U74" s="226">
        <f t="shared" ref="U74:U79" si="16">SUM(E74:T74)</f>
        <v>-42004</v>
      </c>
      <c r="V74" s="225"/>
      <c r="W74" s="225"/>
      <c r="X74" s="225"/>
      <c r="Y74" s="225"/>
      <c r="Z74" s="225"/>
      <c r="AA74" s="225"/>
      <c r="AB74" s="225"/>
      <c r="AC74" s="225"/>
      <c r="AD74" s="225"/>
      <c r="AE74" s="226">
        <f>SUM(U74:AD74)</f>
        <v>-42004</v>
      </c>
      <c r="AF74" s="148"/>
      <c r="AI74" s="138"/>
    </row>
    <row r="75" spans="1:35" s="185" customFormat="1" ht="18.95" customHeight="1">
      <c r="A75" s="183">
        <v>42</v>
      </c>
      <c r="B75" s="184" t="s">
        <v>197</v>
      </c>
      <c r="C75" s="184"/>
      <c r="D75" s="184"/>
      <c r="E75" s="239">
        <f>'ADJ DETAIL INPUT'!E75</f>
        <v>183850</v>
      </c>
      <c r="F75" s="239">
        <f>'ADJ DETAIL INPUT'!F75</f>
        <v>-297</v>
      </c>
      <c r="G75" s="239">
        <f>'ADJ DETAIL INPUT'!G75</f>
        <v>0</v>
      </c>
      <c r="H75" s="239">
        <f>'ADJ DETAIL INPUT'!H75</f>
        <v>0</v>
      </c>
      <c r="I75" s="239">
        <f>'ADJ DETAIL INPUT'!I75</f>
        <v>0</v>
      </c>
      <c r="J75" s="239">
        <f>'ADJ DETAIL INPUT'!J75</f>
        <v>0</v>
      </c>
      <c r="K75" s="239">
        <f>'ADJ DETAIL INPUT'!K75</f>
        <v>0</v>
      </c>
      <c r="L75" s="239">
        <f>'ADJ DETAIL INPUT'!L75</f>
        <v>0</v>
      </c>
      <c r="M75" s="239">
        <f>'ADJ DETAIL INPUT'!M75</f>
        <v>0</v>
      </c>
      <c r="N75" s="239">
        <f>'ADJ DETAIL INPUT'!N75</f>
        <v>0</v>
      </c>
      <c r="O75" s="239">
        <f>'ADJ DETAIL INPUT'!O75</f>
        <v>0</v>
      </c>
      <c r="P75" s="239">
        <f>'ADJ DETAIL INPUT'!P75</f>
        <v>0</v>
      </c>
      <c r="Q75" s="239">
        <f>'ADJ DETAIL INPUT'!Q75</f>
        <v>0</v>
      </c>
      <c r="R75" s="239">
        <f>'ADJ DETAIL INPUT'!R75</f>
        <v>0</v>
      </c>
      <c r="S75" s="239">
        <f>'ADJ DETAIL INPUT'!S75</f>
        <v>0</v>
      </c>
      <c r="T75" s="239">
        <f>'ADJ DETAIL INPUT'!T75</f>
        <v>0</v>
      </c>
      <c r="U75" s="240">
        <f>U73+U74</f>
        <v>183553</v>
      </c>
      <c r="V75" s="239"/>
      <c r="W75" s="239"/>
      <c r="X75" s="239"/>
      <c r="Y75" s="239"/>
      <c r="Z75" s="239"/>
      <c r="AA75" s="239"/>
      <c r="AB75" s="239"/>
      <c r="AC75" s="239"/>
      <c r="AD75" s="239"/>
      <c r="AE75" s="240">
        <f>AE73+AE74</f>
        <v>183553</v>
      </c>
      <c r="AF75" s="148"/>
      <c r="AI75" s="138"/>
    </row>
    <row r="76" spans="1:35">
      <c r="A76" s="179">
        <v>43</v>
      </c>
      <c r="B76" s="182" t="s">
        <v>63</v>
      </c>
      <c r="C76" s="182"/>
      <c r="D76" s="182"/>
      <c r="E76" s="219">
        <f>'ADJ DETAIL INPUT'!E76</f>
        <v>13753</v>
      </c>
      <c r="F76" s="219">
        <f>'ADJ DETAIL INPUT'!F76</f>
        <v>0</v>
      </c>
      <c r="G76" s="219">
        <f>'ADJ DETAIL INPUT'!G76</f>
        <v>0</v>
      </c>
      <c r="H76" s="219">
        <f>'ADJ DETAIL INPUT'!H76</f>
        <v>0</v>
      </c>
      <c r="I76" s="219">
        <f>'ADJ DETAIL INPUT'!I76</f>
        <v>0</v>
      </c>
      <c r="J76" s="219">
        <f>'ADJ DETAIL INPUT'!J76</f>
        <v>0</v>
      </c>
      <c r="K76" s="219">
        <f>'ADJ DETAIL INPUT'!K76</f>
        <v>0</v>
      </c>
      <c r="L76" s="219">
        <f>'ADJ DETAIL INPUT'!L76</f>
        <v>0</v>
      </c>
      <c r="M76" s="219">
        <f>'ADJ DETAIL INPUT'!M76</f>
        <v>0</v>
      </c>
      <c r="N76" s="219">
        <f>'ADJ DETAIL INPUT'!N76</f>
        <v>0</v>
      </c>
      <c r="O76" s="219">
        <f>'ADJ DETAIL INPUT'!O76</f>
        <v>0</v>
      </c>
      <c r="P76" s="219">
        <f>'ADJ DETAIL INPUT'!P76</f>
        <v>0</v>
      </c>
      <c r="Q76" s="219">
        <f>'ADJ DETAIL INPUT'!Q76</f>
        <v>0</v>
      </c>
      <c r="R76" s="219">
        <f>'ADJ DETAIL INPUT'!R76</f>
        <v>0</v>
      </c>
      <c r="S76" s="219">
        <f>'ADJ DETAIL INPUT'!S76</f>
        <v>0</v>
      </c>
      <c r="T76" s="219">
        <f>'ADJ DETAIL INPUT'!T76</f>
        <v>0</v>
      </c>
      <c r="U76" s="222">
        <f>SUM(E76:T76)</f>
        <v>13753</v>
      </c>
      <c r="V76" s="220"/>
      <c r="W76" s="220"/>
      <c r="X76" s="220"/>
      <c r="Y76" s="220"/>
      <c r="Z76" s="220"/>
      <c r="AA76" s="220"/>
      <c r="AB76" s="220"/>
      <c r="AC76" s="220"/>
      <c r="AD76" s="220"/>
      <c r="AE76" s="240">
        <f>SUM(U76:AD76)</f>
        <v>13753</v>
      </c>
      <c r="AI76" s="138"/>
    </row>
    <row r="77" spans="1:35" s="185" customFormat="1">
      <c r="A77" s="183">
        <v>44</v>
      </c>
      <c r="B77" s="184" t="s">
        <v>64</v>
      </c>
      <c r="C77" s="184"/>
      <c r="D77" s="184"/>
      <c r="E77" s="219">
        <f>'ADJ DETAIL INPUT'!E77</f>
        <v>-14</v>
      </c>
      <c r="F77" s="219">
        <f>'ADJ DETAIL INPUT'!F77</f>
        <v>0</v>
      </c>
      <c r="G77" s="219">
        <f>'ADJ DETAIL INPUT'!G77</f>
        <v>0</v>
      </c>
      <c r="H77" s="219">
        <f>'ADJ DETAIL INPUT'!H77</f>
        <v>0</v>
      </c>
      <c r="I77" s="219">
        <f>'ADJ DETAIL INPUT'!I77</f>
        <v>0</v>
      </c>
      <c r="J77" s="219">
        <f>'ADJ DETAIL INPUT'!J77</f>
        <v>0</v>
      </c>
      <c r="K77" s="219">
        <f>'ADJ DETAIL INPUT'!K77</f>
        <v>0</v>
      </c>
      <c r="L77" s="219">
        <f>'ADJ DETAIL INPUT'!L77</f>
        <v>0</v>
      </c>
      <c r="M77" s="219">
        <f>'ADJ DETAIL INPUT'!M77</f>
        <v>0</v>
      </c>
      <c r="N77" s="219">
        <f>'ADJ DETAIL INPUT'!N77</f>
        <v>0</v>
      </c>
      <c r="O77" s="219">
        <f>'ADJ DETAIL INPUT'!O77</f>
        <v>0</v>
      </c>
      <c r="P77" s="219">
        <f>'ADJ DETAIL INPUT'!P77</f>
        <v>0</v>
      </c>
      <c r="Q77" s="219">
        <f>'ADJ DETAIL INPUT'!Q77</f>
        <v>0</v>
      </c>
      <c r="R77" s="219">
        <f>'ADJ DETAIL INPUT'!R77</f>
        <v>0</v>
      </c>
      <c r="S77" s="219">
        <f>'ADJ DETAIL INPUT'!S77</f>
        <v>0</v>
      </c>
      <c r="T77" s="219">
        <f>'ADJ DETAIL INPUT'!T77</f>
        <v>0</v>
      </c>
      <c r="U77" s="240">
        <f>SUM(E77:T77)</f>
        <v>-14</v>
      </c>
      <c r="V77" s="229"/>
      <c r="W77" s="229"/>
      <c r="X77" s="229"/>
      <c r="Y77" s="229"/>
      <c r="Z77" s="229"/>
      <c r="AA77" s="229"/>
      <c r="AB77" s="229"/>
      <c r="AC77" s="229"/>
      <c r="AD77" s="229"/>
      <c r="AE77" s="240">
        <f>SUM(U77:AD77)</f>
        <v>-14</v>
      </c>
      <c r="AF77" s="244"/>
      <c r="AH77" s="245"/>
      <c r="AI77" s="138"/>
    </row>
    <row r="78" spans="1:35" s="185" customFormat="1">
      <c r="A78" s="183">
        <v>45</v>
      </c>
      <c r="B78" s="184" t="s">
        <v>417</v>
      </c>
      <c r="C78" s="184"/>
      <c r="D78" s="184"/>
      <c r="E78" s="219">
        <f>'ADJ DETAIL INPUT'!E78</f>
        <v>-1010</v>
      </c>
      <c r="F78" s="219">
        <f>'ADJ DETAIL INPUT'!F78</f>
        <v>0</v>
      </c>
      <c r="G78" s="219">
        <f>'ADJ DETAIL INPUT'!G78</f>
        <v>-2</v>
      </c>
      <c r="H78" s="219">
        <f>'ADJ DETAIL INPUT'!H78</f>
        <v>0</v>
      </c>
      <c r="I78" s="219">
        <f>'ADJ DETAIL INPUT'!I78</f>
        <v>0</v>
      </c>
      <c r="J78" s="219">
        <f>'ADJ DETAIL INPUT'!J78</f>
        <v>0</v>
      </c>
      <c r="K78" s="219">
        <f>'ADJ DETAIL INPUT'!K78</f>
        <v>0</v>
      </c>
      <c r="L78" s="219">
        <f>'ADJ DETAIL INPUT'!L78</f>
        <v>0</v>
      </c>
      <c r="M78" s="219">
        <f>'ADJ DETAIL INPUT'!M78</f>
        <v>0</v>
      </c>
      <c r="N78" s="219">
        <f>'ADJ DETAIL INPUT'!N78</f>
        <v>0</v>
      </c>
      <c r="O78" s="219">
        <f>'ADJ DETAIL INPUT'!O78</f>
        <v>0</v>
      </c>
      <c r="P78" s="219">
        <f>'ADJ DETAIL INPUT'!P78</f>
        <v>0</v>
      </c>
      <c r="Q78" s="219">
        <f>'ADJ DETAIL INPUT'!Q78</f>
        <v>0</v>
      </c>
      <c r="R78" s="219">
        <f>'ADJ DETAIL INPUT'!R78</f>
        <v>0</v>
      </c>
      <c r="S78" s="219">
        <f>'ADJ DETAIL INPUT'!S78</f>
        <v>0</v>
      </c>
      <c r="T78" s="219">
        <f>'ADJ DETAIL INPUT'!T78</f>
        <v>0</v>
      </c>
      <c r="U78" s="240">
        <f>SUM(E78:T78)</f>
        <v>-1012</v>
      </c>
      <c r="V78" s="229"/>
      <c r="W78" s="229"/>
      <c r="X78" s="229"/>
      <c r="Y78" s="229"/>
      <c r="Z78" s="229"/>
      <c r="AA78" s="229"/>
      <c r="AB78" s="229"/>
      <c r="AC78" s="229"/>
      <c r="AD78" s="229"/>
      <c r="AE78" s="240">
        <f>SUM(U78:AD78)</f>
        <v>-1012</v>
      </c>
      <c r="AF78" s="244"/>
      <c r="AH78" s="245"/>
      <c r="AI78" s="138"/>
    </row>
    <row r="79" spans="1:35">
      <c r="A79" s="179">
        <v>46</v>
      </c>
      <c r="B79" s="182" t="s">
        <v>167</v>
      </c>
      <c r="C79" s="182"/>
      <c r="D79" s="182"/>
      <c r="E79" s="224">
        <f>'ADJ DETAIL INPUT'!E79</f>
        <v>0</v>
      </c>
      <c r="F79" s="224">
        <f>'ADJ DETAIL INPUT'!F79</f>
        <v>0</v>
      </c>
      <c r="G79" s="224">
        <f>'ADJ DETAIL INPUT'!G79</f>
        <v>0</v>
      </c>
      <c r="H79" s="224">
        <f>'ADJ DETAIL INPUT'!H79</f>
        <v>0</v>
      </c>
      <c r="I79" s="224">
        <f>'ADJ DETAIL INPUT'!I79</f>
        <v>0</v>
      </c>
      <c r="J79" s="224">
        <f>'ADJ DETAIL INPUT'!J79</f>
        <v>0</v>
      </c>
      <c r="K79" s="224">
        <f>'ADJ DETAIL INPUT'!K79</f>
        <v>0</v>
      </c>
      <c r="L79" s="224">
        <f>'ADJ DETAIL INPUT'!L79</f>
        <v>0</v>
      </c>
      <c r="M79" s="224">
        <f>'ADJ DETAIL INPUT'!M79</f>
        <v>0</v>
      </c>
      <c r="N79" s="224">
        <f>'ADJ DETAIL INPUT'!N79</f>
        <v>0</v>
      </c>
      <c r="O79" s="224">
        <f>'ADJ DETAIL INPUT'!O79</f>
        <v>0</v>
      </c>
      <c r="P79" s="224">
        <f>'ADJ DETAIL INPUT'!P79</f>
        <v>0</v>
      </c>
      <c r="Q79" s="224">
        <f>'ADJ DETAIL INPUT'!Q79</f>
        <v>0</v>
      </c>
      <c r="R79" s="224">
        <f>'ADJ DETAIL INPUT'!R79</f>
        <v>0</v>
      </c>
      <c r="S79" s="224">
        <f>'ADJ DETAIL INPUT'!S79</f>
        <v>0</v>
      </c>
      <c r="T79" s="224">
        <f>'ADJ DETAIL INPUT'!T79</f>
        <v>0</v>
      </c>
      <c r="U79" s="226">
        <f t="shared" si="16"/>
        <v>0</v>
      </c>
      <c r="V79" s="225"/>
      <c r="W79" s="225"/>
      <c r="X79" s="225"/>
      <c r="Y79" s="225"/>
      <c r="Z79" s="225"/>
      <c r="AA79" s="225"/>
      <c r="AB79" s="225"/>
      <c r="AC79" s="225"/>
      <c r="AD79" s="225"/>
      <c r="AE79" s="226">
        <f t="shared" ref="AE79" si="17">SUM(U79:AD79)</f>
        <v>0</v>
      </c>
      <c r="AI79" s="138"/>
    </row>
    <row r="80" spans="1:35">
      <c r="O80" s="143"/>
      <c r="P80" s="143"/>
      <c r="Q80" s="143"/>
      <c r="R80" s="143"/>
      <c r="S80" s="143"/>
      <c r="T80" s="143"/>
    </row>
    <row r="81" spans="1:35"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22"/>
      <c r="V81" s="219"/>
      <c r="W81" s="228"/>
      <c r="X81" s="228"/>
      <c r="Y81" s="219"/>
      <c r="Z81" s="228"/>
      <c r="AA81" s="228"/>
      <c r="AB81" s="228"/>
      <c r="AC81" s="219"/>
      <c r="AD81" s="219"/>
      <c r="AE81" s="222"/>
    </row>
    <row r="82" spans="1:35" s="355" customFormat="1" ht="13.5" thickBot="1">
      <c r="A82" s="152">
        <v>47</v>
      </c>
      <c r="B82" s="355" t="s">
        <v>65</v>
      </c>
      <c r="E82" s="359">
        <f>'ADJ DETAIL INPUT'!E82</f>
        <v>196579</v>
      </c>
      <c r="F82" s="359">
        <f>'ADJ DETAIL INPUT'!F82</f>
        <v>-297</v>
      </c>
      <c r="G82" s="359">
        <f>'ADJ DETAIL INPUT'!G82</f>
        <v>-2</v>
      </c>
      <c r="H82" s="359">
        <f>'ADJ DETAIL INPUT'!H82</f>
        <v>0</v>
      </c>
      <c r="I82" s="359">
        <f>'ADJ DETAIL INPUT'!I82</f>
        <v>0</v>
      </c>
      <c r="J82" s="359">
        <f>'ADJ DETAIL INPUT'!J82</f>
        <v>0</v>
      </c>
      <c r="K82" s="359">
        <f>'ADJ DETAIL INPUT'!K82</f>
        <v>0</v>
      </c>
      <c r="L82" s="359">
        <f>'ADJ DETAIL INPUT'!L82</f>
        <v>0</v>
      </c>
      <c r="M82" s="359">
        <f>'ADJ DETAIL INPUT'!M82</f>
        <v>0</v>
      </c>
      <c r="N82" s="359">
        <f>'ADJ DETAIL INPUT'!N82</f>
        <v>0</v>
      </c>
      <c r="O82" s="359">
        <f>'ADJ DETAIL INPUT'!O82</f>
        <v>0</v>
      </c>
      <c r="P82" s="359">
        <f>'ADJ DETAIL INPUT'!P82</f>
        <v>0</v>
      </c>
      <c r="Q82" s="359">
        <f>'ADJ DETAIL INPUT'!Q82</f>
        <v>0</v>
      </c>
      <c r="R82" s="359">
        <f>'ADJ DETAIL INPUT'!R82</f>
        <v>0</v>
      </c>
      <c r="S82" s="359">
        <f>'ADJ DETAIL INPUT'!S82</f>
        <v>0</v>
      </c>
      <c r="T82" s="359">
        <f>'ADJ DETAIL INPUT'!T82</f>
        <v>0</v>
      </c>
      <c r="U82" s="359">
        <f t="shared" ref="U82:AE82" si="18">U75+U76+U77+U79+U78</f>
        <v>196280</v>
      </c>
      <c r="V82" s="359"/>
      <c r="W82" s="359"/>
      <c r="X82" s="359"/>
      <c r="Y82" s="359"/>
      <c r="Z82" s="359"/>
      <c r="AA82" s="359"/>
      <c r="AB82" s="359"/>
      <c r="AC82" s="359"/>
      <c r="AD82" s="359"/>
      <c r="AE82" s="359">
        <f t="shared" si="18"/>
        <v>196280</v>
      </c>
      <c r="AF82" s="156"/>
      <c r="AI82" s="356"/>
    </row>
    <row r="83" spans="1:35" ht="18" customHeight="1" thickTop="1">
      <c r="A83" s="179">
        <v>48</v>
      </c>
      <c r="B83" s="141" t="s">
        <v>66</v>
      </c>
      <c r="E83" s="317">
        <f>'ADJ DETAIL INPUT'!E83</f>
        <v>6.4000000000000001E-2</v>
      </c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210">
        <f>ROUND(U59/U82,4)</f>
        <v>6.0999999999999999E-2</v>
      </c>
      <c r="V83" s="219"/>
      <c r="W83" s="228"/>
      <c r="X83" s="228"/>
      <c r="Y83" s="219"/>
      <c r="Z83" s="228"/>
      <c r="AA83" s="228"/>
      <c r="AB83" s="228"/>
      <c r="AC83" s="219"/>
      <c r="AD83" s="219"/>
      <c r="AE83" s="210">
        <f>ROUND(AE59/AE82,4)</f>
        <v>6.0999999999999999E-2</v>
      </c>
    </row>
    <row r="84" spans="1:35">
      <c r="E84" s="143">
        <f>'ADJ DETAIL INPUT'!E84</f>
        <v>0</v>
      </c>
      <c r="F84" s="143">
        <f>'ADJ DETAIL INPUT'!F84</f>
        <v>0</v>
      </c>
      <c r="G84" s="143">
        <f>'ADJ DETAIL INPUT'!G84</f>
        <v>0</v>
      </c>
      <c r="H84" s="143">
        <f>'ADJ DETAIL INPUT'!H84</f>
        <v>0</v>
      </c>
      <c r="I84" s="143">
        <f>'ADJ DETAIL INPUT'!I84</f>
        <v>0</v>
      </c>
      <c r="J84" s="143">
        <f>'ADJ DETAIL INPUT'!J84</f>
        <v>0</v>
      </c>
      <c r="K84" s="143">
        <f>'ADJ DETAIL INPUT'!K84</f>
        <v>0</v>
      </c>
      <c r="L84" s="143">
        <f>'ADJ DETAIL INPUT'!L84</f>
        <v>0</v>
      </c>
      <c r="M84" s="143">
        <f>'ADJ DETAIL INPUT'!M84</f>
        <v>0</v>
      </c>
      <c r="N84" s="143">
        <f>'ADJ DETAIL INPUT'!N84</f>
        <v>0</v>
      </c>
      <c r="O84" s="143">
        <f>'ADJ DETAIL INPUT'!O84</f>
        <v>0</v>
      </c>
      <c r="P84" s="143">
        <f>'ADJ DETAIL INPUT'!P84</f>
        <v>0</v>
      </c>
      <c r="Q84" s="143">
        <f>'ADJ DETAIL INPUT'!Q84</f>
        <v>0</v>
      </c>
      <c r="R84" s="143">
        <f>'ADJ DETAIL INPUT'!R84</f>
        <v>0</v>
      </c>
      <c r="S84" s="143">
        <f>'ADJ DETAIL INPUT'!S84</f>
        <v>0</v>
      </c>
      <c r="T84" s="143">
        <f>'ADJ DETAIL INPUT'!T84</f>
        <v>0</v>
      </c>
      <c r="U84" s="222"/>
      <c r="V84" s="219"/>
      <c r="W84" s="228"/>
      <c r="X84" s="228"/>
      <c r="Y84" s="219"/>
      <c r="Z84" s="228"/>
      <c r="AA84" s="228"/>
      <c r="AB84" s="228"/>
      <c r="AC84" s="219"/>
      <c r="AD84" s="219"/>
      <c r="AE84" s="222"/>
    </row>
    <row r="85" spans="1:35">
      <c r="D85" s="141" t="s">
        <v>418</v>
      </c>
      <c r="E85" s="405">
        <f>'ADJ DETAIL INPUT'!E85</f>
        <v>2.8500000000000001E-2</v>
      </c>
      <c r="F85" s="405">
        <f>'ADJ DETAIL INPUT'!F85</f>
        <v>0</v>
      </c>
      <c r="G85" s="405">
        <f>'ADJ DETAIL INPUT'!G85</f>
        <v>0</v>
      </c>
      <c r="H85" s="405">
        <f>'ADJ DETAIL INPUT'!H85</f>
        <v>0</v>
      </c>
      <c r="I85" s="405">
        <f>'ADJ DETAIL INPUT'!I85</f>
        <v>0</v>
      </c>
      <c r="J85" s="405">
        <f>'ADJ DETAIL INPUT'!J85</f>
        <v>0</v>
      </c>
      <c r="K85" s="405">
        <f>'ADJ DETAIL INPUT'!K85</f>
        <v>0</v>
      </c>
      <c r="L85" s="405">
        <f>'ADJ DETAIL INPUT'!L85</f>
        <v>0</v>
      </c>
      <c r="M85" s="405">
        <f>'ADJ DETAIL INPUT'!M85</f>
        <v>0</v>
      </c>
      <c r="N85" s="405">
        <f>'ADJ DETAIL INPUT'!N85</f>
        <v>0</v>
      </c>
      <c r="O85" s="405">
        <f>'ADJ DETAIL INPUT'!O85</f>
        <v>0</v>
      </c>
      <c r="P85" s="405">
        <f>'ADJ DETAIL INPUT'!P85</f>
        <v>0</v>
      </c>
      <c r="Q85" s="405">
        <f>'ADJ DETAIL INPUT'!Q85</f>
        <v>0</v>
      </c>
      <c r="R85" s="405">
        <f>'ADJ DETAIL INPUT'!R85</f>
        <v>0</v>
      </c>
      <c r="S85" s="405">
        <f>'ADJ DETAIL INPUT'!S85</f>
        <v>0</v>
      </c>
      <c r="T85" s="405">
        <f>'ADJ DETAIL INPUT'!T85</f>
        <v>0</v>
      </c>
      <c r="U85" s="222"/>
      <c r="V85" s="219"/>
      <c r="W85" s="228"/>
      <c r="X85" s="228"/>
      <c r="Y85" s="219"/>
      <c r="Z85" s="228"/>
      <c r="AA85" s="228"/>
      <c r="AB85" s="228"/>
      <c r="AC85" s="219"/>
      <c r="AD85" s="219"/>
      <c r="AE85" s="222"/>
    </row>
    <row r="86" spans="1:35" s="187" customFormat="1">
      <c r="A86" s="186"/>
      <c r="D86" s="188" t="s">
        <v>155</v>
      </c>
      <c r="E86" s="189" t="e">
        <f>'ADJ DETAIL INPUT'!#REF!</f>
        <v>#REF!</v>
      </c>
      <c r="F86" s="189" t="e">
        <f>'ADJ DETAIL INPUT'!#REF!</f>
        <v>#REF!</v>
      </c>
      <c r="G86" s="189" t="e">
        <f>'ADJ DETAIL INPUT'!#REF!</f>
        <v>#REF!</v>
      </c>
      <c r="H86" s="189" t="e">
        <f>'ADJ DETAIL INPUT'!#REF!</f>
        <v>#REF!</v>
      </c>
      <c r="I86" s="189" t="e">
        <f>'ADJ DETAIL INPUT'!#REF!</f>
        <v>#REF!</v>
      </c>
      <c r="J86" s="189" t="e">
        <f>'ADJ DETAIL INPUT'!#REF!</f>
        <v>#REF!</v>
      </c>
      <c r="K86" s="189" t="e">
        <f>'ADJ DETAIL INPUT'!#REF!</f>
        <v>#REF!</v>
      </c>
      <c r="L86" s="189" t="e">
        <f>'ADJ DETAIL INPUT'!#REF!</f>
        <v>#REF!</v>
      </c>
      <c r="M86" s="189" t="e">
        <f>'ADJ DETAIL INPUT'!#REF!</f>
        <v>#REF!</v>
      </c>
      <c r="N86" s="189" t="e">
        <f>'ADJ DETAIL INPUT'!#REF!</f>
        <v>#REF!</v>
      </c>
      <c r="O86" s="189" t="e">
        <f>'ADJ DETAIL INPUT'!#REF!</f>
        <v>#REF!</v>
      </c>
      <c r="P86" s="189" t="e">
        <f>'ADJ DETAIL INPUT'!#REF!</f>
        <v>#REF!</v>
      </c>
      <c r="Q86" s="189" t="e">
        <f>'ADJ DETAIL INPUT'!#REF!</f>
        <v>#REF!</v>
      </c>
      <c r="R86" s="189" t="e">
        <f>'ADJ DETAIL INPUT'!#REF!</f>
        <v>#REF!</v>
      </c>
      <c r="S86" s="189" t="e">
        <f>'ADJ DETAIL INPUT'!#REF!</f>
        <v>#REF!</v>
      </c>
      <c r="T86" s="189" t="e">
        <f>'ADJ DETAIL INPUT'!#REF!</f>
        <v>#REF!</v>
      </c>
      <c r="U86" s="241"/>
      <c r="V86" s="228"/>
      <c r="W86" s="228"/>
      <c r="X86" s="228"/>
      <c r="Y86" s="228"/>
      <c r="Z86" s="228"/>
      <c r="AA86" s="228"/>
      <c r="AB86" s="228"/>
      <c r="AC86" s="228"/>
      <c r="AD86" s="228"/>
      <c r="AE86" s="241"/>
      <c r="AF86" s="191"/>
      <c r="AH86" s="192"/>
      <c r="AI86" s="180"/>
    </row>
    <row r="87" spans="1:35" s="187" customFormat="1">
      <c r="A87" s="193"/>
      <c r="D87" s="188" t="s">
        <v>140</v>
      </c>
      <c r="E87" s="421">
        <f>'ADJ DETAIL INPUT'!E86</f>
        <v>0</v>
      </c>
      <c r="F87" s="421">
        <f>'ADJ DETAIL INPUT'!F86</f>
        <v>0</v>
      </c>
      <c r="G87" s="421">
        <f>'ADJ DETAIL INPUT'!G86</f>
        <v>0</v>
      </c>
      <c r="H87" s="421">
        <f>'ADJ DETAIL INPUT'!H86</f>
        <v>0</v>
      </c>
      <c r="I87" s="421">
        <f>'ADJ DETAIL INPUT'!I86</f>
        <v>0</v>
      </c>
      <c r="J87" s="421">
        <f>'ADJ DETAIL INPUT'!J86</f>
        <v>0</v>
      </c>
      <c r="K87" s="421">
        <f>'ADJ DETAIL INPUT'!K86</f>
        <v>0</v>
      </c>
      <c r="L87" s="421">
        <f>'ADJ DETAIL INPUT'!L86</f>
        <v>0</v>
      </c>
      <c r="M87" s="421">
        <f>'ADJ DETAIL INPUT'!M86</f>
        <v>0</v>
      </c>
      <c r="N87" s="421">
        <f>'ADJ DETAIL INPUT'!N86</f>
        <v>0</v>
      </c>
      <c r="O87" s="421">
        <f>'ADJ DETAIL INPUT'!O86</f>
        <v>0</v>
      </c>
      <c r="P87" s="421">
        <f>'ADJ DETAIL INPUT'!P86</f>
        <v>0</v>
      </c>
      <c r="Q87" s="421">
        <f>'ADJ DETAIL INPUT'!Q86</f>
        <v>0</v>
      </c>
      <c r="R87" s="421">
        <f>'ADJ DETAIL INPUT'!R86</f>
        <v>0</v>
      </c>
      <c r="S87" s="421">
        <f>'ADJ DETAIL INPUT'!S86</f>
        <v>0</v>
      </c>
      <c r="T87" s="421">
        <f>'ADJ DETAIL INPUT'!T86</f>
        <v>0</v>
      </c>
      <c r="U87" s="241"/>
      <c r="V87" s="228"/>
      <c r="W87" s="228"/>
      <c r="X87" s="228"/>
      <c r="Y87" s="228"/>
      <c r="Z87" s="228"/>
      <c r="AA87" s="228"/>
      <c r="AB87" s="228"/>
      <c r="AC87" s="228"/>
      <c r="AD87" s="228"/>
      <c r="AE87" s="241"/>
      <c r="AF87" s="191"/>
      <c r="AH87" s="192"/>
      <c r="AI87" s="180"/>
    </row>
    <row r="88" spans="1:35" s="187" customFormat="1">
      <c r="A88" s="193"/>
      <c r="D88" s="188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1"/>
      <c r="V88" s="228"/>
      <c r="W88" s="228"/>
      <c r="X88" s="228"/>
      <c r="Y88" s="228"/>
      <c r="Z88" s="228"/>
      <c r="AA88" s="228"/>
      <c r="AB88" s="228"/>
      <c r="AC88" s="228"/>
      <c r="AD88" s="228"/>
      <c r="AE88" s="241"/>
      <c r="AF88" s="191"/>
      <c r="AH88" s="192"/>
      <c r="AI88" s="180"/>
    </row>
    <row r="89" spans="1:35" s="187" customFormat="1">
      <c r="A89" s="193"/>
      <c r="D89" s="188" t="s">
        <v>156</v>
      </c>
      <c r="E89" s="242" t="e">
        <f>'ADJ DETAIL INPUT'!#REF!</f>
        <v>#REF!</v>
      </c>
      <c r="F89" s="242" t="e">
        <f>'ADJ DETAIL INPUT'!#REF!</f>
        <v>#REF!</v>
      </c>
      <c r="G89" s="242" t="e">
        <f>'ADJ DETAIL INPUT'!#REF!</f>
        <v>#REF!</v>
      </c>
      <c r="H89" s="242" t="e">
        <f>'ADJ DETAIL INPUT'!#REF!</f>
        <v>#REF!</v>
      </c>
      <c r="I89" s="242" t="e">
        <f>'ADJ DETAIL INPUT'!#REF!</f>
        <v>#REF!</v>
      </c>
      <c r="J89" s="242" t="e">
        <f>'ADJ DETAIL INPUT'!#REF!</f>
        <v>#REF!</v>
      </c>
      <c r="K89" s="242" t="e">
        <f>'ADJ DETAIL INPUT'!#REF!</f>
        <v>#REF!</v>
      </c>
      <c r="L89" s="242" t="e">
        <f>'ADJ DETAIL INPUT'!#REF!</f>
        <v>#REF!</v>
      </c>
      <c r="M89" s="242" t="e">
        <f>'ADJ DETAIL INPUT'!#REF!</f>
        <v>#REF!</v>
      </c>
      <c r="N89" s="242" t="e">
        <f>'ADJ DETAIL INPUT'!#REF!</f>
        <v>#REF!</v>
      </c>
      <c r="O89" s="242" t="e">
        <f>'ADJ DETAIL INPUT'!#REF!</f>
        <v>#REF!</v>
      </c>
      <c r="P89" s="242" t="e">
        <f>'ADJ DETAIL INPUT'!#REF!</f>
        <v>#REF!</v>
      </c>
      <c r="Q89" s="242" t="e">
        <f>'ADJ DETAIL INPUT'!#REF!</f>
        <v>#REF!</v>
      </c>
      <c r="R89" s="242" t="e">
        <f>'ADJ DETAIL INPUT'!#REF!</f>
        <v>#REF!</v>
      </c>
      <c r="S89" s="242" t="e">
        <f>'ADJ DETAIL INPUT'!#REF!</f>
        <v>#REF!</v>
      </c>
      <c r="T89" s="242" t="e">
        <f>'ADJ DETAIL INPUT'!#REF!</f>
        <v>#REF!</v>
      </c>
      <c r="U89" s="241"/>
      <c r="V89" s="242"/>
      <c r="W89" s="242"/>
      <c r="X89" s="242"/>
      <c r="Y89" s="242"/>
      <c r="Z89" s="242"/>
      <c r="AA89" s="242"/>
      <c r="AB89" s="242"/>
      <c r="AC89" s="242"/>
      <c r="AD89" s="242"/>
      <c r="AE89" s="243" t="e">
        <f>AE82*$E$86-AE59</f>
        <v>#REF!</v>
      </c>
      <c r="AF89" s="191"/>
      <c r="AH89" s="192"/>
      <c r="AI89" s="203"/>
    </row>
    <row r="90" spans="1:35" s="187" customFormat="1">
      <c r="A90" s="193"/>
      <c r="D90" s="188" t="s">
        <v>138</v>
      </c>
      <c r="E90" s="242" t="e">
        <f>'ADJ DETAIL INPUT'!#REF!</f>
        <v>#REF!</v>
      </c>
      <c r="F90" s="242" t="e">
        <f>'ADJ DETAIL INPUT'!#REF!</f>
        <v>#REF!</v>
      </c>
      <c r="G90" s="242" t="e">
        <f>'ADJ DETAIL INPUT'!#REF!</f>
        <v>#REF!</v>
      </c>
      <c r="H90" s="242" t="e">
        <f>'ADJ DETAIL INPUT'!#REF!</f>
        <v>#REF!</v>
      </c>
      <c r="I90" s="242" t="e">
        <f>'ADJ DETAIL INPUT'!#REF!</f>
        <v>#REF!</v>
      </c>
      <c r="J90" s="242" t="e">
        <f>'ADJ DETAIL INPUT'!#REF!</f>
        <v>#REF!</v>
      </c>
      <c r="K90" s="242" t="e">
        <f>'ADJ DETAIL INPUT'!#REF!</f>
        <v>#REF!</v>
      </c>
      <c r="L90" s="242" t="e">
        <f>'ADJ DETAIL INPUT'!#REF!</f>
        <v>#REF!</v>
      </c>
      <c r="M90" s="242" t="e">
        <f>'ADJ DETAIL INPUT'!#REF!</f>
        <v>#REF!</v>
      </c>
      <c r="N90" s="242" t="e">
        <f>'ADJ DETAIL INPUT'!#REF!</f>
        <v>#REF!</v>
      </c>
      <c r="O90" s="242" t="e">
        <f>'ADJ DETAIL INPUT'!#REF!</f>
        <v>#REF!</v>
      </c>
      <c r="P90" s="242" t="e">
        <f>'ADJ DETAIL INPUT'!#REF!</f>
        <v>#REF!</v>
      </c>
      <c r="Q90" s="242" t="e">
        <f>'ADJ DETAIL INPUT'!#REF!</f>
        <v>#REF!</v>
      </c>
      <c r="R90" s="242" t="e">
        <f>'ADJ DETAIL INPUT'!#REF!</f>
        <v>#REF!</v>
      </c>
      <c r="S90" s="242" t="e">
        <f>'ADJ DETAIL INPUT'!#REF!</f>
        <v>#REF!</v>
      </c>
      <c r="T90" s="242" t="e">
        <f>'ADJ DETAIL INPUT'!#REF!</f>
        <v>#REF!</v>
      </c>
      <c r="U90" s="241"/>
      <c r="V90" s="242"/>
      <c r="W90" s="242"/>
      <c r="X90" s="242"/>
      <c r="Y90" s="242"/>
      <c r="Z90" s="242"/>
      <c r="AA90" s="242"/>
      <c r="AB90" s="242"/>
      <c r="AC90" s="242"/>
      <c r="AD90" s="242"/>
      <c r="AE90" s="243" t="e">
        <f>AE89/$E$87</f>
        <v>#REF!</v>
      </c>
      <c r="AF90" s="191"/>
      <c r="AH90" s="192"/>
      <c r="AI90" s="203"/>
    </row>
    <row r="91" spans="1:35" s="187" customFormat="1">
      <c r="A91" s="193"/>
      <c r="D91" s="188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90"/>
      <c r="V91" s="139"/>
      <c r="W91" s="139"/>
      <c r="X91" s="139"/>
      <c r="Y91" s="139"/>
      <c r="Z91" s="139"/>
      <c r="AA91" s="139"/>
      <c r="AB91" s="139"/>
      <c r="AC91" s="139"/>
      <c r="AD91" s="139"/>
      <c r="AE91" s="218"/>
      <c r="AF91" s="191"/>
      <c r="AH91" s="192"/>
      <c r="AI91" s="203"/>
    </row>
    <row r="92" spans="1:35" s="187" customFormat="1">
      <c r="A92" s="186"/>
      <c r="D92" s="188"/>
      <c r="E92" s="18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90"/>
      <c r="V92" s="139"/>
      <c r="W92" s="139"/>
      <c r="X92" s="139"/>
      <c r="Y92" s="139"/>
      <c r="Z92" s="139"/>
      <c r="AA92" s="139"/>
      <c r="AB92" s="139"/>
      <c r="AC92" s="139"/>
      <c r="AD92" s="139"/>
      <c r="AE92" s="218"/>
      <c r="AF92" s="191"/>
      <c r="AH92" s="192"/>
      <c r="AI92" s="203"/>
    </row>
    <row r="93" spans="1:35" s="187" customFormat="1">
      <c r="A93" s="193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90"/>
      <c r="V93" s="139"/>
      <c r="W93" s="139"/>
      <c r="X93" s="139"/>
      <c r="Y93" s="139"/>
      <c r="Z93" s="139"/>
      <c r="AA93" s="139"/>
      <c r="AB93" s="139"/>
      <c r="AC93" s="139"/>
      <c r="AD93" s="139"/>
      <c r="AE93" s="218"/>
      <c r="AF93" s="191"/>
      <c r="AH93" s="192"/>
      <c r="AI93" s="203"/>
    </row>
    <row r="94" spans="1:35" s="187" customFormat="1">
      <c r="A94" s="193"/>
      <c r="D94" s="188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90"/>
      <c r="V94" s="139"/>
      <c r="W94" s="139"/>
      <c r="X94" s="139"/>
      <c r="Y94" s="139"/>
      <c r="Z94" s="139"/>
      <c r="AA94" s="139"/>
      <c r="AB94" s="139"/>
      <c r="AC94" s="139"/>
      <c r="AD94" s="139"/>
      <c r="AE94" s="218"/>
      <c r="AF94" s="191"/>
      <c r="AH94" s="192"/>
      <c r="AI94" s="203"/>
    </row>
    <row r="95" spans="1:35" s="187" customFormat="1">
      <c r="A95" s="193"/>
      <c r="D95" s="188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90"/>
      <c r="V95" s="139"/>
      <c r="W95" s="139"/>
      <c r="X95" s="139"/>
      <c r="Y95" s="139"/>
      <c r="Z95" s="139"/>
      <c r="AA95" s="139"/>
      <c r="AB95" s="139"/>
      <c r="AC95" s="139"/>
      <c r="AD95" s="139"/>
      <c r="AE95" s="218"/>
      <c r="AF95" s="191"/>
      <c r="AH95" s="192"/>
      <c r="AI95" s="203"/>
    </row>
    <row r="96" spans="1:35" s="187" customFormat="1">
      <c r="A96" s="193"/>
      <c r="D96" s="194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90"/>
      <c r="V96" s="139"/>
      <c r="W96" s="139"/>
      <c r="X96" s="139"/>
      <c r="Y96" s="139"/>
      <c r="Z96" s="139"/>
      <c r="AA96" s="139"/>
      <c r="AB96" s="139"/>
      <c r="AC96" s="139"/>
      <c r="AD96" s="139"/>
      <c r="AE96" s="218"/>
      <c r="AF96" s="191"/>
      <c r="AH96" s="192"/>
      <c r="AI96" s="203"/>
    </row>
    <row r="97" spans="1:35" s="187" customFormat="1">
      <c r="A97" s="193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90"/>
      <c r="P97" s="190"/>
      <c r="Q97" s="190"/>
      <c r="R97" s="190"/>
      <c r="S97" s="132"/>
      <c r="T97" s="132"/>
      <c r="U97" s="190"/>
      <c r="V97" s="132"/>
      <c r="W97" s="132"/>
      <c r="X97" s="132"/>
      <c r="Y97" s="132"/>
      <c r="Z97" s="132"/>
      <c r="AA97" s="132"/>
      <c r="AB97" s="132"/>
      <c r="AC97" s="132"/>
      <c r="AD97" s="132"/>
      <c r="AE97" s="190"/>
      <c r="AF97" s="191"/>
      <c r="AH97" s="192"/>
      <c r="AI97" s="180"/>
    </row>
    <row r="98" spans="1:35" s="187" customFormat="1">
      <c r="A98" s="193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90"/>
      <c r="P98" s="190"/>
      <c r="Q98" s="190"/>
      <c r="R98" s="190"/>
      <c r="S98" s="132"/>
      <c r="T98" s="132"/>
      <c r="U98" s="190"/>
      <c r="V98" s="132"/>
      <c r="W98" s="132"/>
      <c r="X98" s="132"/>
      <c r="Y98" s="132"/>
      <c r="Z98" s="132"/>
      <c r="AA98" s="132"/>
      <c r="AB98" s="132"/>
      <c r="AC98" s="132"/>
      <c r="AD98" s="132"/>
      <c r="AE98" s="190"/>
      <c r="AF98" s="191"/>
      <c r="AH98" s="192"/>
      <c r="AI98" s="180"/>
    </row>
    <row r="126" spans="8:11">
      <c r="H126" s="195" t="s">
        <v>161</v>
      </c>
      <c r="I126" s="196"/>
      <c r="K126" s="196"/>
    </row>
    <row r="127" spans="8:11" ht="13.5" thickBot="1">
      <c r="H127" s="197" t="s">
        <v>162</v>
      </c>
      <c r="I127" s="198"/>
      <c r="K127" s="198"/>
    </row>
    <row r="128" spans="8:11" ht="13.5" thickTop="1"/>
  </sheetData>
  <pageMargins left="1.22" right="0.5" top="0.59" bottom="0.73" header="0.5" footer="0.5"/>
  <pageSetup scale="65" firstPageNumber="4" fitToWidth="3" orientation="portrait" r:id="rId1"/>
  <headerFooter scaleWithDoc="0" alignWithMargins="0"/>
  <colBreaks count="16" manualBreakCount="16">
    <brk id="5" min="1" max="82" man="1"/>
    <brk id="6" min="1" max="82" man="1"/>
    <brk id="7" min="1" max="82" man="1"/>
    <brk id="8" min="1" max="82" man="1"/>
    <brk id="9" min="1" max="82" man="1"/>
    <brk id="10" min="1" max="82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O297"/>
  <sheetViews>
    <sheetView zoomScaleNormal="100" zoomScaleSheetLayoutView="100" workbookViewId="0">
      <pane xSplit="1" ySplit="9" topLeftCell="B37" activePane="bottomRight" state="frozen"/>
      <selection activeCell="U26" sqref="U26"/>
      <selection pane="topRight" activeCell="U26" sqref="U26"/>
      <selection pane="bottomLeft" activeCell="U26" sqref="U26"/>
      <selection pane="bottomRight" activeCell="B92" sqref="B92"/>
    </sheetView>
  </sheetViews>
  <sheetFormatPr defaultRowHeight="11.1" customHeight="1"/>
  <cols>
    <col min="1" max="1" width="7" style="2" customWidth="1"/>
    <col min="2" max="2" width="26.140625" style="2" customWidth="1"/>
    <col min="3" max="3" width="12.42578125" style="2" customWidth="1"/>
    <col min="4" max="4" width="6.7109375" style="2" customWidth="1"/>
    <col min="5" max="5" width="12.42578125" style="22" customWidth="1"/>
    <col min="6" max="6" width="12.42578125" style="23" customWidth="1"/>
    <col min="7" max="7" width="12.42578125" style="22" customWidth="1"/>
    <col min="8" max="8" width="12.85546875" style="2" bestFit="1" customWidth="1"/>
    <col min="9" max="16384" width="9.140625" style="2"/>
  </cols>
  <sheetData>
    <row r="2" spans="1:8" ht="4.5" customHeight="1"/>
    <row r="3" spans="1:8" ht="12">
      <c r="A3" s="446" t="s">
        <v>109</v>
      </c>
      <c r="B3" s="446"/>
      <c r="C3" s="446"/>
      <c r="E3" s="3"/>
      <c r="F3" s="4"/>
      <c r="G3" s="3"/>
    </row>
    <row r="4" spans="1:8" ht="12">
      <c r="A4" s="1" t="s">
        <v>195</v>
      </c>
      <c r="B4" s="1"/>
      <c r="C4" s="1"/>
      <c r="E4" s="5" t="s">
        <v>73</v>
      </c>
      <c r="F4" s="5"/>
      <c r="G4" s="5"/>
    </row>
    <row r="5" spans="1:8" ht="12">
      <c r="A5" s="446" t="s">
        <v>194</v>
      </c>
      <c r="B5" s="446"/>
      <c r="C5" s="446"/>
      <c r="E5" s="5" t="s">
        <v>74</v>
      </c>
      <c r="F5" s="5"/>
      <c r="G5" s="5"/>
    </row>
    <row r="6" spans="1:8" ht="12">
      <c r="A6" s="1" t="s">
        <v>75</v>
      </c>
      <c r="B6" s="1"/>
      <c r="C6" s="1"/>
      <c r="E6" s="6"/>
      <c r="F6" s="7" t="s">
        <v>76</v>
      </c>
      <c r="G6" s="6"/>
    </row>
    <row r="7" spans="1:8" ht="12">
      <c r="A7" s="8" t="s">
        <v>7</v>
      </c>
      <c r="E7" s="3"/>
      <c r="F7" s="9"/>
      <c r="G7" s="3"/>
    </row>
    <row r="8" spans="1:8" ht="12">
      <c r="A8" s="10" t="s">
        <v>19</v>
      </c>
      <c r="B8" s="11" t="s">
        <v>69</v>
      </c>
      <c r="C8" s="11"/>
      <c r="E8" s="12" t="s">
        <v>77</v>
      </c>
      <c r="F8" s="13" t="s">
        <v>78</v>
      </c>
      <c r="G8" s="12" t="s">
        <v>79</v>
      </c>
      <c r="H8" s="14" t="s">
        <v>80</v>
      </c>
    </row>
    <row r="9" spans="1:8" ht="12">
      <c r="A9" s="8"/>
      <c r="B9" s="2" t="s">
        <v>32</v>
      </c>
      <c r="E9" s="15"/>
      <c r="F9" s="9"/>
      <c r="G9" s="15"/>
    </row>
    <row r="10" spans="1:8" ht="12">
      <c r="A10" s="8"/>
      <c r="B10" s="107"/>
      <c r="E10" s="106"/>
      <c r="F10" s="105"/>
      <c r="G10" s="105"/>
    </row>
    <row r="11" spans="1:8" ht="12">
      <c r="A11" s="8"/>
      <c r="B11" s="107"/>
      <c r="E11" s="106"/>
      <c r="F11" s="105"/>
      <c r="G11" s="105"/>
    </row>
    <row r="12" spans="1:8" ht="12">
      <c r="A12" s="8"/>
      <c r="E12" s="15"/>
      <c r="F12" s="9"/>
      <c r="G12" s="9"/>
    </row>
    <row r="13" spans="1:8" ht="5.25" customHeight="1">
      <c r="A13" s="217"/>
      <c r="E13" s="15"/>
      <c r="F13" s="9"/>
      <c r="G13" s="9"/>
    </row>
    <row r="14" spans="1:8" ht="12">
      <c r="A14" s="217"/>
      <c r="E14" s="15"/>
      <c r="F14" s="9"/>
      <c r="G14" s="9"/>
    </row>
    <row r="15" spans="1:8" ht="12">
      <c r="A15" s="8">
        <v>1</v>
      </c>
      <c r="B15" s="2" t="s">
        <v>81</v>
      </c>
      <c r="E15" s="16">
        <f>F15+G15</f>
        <v>162860</v>
      </c>
      <c r="F15" s="101">
        <f>F94</f>
        <v>162860</v>
      </c>
      <c r="G15" s="101">
        <f>G94</f>
        <v>0</v>
      </c>
      <c r="H15" s="17" t="str">
        <f>IF(E15=F15+G15," ","ERROR")</f>
        <v xml:space="preserve"> </v>
      </c>
    </row>
    <row r="16" spans="1:8" ht="12">
      <c r="A16" s="8">
        <v>2</v>
      </c>
      <c r="B16" s="2" t="s">
        <v>82</v>
      </c>
      <c r="E16" s="18">
        <f>F16+G16</f>
        <v>3538</v>
      </c>
      <c r="F16" s="102">
        <f>F99</f>
        <v>3538</v>
      </c>
      <c r="G16" s="102">
        <f>G99</f>
        <v>0</v>
      </c>
      <c r="H16" s="17" t="str">
        <f>IF(E16=F16+G16," ","ERROR")</f>
        <v xml:space="preserve"> </v>
      </c>
    </row>
    <row r="17" spans="1:8" ht="12">
      <c r="A17" s="8">
        <v>3</v>
      </c>
      <c r="B17" s="2" t="s">
        <v>35</v>
      </c>
      <c r="E17" s="19">
        <f>F17+G17</f>
        <v>98841</v>
      </c>
      <c r="F17" s="103">
        <f>F102-F99</f>
        <v>98841</v>
      </c>
      <c r="G17" s="103">
        <f>G102-G99</f>
        <v>0</v>
      </c>
      <c r="H17" s="17" t="str">
        <f>IF(E17=F17+G17," ","ERROR")</f>
        <v xml:space="preserve"> </v>
      </c>
    </row>
    <row r="18" spans="1:8" ht="12">
      <c r="A18" s="8">
        <v>4</v>
      </c>
      <c r="B18" s="2" t="s">
        <v>83</v>
      </c>
      <c r="E18" s="18">
        <f>SUM(E15:E17)</f>
        <v>265239</v>
      </c>
      <c r="F18" s="18">
        <f>SUM(F15:F17)</f>
        <v>265239</v>
      </c>
      <c r="G18" s="18">
        <f>SUM(G15:G17)</f>
        <v>0</v>
      </c>
      <c r="H18" s="17" t="str">
        <f>IF(E18=F18+G18," ","ERROR")</f>
        <v xml:space="preserve"> </v>
      </c>
    </row>
    <row r="19" spans="1:8" ht="12">
      <c r="A19" s="8"/>
      <c r="E19" s="18"/>
      <c r="F19" s="18"/>
      <c r="G19" s="18"/>
      <c r="H19" s="17"/>
    </row>
    <row r="20" spans="1:8" ht="12">
      <c r="A20" s="8"/>
      <c r="B20" s="2" t="s">
        <v>37</v>
      </c>
      <c r="E20" s="18"/>
      <c r="F20" s="18"/>
      <c r="G20" s="18"/>
      <c r="H20" s="17"/>
    </row>
    <row r="21" spans="1:8" ht="12">
      <c r="A21" s="8"/>
      <c r="B21" s="2" t="s">
        <v>198</v>
      </c>
      <c r="E21" s="18"/>
      <c r="F21" s="102"/>
      <c r="G21" s="102"/>
      <c r="H21" s="104" t="str">
        <f>IF(E21=F21+G21," ","ERROR")</f>
        <v xml:space="preserve"> </v>
      </c>
    </row>
    <row r="22" spans="1:8" ht="12">
      <c r="A22" s="8">
        <v>5</v>
      </c>
      <c r="B22" s="2" t="s">
        <v>84</v>
      </c>
      <c r="E22" s="18">
        <f>F22+G22</f>
        <v>191302</v>
      </c>
      <c r="F22" s="102">
        <f>F106</f>
        <v>191302</v>
      </c>
      <c r="G22" s="102">
        <f>G106</f>
        <v>0</v>
      </c>
      <c r="H22" s="17" t="str">
        <f>IF(E22=F22+G22," ","ERROR")</f>
        <v xml:space="preserve"> </v>
      </c>
    </row>
    <row r="23" spans="1:8" ht="12">
      <c r="A23" s="8">
        <v>6</v>
      </c>
      <c r="B23" s="2" t="s">
        <v>85</v>
      </c>
      <c r="E23" s="18">
        <f>F23+G23</f>
        <v>14</v>
      </c>
      <c r="F23" s="102">
        <f>F108+F109+F110</f>
        <v>14</v>
      </c>
      <c r="G23" s="102">
        <f>G108+G109+G110</f>
        <v>0</v>
      </c>
      <c r="H23" s="17" t="str">
        <f>IF(E23=F23+G23," ","ERROR")</f>
        <v xml:space="preserve"> </v>
      </c>
    </row>
    <row r="24" spans="1:8" ht="12">
      <c r="A24" s="8">
        <v>7</v>
      </c>
      <c r="B24" s="2" t="s">
        <v>86</v>
      </c>
      <c r="E24" s="19">
        <f>F24+G24</f>
        <v>-4366</v>
      </c>
      <c r="F24" s="103">
        <f>F107</f>
        <v>-4366</v>
      </c>
      <c r="G24" s="103">
        <f>G107</f>
        <v>0</v>
      </c>
      <c r="H24" s="17" t="str">
        <f>IF(E24=F24+G24," ","ERROR")</f>
        <v xml:space="preserve"> </v>
      </c>
    </row>
    <row r="25" spans="1:8" ht="12">
      <c r="A25" s="8">
        <v>8</v>
      </c>
      <c r="B25" s="2" t="s">
        <v>87</v>
      </c>
      <c r="E25" s="18">
        <f>SUM(E22:E24)</f>
        <v>186950</v>
      </c>
      <c r="F25" s="18">
        <f>SUM(F22:F24)</f>
        <v>186950</v>
      </c>
      <c r="G25" s="18">
        <f>SUM(G22:G24)</f>
        <v>0</v>
      </c>
      <c r="H25" s="17" t="str">
        <f>IF(E25=F25+G25," ","ERROR")</f>
        <v xml:space="preserve"> </v>
      </c>
    </row>
    <row r="26" spans="1:8" ht="12">
      <c r="A26" s="217"/>
      <c r="E26" s="18"/>
      <c r="F26" s="18"/>
      <c r="G26" s="18"/>
      <c r="H26" s="17"/>
    </row>
    <row r="27" spans="1:8" ht="12">
      <c r="A27" s="8"/>
      <c r="B27" s="2" t="s">
        <v>42</v>
      </c>
      <c r="E27" s="18"/>
      <c r="F27" s="18"/>
      <c r="G27" s="18"/>
      <c r="H27" s="17"/>
    </row>
    <row r="28" spans="1:8" ht="12">
      <c r="A28" s="8">
        <v>9</v>
      </c>
      <c r="B28" s="2" t="s">
        <v>88</v>
      </c>
      <c r="E28" s="18">
        <f>F28+G28</f>
        <v>585</v>
      </c>
      <c r="F28" s="102">
        <f>F117</f>
        <v>585</v>
      </c>
      <c r="G28" s="102">
        <f>G117</f>
        <v>0</v>
      </c>
      <c r="H28" s="17" t="str">
        <f>IF(E28=F28+G28," ","ERROR")</f>
        <v xml:space="preserve"> </v>
      </c>
    </row>
    <row r="29" spans="1:8" ht="12">
      <c r="A29" s="8">
        <v>10</v>
      </c>
      <c r="B29" s="2" t="s">
        <v>89</v>
      </c>
      <c r="E29" s="18">
        <f>F29+G29</f>
        <v>395</v>
      </c>
      <c r="F29" s="102">
        <f>F119+F120</f>
        <v>395</v>
      </c>
      <c r="G29" s="102">
        <f>G119+G120</f>
        <v>0</v>
      </c>
      <c r="H29" s="17" t="str">
        <f>IF(E29=F29+G29," ","ERROR")</f>
        <v xml:space="preserve"> </v>
      </c>
    </row>
    <row r="30" spans="1:8" ht="12">
      <c r="A30" s="8">
        <v>11</v>
      </c>
      <c r="B30" s="2" t="s">
        <v>90</v>
      </c>
      <c r="E30" s="19">
        <f>F30+G30</f>
        <v>19</v>
      </c>
      <c r="F30" s="103">
        <f>F121</f>
        <v>19</v>
      </c>
      <c r="G30" s="103">
        <f>G121</f>
        <v>0</v>
      </c>
      <c r="H30" s="17" t="str">
        <f>IF(E30=F30+G30," ","ERROR")</f>
        <v xml:space="preserve"> </v>
      </c>
    </row>
    <row r="31" spans="1:8" ht="12">
      <c r="A31" s="354">
        <v>12</v>
      </c>
      <c r="B31" s="2" t="s">
        <v>91</v>
      </c>
      <c r="E31" s="18">
        <f>SUM(E28:E30)</f>
        <v>999</v>
      </c>
      <c r="F31" s="102">
        <f>SUM(F28:F30)</f>
        <v>999</v>
      </c>
      <c r="G31" s="102">
        <f>SUM(G28:G30)</f>
        <v>0</v>
      </c>
      <c r="H31" s="17" t="str">
        <f>IF(E31=F31+G31," ","ERROR")</f>
        <v xml:space="preserve"> </v>
      </c>
    </row>
    <row r="32" spans="1:8" ht="12">
      <c r="A32" s="217"/>
      <c r="E32" s="18"/>
      <c r="F32" s="102"/>
      <c r="G32" s="102"/>
      <c r="H32" s="17"/>
    </row>
    <row r="33" spans="1:10" ht="12">
      <c r="A33" s="8"/>
      <c r="B33" s="2" t="s">
        <v>45</v>
      </c>
      <c r="E33" s="18"/>
      <c r="F33" s="102"/>
      <c r="G33" s="102"/>
      <c r="H33" s="17"/>
    </row>
    <row r="34" spans="1:10" ht="12">
      <c r="A34" s="8">
        <v>13</v>
      </c>
      <c r="B34" s="2" t="s">
        <v>88</v>
      </c>
      <c r="E34" s="18">
        <f>F34+G34</f>
        <v>8854</v>
      </c>
      <c r="F34" s="102">
        <f>F148</f>
        <v>8854</v>
      </c>
      <c r="G34" s="102">
        <f>G148</f>
        <v>0</v>
      </c>
      <c r="H34" s="17" t="str">
        <f t="shared" ref="H34:H41" si="0">IF(E34=F34+G34," ","ERROR")</f>
        <v xml:space="preserve"> </v>
      </c>
    </row>
    <row r="35" spans="1:10" ht="12">
      <c r="A35" s="8">
        <v>14</v>
      </c>
      <c r="B35" s="2" t="s">
        <v>89</v>
      </c>
      <c r="E35" s="18">
        <f>F35+G35</f>
        <v>6652</v>
      </c>
      <c r="F35" s="102">
        <f>F150</f>
        <v>6652</v>
      </c>
      <c r="G35" s="102">
        <f>G150</f>
        <v>0</v>
      </c>
      <c r="H35" s="17" t="str">
        <f t="shared" si="0"/>
        <v xml:space="preserve"> </v>
      </c>
    </row>
    <row r="36" spans="1:10" ht="12">
      <c r="A36" s="8">
        <v>15</v>
      </c>
      <c r="B36" s="2" t="s">
        <v>90</v>
      </c>
      <c r="E36" s="19">
        <f>F36+G36</f>
        <v>14264</v>
      </c>
      <c r="F36" s="103">
        <f>F151</f>
        <v>14264</v>
      </c>
      <c r="G36" s="103">
        <f>G151</f>
        <v>0</v>
      </c>
      <c r="H36" s="17" t="str">
        <f t="shared" si="0"/>
        <v xml:space="preserve"> </v>
      </c>
    </row>
    <row r="37" spans="1:10" ht="12" customHeight="1">
      <c r="A37" s="8">
        <v>16</v>
      </c>
      <c r="B37" s="2" t="s">
        <v>92</v>
      </c>
      <c r="E37" s="18">
        <f>SUM(E34:E36)</f>
        <v>29770</v>
      </c>
      <c r="F37" s="18">
        <f>SUM(F34:F36)</f>
        <v>29770</v>
      </c>
      <c r="G37" s="18">
        <f>SUM(G34:G36)</f>
        <v>0</v>
      </c>
      <c r="H37" s="17" t="str">
        <f t="shared" si="0"/>
        <v xml:space="preserve"> </v>
      </c>
    </row>
    <row r="38" spans="1:10" ht="12" customHeight="1">
      <c r="A38" s="8"/>
      <c r="E38" s="18"/>
      <c r="F38" s="18"/>
      <c r="G38" s="18"/>
      <c r="H38" s="17"/>
    </row>
    <row r="39" spans="1:10" ht="12" customHeight="1">
      <c r="A39" s="8">
        <v>17</v>
      </c>
      <c r="B39" s="2" t="s">
        <v>47</v>
      </c>
      <c r="E39" s="18">
        <f>F39+G39</f>
        <v>6121</v>
      </c>
      <c r="F39" s="102">
        <f>F162</f>
        <v>6121</v>
      </c>
      <c r="G39" s="102">
        <f>G162</f>
        <v>0</v>
      </c>
      <c r="H39" s="17" t="str">
        <f t="shared" si="0"/>
        <v xml:space="preserve"> </v>
      </c>
    </row>
    <row r="40" spans="1:10" ht="12">
      <c r="A40" s="8">
        <v>18</v>
      </c>
      <c r="B40" s="2" t="s">
        <v>48</v>
      </c>
      <c r="E40" s="18">
        <f>F40+G40</f>
        <v>9783</v>
      </c>
      <c r="F40" s="102">
        <f>F168</f>
        <v>9783</v>
      </c>
      <c r="G40" s="102">
        <f>G168</f>
        <v>0</v>
      </c>
      <c r="H40" s="17" t="str">
        <f t="shared" si="0"/>
        <v xml:space="preserve"> </v>
      </c>
    </row>
    <row r="41" spans="1:10" ht="12">
      <c r="A41" s="8">
        <v>19</v>
      </c>
      <c r="B41" s="2" t="s">
        <v>93</v>
      </c>
      <c r="E41" s="18">
        <f>F41+G41</f>
        <v>3</v>
      </c>
      <c r="F41" s="102">
        <f>F174</f>
        <v>3</v>
      </c>
      <c r="G41" s="102">
        <f>G174</f>
        <v>0</v>
      </c>
      <c r="H41" s="17" t="str">
        <f t="shared" si="0"/>
        <v xml:space="preserve"> </v>
      </c>
    </row>
    <row r="42" spans="1:10" ht="12">
      <c r="A42" s="217"/>
      <c r="E42" s="18"/>
      <c r="F42" s="102"/>
      <c r="G42" s="102"/>
      <c r="H42" s="17"/>
    </row>
    <row r="43" spans="1:10" ht="12">
      <c r="A43" s="8"/>
      <c r="B43" s="2" t="s">
        <v>94</v>
      </c>
      <c r="E43" s="18"/>
      <c r="F43" s="102"/>
      <c r="G43" s="102"/>
      <c r="H43" s="17"/>
    </row>
    <row r="44" spans="1:10" ht="12">
      <c r="A44" s="8">
        <v>20</v>
      </c>
      <c r="B44" s="2" t="s">
        <v>88</v>
      </c>
      <c r="E44" s="18">
        <f>F44+G44</f>
        <v>11384</v>
      </c>
      <c r="F44" s="102">
        <f>F188</f>
        <v>11384</v>
      </c>
      <c r="G44" s="102">
        <f>G188</f>
        <v>0</v>
      </c>
      <c r="H44" s="17" t="str">
        <f>IF(E44=F44+G44," ","ERROR")</f>
        <v xml:space="preserve"> </v>
      </c>
    </row>
    <row r="45" spans="1:10" ht="12">
      <c r="A45" s="8">
        <v>21</v>
      </c>
      <c r="B45" s="2" t="s">
        <v>413</v>
      </c>
      <c r="E45" s="18">
        <f>F45+G45</f>
        <v>2734</v>
      </c>
      <c r="F45" s="102">
        <f>F190+F191+F192+F193</f>
        <v>2734</v>
      </c>
      <c r="G45" s="102">
        <f>G190+G191+G192+G193</f>
        <v>0</v>
      </c>
      <c r="H45" s="17" t="str">
        <f>IF(E45=F45+G45," ","ERROR")</f>
        <v xml:space="preserve"> </v>
      </c>
      <c r="J45" s="18"/>
    </row>
    <row r="46" spans="1:10" ht="12">
      <c r="A46" s="312">
        <v>22</v>
      </c>
      <c r="B46" s="2" t="s">
        <v>411</v>
      </c>
      <c r="E46" s="18">
        <f>F46+G46</f>
        <v>-186</v>
      </c>
      <c r="F46" s="102">
        <f>F194+F195+F196+F197+F198</f>
        <v>-186</v>
      </c>
      <c r="G46" s="102">
        <f>G194+G195+G196+G197+G198</f>
        <v>0</v>
      </c>
      <c r="H46" s="17"/>
      <c r="J46" s="18"/>
    </row>
    <row r="47" spans="1:10" ht="12">
      <c r="A47" s="8">
        <v>23</v>
      </c>
      <c r="B47" s="2" t="s">
        <v>90</v>
      </c>
      <c r="E47" s="19">
        <f>F47+G47</f>
        <v>0</v>
      </c>
      <c r="F47" s="103">
        <v>0</v>
      </c>
      <c r="G47" s="103">
        <v>0</v>
      </c>
      <c r="H47" s="17" t="str">
        <f>IF(E47=F47+G47," ","ERROR")</f>
        <v xml:space="preserve"> </v>
      </c>
    </row>
    <row r="48" spans="1:10" ht="12">
      <c r="A48" s="8">
        <v>24</v>
      </c>
      <c r="B48" s="2" t="s">
        <v>95</v>
      </c>
      <c r="E48" s="19">
        <f>SUM(E44:E47)</f>
        <v>13932</v>
      </c>
      <c r="F48" s="19">
        <f>SUM(F44:F47)</f>
        <v>13932</v>
      </c>
      <c r="G48" s="19">
        <f>SUM(G44:G47)</f>
        <v>0</v>
      </c>
      <c r="H48" s="17" t="str">
        <f>IF(E48=F48+G48," ","ERROR")</f>
        <v xml:space="preserve"> </v>
      </c>
    </row>
    <row r="49" spans="1:8" ht="12">
      <c r="A49" s="8">
        <v>25</v>
      </c>
      <c r="B49" s="2" t="s">
        <v>52</v>
      </c>
      <c r="E49" s="19">
        <f>E25+E31+E37+E39+E40+E41+E48+E21</f>
        <v>247558</v>
      </c>
      <c r="F49" s="19">
        <f>F25+F31+F37+F39+F40+F41+F48+F21</f>
        <v>247558</v>
      </c>
      <c r="G49" s="19">
        <f>G25+G31+G37+G39+G40+G41+G48+G21</f>
        <v>0</v>
      </c>
      <c r="H49" s="17" t="str">
        <f>IF(E49=F49+G49," ","ERROR")</f>
        <v xml:space="preserve"> </v>
      </c>
    </row>
    <row r="50" spans="1:8" ht="12">
      <c r="A50" s="8"/>
      <c r="E50" s="18"/>
      <c r="F50" s="18"/>
      <c r="G50" s="18"/>
      <c r="H50" s="17"/>
    </row>
    <row r="51" spans="1:8" ht="12">
      <c r="A51" s="8">
        <v>26</v>
      </c>
      <c r="B51" s="2" t="s">
        <v>96</v>
      </c>
      <c r="E51" s="27">
        <f>E18-E49</f>
        <v>17681</v>
      </c>
      <c r="F51" s="27">
        <f>F18-F49</f>
        <v>17681</v>
      </c>
      <c r="G51" s="27">
        <f>G18-G49</f>
        <v>0</v>
      </c>
      <c r="H51" s="17" t="str">
        <f>IF(E51=F51+G51," ","ERROR")</f>
        <v xml:space="preserve"> </v>
      </c>
    </row>
    <row r="52" spans="1:8" ht="12" customHeight="1">
      <c r="A52" s="8"/>
      <c r="E52" s="27"/>
      <c r="F52" s="27"/>
      <c r="G52" s="27"/>
      <c r="H52" s="17"/>
    </row>
    <row r="53" spans="1:8" ht="12" customHeight="1">
      <c r="A53" s="8"/>
      <c r="B53" s="2" t="s">
        <v>97</v>
      </c>
      <c r="E53" s="18"/>
      <c r="F53" s="18"/>
      <c r="G53" s="18"/>
      <c r="H53" s="17"/>
    </row>
    <row r="54" spans="1:8" ht="12">
      <c r="A54" s="8">
        <v>27</v>
      </c>
      <c r="B54" s="20" t="s">
        <v>98</v>
      </c>
      <c r="D54" s="21">
        <v>0.35</v>
      </c>
      <c r="E54" s="18">
        <f>F54+G54</f>
        <v>-591</v>
      </c>
      <c r="F54" s="102">
        <f>F207</f>
        <v>-591</v>
      </c>
      <c r="G54" s="102">
        <f>G207</f>
        <v>0</v>
      </c>
      <c r="H54" s="17" t="str">
        <f>IF(E54=F54+G54," ","ERROR")</f>
        <v xml:space="preserve"> </v>
      </c>
    </row>
    <row r="55" spans="1:8" ht="12">
      <c r="A55" s="217">
        <v>28</v>
      </c>
      <c r="B55" s="20" t="s">
        <v>237</v>
      </c>
      <c r="D55" s="21"/>
      <c r="E55" s="18"/>
      <c r="F55" s="102"/>
      <c r="G55" s="102"/>
      <c r="H55" s="17"/>
    </row>
    <row r="56" spans="1:8" ht="12">
      <c r="A56" s="8">
        <v>29</v>
      </c>
      <c r="B56" s="2" t="s">
        <v>99</v>
      </c>
      <c r="E56" s="18">
        <f>F56+G56</f>
        <v>5719</v>
      </c>
      <c r="F56" s="102">
        <f>F208</f>
        <v>5719</v>
      </c>
      <c r="G56" s="102">
        <f>G208</f>
        <v>0</v>
      </c>
      <c r="H56" s="17" t="str">
        <f>IF(E56=F56+G56," ","ERROR")</f>
        <v xml:space="preserve"> </v>
      </c>
    </row>
    <row r="57" spans="1:8" ht="12">
      <c r="A57" s="8">
        <v>30</v>
      </c>
      <c r="B57" s="2" t="s">
        <v>100</v>
      </c>
      <c r="E57" s="19">
        <f>F57+G57</f>
        <v>-27</v>
      </c>
      <c r="F57" s="103">
        <f>F209</f>
        <v>-27</v>
      </c>
      <c r="G57" s="103">
        <f>G209</f>
        <v>0</v>
      </c>
      <c r="H57" s="17" t="str">
        <f>IF(E57=F57+G57," ","ERROR")</f>
        <v xml:space="preserve"> </v>
      </c>
    </row>
    <row r="58" spans="1:8" ht="12">
      <c r="A58" s="8"/>
      <c r="G58" s="23"/>
      <c r="H58" s="17"/>
    </row>
    <row r="59" spans="1:8" ht="12.75" thickBot="1">
      <c r="A59" s="8">
        <v>31</v>
      </c>
      <c r="B59" s="24" t="s">
        <v>58</v>
      </c>
      <c r="E59" s="28">
        <f>E51-(+E54+E56+E57)</f>
        <v>12580</v>
      </c>
      <c r="F59" s="28">
        <f>F51-(F54+F56+F57)</f>
        <v>12580</v>
      </c>
      <c r="G59" s="28">
        <f>G51-(G54+G56+G57)</f>
        <v>0</v>
      </c>
      <c r="H59" s="17" t="str">
        <f>IF(E59=F59+G59," ","ERROR")</f>
        <v xml:space="preserve"> </v>
      </c>
    </row>
    <row r="60" spans="1:8" ht="12.75" thickTop="1">
      <c r="A60" s="8"/>
      <c r="E60" s="9"/>
      <c r="F60" s="9"/>
      <c r="G60" s="9"/>
      <c r="H60" s="17"/>
    </row>
    <row r="61" spans="1:8" ht="12">
      <c r="A61" s="8"/>
      <c r="B61" s="20" t="s">
        <v>101</v>
      </c>
      <c r="G61" s="23"/>
      <c r="H61" s="17"/>
    </row>
    <row r="62" spans="1:8" ht="12">
      <c r="A62" s="8"/>
      <c r="B62" s="20" t="s">
        <v>102</v>
      </c>
      <c r="G62" s="23"/>
      <c r="H62" s="17"/>
    </row>
    <row r="63" spans="1:8" ht="12">
      <c r="A63" s="8">
        <v>32</v>
      </c>
      <c r="B63" s="2" t="s">
        <v>103</v>
      </c>
      <c r="E63" s="16">
        <f>F63+G63</f>
        <v>22008</v>
      </c>
      <c r="F63" s="101">
        <f>F227</f>
        <v>22008</v>
      </c>
      <c r="G63" s="101">
        <f>G227</f>
        <v>0</v>
      </c>
      <c r="H63" s="17" t="str">
        <f t="shared" ref="H63:H76" si="1">IF(E63=F63+G63," ","ERROR")</f>
        <v xml:space="preserve"> </v>
      </c>
    </row>
    <row r="64" spans="1:8" ht="12">
      <c r="A64" s="8">
        <v>33</v>
      </c>
      <c r="B64" s="2" t="s">
        <v>104</v>
      </c>
      <c r="E64" s="18">
        <f>F64+G64</f>
        <v>281279</v>
      </c>
      <c r="F64" s="102">
        <f>F243</f>
        <v>281279</v>
      </c>
      <c r="G64" s="102">
        <f>G243</f>
        <v>0</v>
      </c>
      <c r="H64" s="17" t="str">
        <f t="shared" si="1"/>
        <v xml:space="preserve"> </v>
      </c>
    </row>
    <row r="65" spans="1:8" ht="12">
      <c r="A65" s="8">
        <v>34</v>
      </c>
      <c r="B65" s="2" t="s">
        <v>105</v>
      </c>
      <c r="E65" s="19">
        <f>F65+G65</f>
        <v>38971</v>
      </c>
      <c r="F65" s="103">
        <f>F256+F216</f>
        <v>38971</v>
      </c>
      <c r="G65" s="103">
        <f>G256+G216</f>
        <v>0</v>
      </c>
      <c r="H65" s="17" t="str">
        <f t="shared" si="1"/>
        <v xml:space="preserve"> </v>
      </c>
    </row>
    <row r="66" spans="1:8" ht="12">
      <c r="A66" s="8">
        <v>35</v>
      </c>
      <c r="B66" s="2" t="s">
        <v>106</v>
      </c>
      <c r="E66" s="18">
        <f>SUM(E63:E65)</f>
        <v>342258</v>
      </c>
      <c r="F66" s="102">
        <f>SUM(F63:F65)</f>
        <v>342258</v>
      </c>
      <c r="G66" s="102">
        <f>SUM(G63:G65)</f>
        <v>0</v>
      </c>
      <c r="H66" s="17" t="str">
        <f t="shared" si="1"/>
        <v xml:space="preserve"> </v>
      </c>
    </row>
    <row r="67" spans="1:8" ht="12">
      <c r="A67" s="217"/>
      <c r="E67" s="18"/>
      <c r="F67" s="102"/>
      <c r="G67" s="102"/>
      <c r="H67" s="17"/>
    </row>
    <row r="68" spans="1:8" ht="12">
      <c r="A68" s="8"/>
      <c r="B68" s="2" t="s">
        <v>414</v>
      </c>
      <c r="E68" s="18"/>
      <c r="F68" s="102"/>
      <c r="G68" s="102"/>
      <c r="H68" s="17" t="str">
        <f t="shared" si="1"/>
        <v xml:space="preserve"> </v>
      </c>
    </row>
    <row r="69" spans="1:8" ht="12">
      <c r="A69" s="8">
        <v>36</v>
      </c>
      <c r="B69" s="2" t="s">
        <v>103</v>
      </c>
      <c r="E69" s="18">
        <f>F69+G69</f>
        <v>8286</v>
      </c>
      <c r="F69" s="102">
        <f>F262+F270</f>
        <v>8286</v>
      </c>
      <c r="G69" s="102">
        <f>G262+G270</f>
        <v>0</v>
      </c>
      <c r="H69" s="17" t="str">
        <f t="shared" si="1"/>
        <v xml:space="preserve"> </v>
      </c>
    </row>
    <row r="70" spans="1:8" ht="12">
      <c r="A70" s="8">
        <v>37</v>
      </c>
      <c r="B70" s="2" t="s">
        <v>104</v>
      </c>
      <c r="E70" s="18">
        <f>F70+G70</f>
        <v>97489</v>
      </c>
      <c r="F70" s="102">
        <f>F263</f>
        <v>97489</v>
      </c>
      <c r="G70" s="102">
        <f>G263</f>
        <v>0</v>
      </c>
      <c r="H70" s="17" t="str">
        <f t="shared" si="1"/>
        <v xml:space="preserve"> </v>
      </c>
    </row>
    <row r="71" spans="1:8" ht="12">
      <c r="A71" s="8">
        <v>38</v>
      </c>
      <c r="B71" s="2" t="s">
        <v>105</v>
      </c>
      <c r="E71" s="19">
        <f>F71+G71</f>
        <v>10926</v>
      </c>
      <c r="F71" s="103">
        <f>F264+F268+F269+F271</f>
        <v>10926</v>
      </c>
      <c r="G71" s="103">
        <f>G264+G268+G269+G271</f>
        <v>0</v>
      </c>
      <c r="H71" s="17" t="str">
        <f t="shared" si="1"/>
        <v xml:space="preserve"> </v>
      </c>
    </row>
    <row r="72" spans="1:8" ht="12">
      <c r="A72" s="8">
        <v>39</v>
      </c>
      <c r="B72" s="2" t="s">
        <v>415</v>
      </c>
      <c r="E72" s="323">
        <f>SUM(E69:E71)</f>
        <v>116701</v>
      </c>
      <c r="F72" s="323">
        <f>SUM(F69:F71)</f>
        <v>116701</v>
      </c>
      <c r="G72" s="323">
        <f>SUM(G69:G71)</f>
        <v>0</v>
      </c>
      <c r="H72" s="17" t="str">
        <f t="shared" si="1"/>
        <v xml:space="preserve"> </v>
      </c>
    </row>
    <row r="73" spans="1:8" ht="12">
      <c r="A73" s="217">
        <v>40</v>
      </c>
      <c r="B73" s="2" t="s">
        <v>164</v>
      </c>
      <c r="E73" s="18">
        <f>E66-E72</f>
        <v>225557</v>
      </c>
      <c r="F73" s="18">
        <f t="shared" ref="F73:G73" si="2">F66-F72</f>
        <v>225557</v>
      </c>
      <c r="G73" s="18">
        <f t="shared" si="2"/>
        <v>0</v>
      </c>
      <c r="H73" s="17"/>
    </row>
    <row r="74" spans="1:8" ht="12">
      <c r="A74" s="8">
        <v>41</v>
      </c>
      <c r="B74" s="20" t="s">
        <v>107</v>
      </c>
      <c r="E74" s="324">
        <f>F74+G74</f>
        <v>-41707</v>
      </c>
      <c r="F74" s="324">
        <f>F282</f>
        <v>-41707</v>
      </c>
      <c r="G74" s="324">
        <f>G282</f>
        <v>0</v>
      </c>
      <c r="H74" s="17" t="str">
        <f t="shared" si="1"/>
        <v xml:space="preserve"> </v>
      </c>
    </row>
    <row r="75" spans="1:8" ht="12">
      <c r="A75" s="217">
        <v>42</v>
      </c>
      <c r="B75" s="184" t="s">
        <v>197</v>
      </c>
      <c r="E75" s="18">
        <f>E73+E74</f>
        <v>183850</v>
      </c>
      <c r="F75" s="18">
        <f>F73+F74</f>
        <v>183850</v>
      </c>
      <c r="G75" s="18">
        <f>G73+G74</f>
        <v>0</v>
      </c>
      <c r="H75" s="17"/>
    </row>
    <row r="76" spans="1:8" ht="12">
      <c r="A76" s="8">
        <v>43</v>
      </c>
      <c r="B76" s="2" t="s">
        <v>63</v>
      </c>
      <c r="E76" s="18">
        <f t="shared" ref="E76:E79" si="3">F76+G76</f>
        <v>13753</v>
      </c>
      <c r="F76" s="18">
        <f>F289+F290</f>
        <v>13753</v>
      </c>
      <c r="G76" s="18">
        <f>G289+G290</f>
        <v>0</v>
      </c>
      <c r="H76" s="17" t="str">
        <f t="shared" si="1"/>
        <v xml:space="preserve"> </v>
      </c>
    </row>
    <row r="77" spans="1:8" ht="12">
      <c r="A77" s="8">
        <v>44</v>
      </c>
      <c r="B77" s="20" t="s">
        <v>64</v>
      </c>
      <c r="E77" s="18">
        <f t="shared" si="3"/>
        <v>-14</v>
      </c>
      <c r="F77" s="23">
        <f>F287+F288</f>
        <v>-14</v>
      </c>
      <c r="G77" s="23">
        <f>G287+G288</f>
        <v>0</v>
      </c>
      <c r="H77" s="17" t="str">
        <f>IF(E79=F79+G79," ","ERROR")</f>
        <v xml:space="preserve"> </v>
      </c>
    </row>
    <row r="78" spans="1:8" ht="12">
      <c r="A78" s="312">
        <v>45</v>
      </c>
      <c r="B78" s="20" t="s">
        <v>417</v>
      </c>
      <c r="E78" s="18">
        <f t="shared" si="3"/>
        <v>-1010</v>
      </c>
      <c r="F78" s="23">
        <f>F291+F292</f>
        <v>-1010</v>
      </c>
      <c r="G78" s="23">
        <f>G291+G292</f>
        <v>0</v>
      </c>
      <c r="H78" s="17"/>
    </row>
    <row r="79" spans="1:8" ht="12">
      <c r="A79" s="8">
        <v>46</v>
      </c>
      <c r="B79" s="32" t="s">
        <v>168</v>
      </c>
      <c r="E79" s="19">
        <f t="shared" si="3"/>
        <v>0</v>
      </c>
      <c r="F79" s="19">
        <f>F293</f>
        <v>0</v>
      </c>
      <c r="G79" s="19">
        <f>G293</f>
        <v>0</v>
      </c>
      <c r="H79" s="17"/>
    </row>
    <row r="80" spans="1:8" ht="11.1" customHeight="1">
      <c r="G80" s="23"/>
    </row>
    <row r="81" spans="1:8" ht="9" customHeight="1">
      <c r="A81" s="8"/>
      <c r="B81" s="2" t="s">
        <v>108</v>
      </c>
      <c r="G81" s="23"/>
      <c r="H81" s="17"/>
    </row>
    <row r="82" spans="1:8" ht="12.75" thickBot="1">
      <c r="A82" s="8">
        <v>47</v>
      </c>
      <c r="B82" s="24" t="s">
        <v>65</v>
      </c>
      <c r="E82" s="25">
        <f>E75+E76+E79+E77+E78</f>
        <v>196579</v>
      </c>
      <c r="F82" s="25">
        <f>F75+F76+F79+F77+F78</f>
        <v>196579</v>
      </c>
      <c r="G82" s="25">
        <f>G75+G76+G79+G77+G78</f>
        <v>0</v>
      </c>
      <c r="H82" s="17" t="str">
        <f>IF(E82=F82+G82," ","ERROR")</f>
        <v xml:space="preserve"> </v>
      </c>
    </row>
    <row r="83" spans="1:8" ht="11.1" customHeight="1" thickTop="1">
      <c r="E83" s="9"/>
      <c r="F83" s="9"/>
      <c r="G83" s="9"/>
    </row>
    <row r="84" spans="1:8" ht="11.1" customHeight="1">
      <c r="E84" s="26">
        <f>E59/E82</f>
        <v>6.399462811388805E-2</v>
      </c>
      <c r="F84" s="26">
        <f>F59/F82</f>
        <v>6.399462811388805E-2</v>
      </c>
      <c r="G84" s="26"/>
    </row>
    <row r="86" spans="1:8" ht="11.1" customHeight="1">
      <c r="A86" s="326"/>
      <c r="B86" s="327" t="s">
        <v>32</v>
      </c>
    </row>
    <row r="87" spans="1:8" ht="11.1" customHeight="1">
      <c r="A87" s="326"/>
      <c r="B87" s="328" t="s">
        <v>238</v>
      </c>
    </row>
    <row r="88" spans="1:8" ht="11.1" customHeight="1">
      <c r="A88" s="329">
        <v>480000</v>
      </c>
      <c r="B88" s="328" t="s">
        <v>239</v>
      </c>
      <c r="F88" s="23">
        <f>ROUND(H88/1000,0)</f>
        <v>105313</v>
      </c>
      <c r="H88" s="106">
        <v>105313380</v>
      </c>
    </row>
    <row r="89" spans="1:8" ht="11.1" customHeight="1">
      <c r="A89" s="329" t="s">
        <v>240</v>
      </c>
      <c r="B89" s="328" t="s">
        <v>241</v>
      </c>
      <c r="F89" s="23">
        <f t="shared" ref="F89:F152" si="4">ROUND(H89/1000,0)</f>
        <v>55827</v>
      </c>
      <c r="H89" s="106">
        <v>55826982</v>
      </c>
    </row>
    <row r="90" spans="1:8" ht="11.1" customHeight="1">
      <c r="A90" s="329" t="s">
        <v>242</v>
      </c>
      <c r="B90" s="328" t="s">
        <v>243</v>
      </c>
      <c r="F90" s="23">
        <f t="shared" si="4"/>
        <v>2146</v>
      </c>
      <c r="H90" s="106">
        <v>2146221</v>
      </c>
    </row>
    <row r="91" spans="1:8" ht="11.1" customHeight="1">
      <c r="A91" s="329">
        <v>481400</v>
      </c>
      <c r="B91" s="328" t="s">
        <v>244</v>
      </c>
      <c r="F91" s="23">
        <f t="shared" si="4"/>
        <v>0</v>
      </c>
      <c r="H91" s="106">
        <v>0</v>
      </c>
    </row>
    <row r="92" spans="1:8" ht="11.1" customHeight="1">
      <c r="A92" s="326" t="s">
        <v>245</v>
      </c>
      <c r="B92" s="328" t="s">
        <v>246</v>
      </c>
      <c r="F92" s="23">
        <f t="shared" si="4"/>
        <v>-725</v>
      </c>
      <c r="H92" s="106">
        <v>-724621</v>
      </c>
    </row>
    <row r="93" spans="1:8" ht="11.1" customHeight="1">
      <c r="A93" s="329">
        <v>484000</v>
      </c>
      <c r="B93" s="328" t="s">
        <v>247</v>
      </c>
      <c r="F93" s="23">
        <f t="shared" si="4"/>
        <v>298</v>
      </c>
      <c r="H93" s="106">
        <v>298002</v>
      </c>
    </row>
    <row r="94" spans="1:8" ht="11.1" customHeight="1">
      <c r="A94" s="326"/>
      <c r="B94" s="328" t="s">
        <v>248</v>
      </c>
      <c r="F94" s="23">
        <f t="shared" si="4"/>
        <v>162860</v>
      </c>
      <c r="H94" s="106">
        <v>162859964</v>
      </c>
    </row>
    <row r="95" spans="1:8" ht="11.1" customHeight="1">
      <c r="A95" s="326"/>
      <c r="B95" s="328"/>
      <c r="F95" s="23">
        <f t="shared" si="4"/>
        <v>0</v>
      </c>
      <c r="H95" s="106"/>
    </row>
    <row r="96" spans="1:8" ht="11.1" customHeight="1">
      <c r="A96" s="326"/>
      <c r="B96" s="328" t="s">
        <v>249</v>
      </c>
      <c r="F96" s="23">
        <f t="shared" si="4"/>
        <v>0</v>
      </c>
      <c r="H96" s="106"/>
    </row>
    <row r="97" spans="1:8" ht="11.1" customHeight="1">
      <c r="A97" s="330">
        <v>483000</v>
      </c>
      <c r="B97" s="331" t="s">
        <v>250</v>
      </c>
      <c r="F97" s="23">
        <f t="shared" si="4"/>
        <v>94024</v>
      </c>
      <c r="H97" s="106">
        <v>94024205</v>
      </c>
    </row>
    <row r="98" spans="1:8" ht="11.1" customHeight="1">
      <c r="A98" s="329">
        <v>488000</v>
      </c>
      <c r="B98" s="328" t="s">
        <v>251</v>
      </c>
      <c r="F98" s="23">
        <f t="shared" si="4"/>
        <v>16</v>
      </c>
      <c r="H98" s="106">
        <v>15639</v>
      </c>
    </row>
    <row r="99" spans="1:8" ht="11.1" customHeight="1">
      <c r="A99" s="329">
        <v>489300</v>
      </c>
      <c r="B99" s="328" t="s">
        <v>252</v>
      </c>
      <c r="F99" s="23">
        <f t="shared" si="4"/>
        <v>3538</v>
      </c>
      <c r="H99" s="106">
        <v>3537511</v>
      </c>
    </row>
    <row r="100" spans="1:8" ht="11.1" customHeight="1">
      <c r="A100" s="329">
        <v>493000</v>
      </c>
      <c r="B100" s="328" t="s">
        <v>253</v>
      </c>
      <c r="F100" s="23">
        <f t="shared" si="4"/>
        <v>2</v>
      </c>
      <c r="H100" s="106">
        <v>2182</v>
      </c>
    </row>
    <row r="101" spans="1:8" ht="11.1" customHeight="1">
      <c r="A101" s="329">
        <v>495000</v>
      </c>
      <c r="B101" s="328" t="s">
        <v>254</v>
      </c>
      <c r="F101" s="23">
        <f t="shared" si="4"/>
        <v>4800</v>
      </c>
      <c r="H101" s="106">
        <v>4799603</v>
      </c>
    </row>
    <row r="102" spans="1:8" ht="11.1" customHeight="1">
      <c r="A102" s="326"/>
      <c r="B102" s="328" t="s">
        <v>255</v>
      </c>
      <c r="F102" s="23">
        <f t="shared" si="4"/>
        <v>102379</v>
      </c>
      <c r="H102" s="106">
        <v>102379140</v>
      </c>
    </row>
    <row r="103" spans="1:8" ht="11.1" customHeight="1">
      <c r="A103" s="326"/>
      <c r="B103" s="328" t="s">
        <v>256</v>
      </c>
      <c r="F103" s="23">
        <f t="shared" si="4"/>
        <v>265239</v>
      </c>
      <c r="H103" s="106">
        <v>265239104</v>
      </c>
    </row>
    <row r="104" spans="1:8" ht="11.1" customHeight="1">
      <c r="A104" s="326"/>
      <c r="B104" s="328"/>
      <c r="F104" s="23">
        <f t="shared" si="4"/>
        <v>0</v>
      </c>
      <c r="H104" s="106"/>
    </row>
    <row r="105" spans="1:8" ht="11.1" customHeight="1">
      <c r="A105" s="326"/>
      <c r="B105" s="328" t="s">
        <v>257</v>
      </c>
      <c r="F105" s="23">
        <f t="shared" si="4"/>
        <v>0</v>
      </c>
      <c r="H105" s="106"/>
    </row>
    <row r="106" spans="1:8" ht="11.1" customHeight="1">
      <c r="A106" s="332" t="s">
        <v>258</v>
      </c>
      <c r="B106" s="328" t="s">
        <v>38</v>
      </c>
      <c r="F106" s="23">
        <f t="shared" si="4"/>
        <v>191302</v>
      </c>
      <c r="H106" s="106">
        <v>191301669</v>
      </c>
    </row>
    <row r="107" spans="1:8" ht="11.1" customHeight="1">
      <c r="A107" s="329" t="s">
        <v>259</v>
      </c>
      <c r="B107" s="328" t="s">
        <v>260</v>
      </c>
      <c r="F107" s="23">
        <f t="shared" si="4"/>
        <v>-4366</v>
      </c>
      <c r="H107" s="106">
        <v>-4365514</v>
      </c>
    </row>
    <row r="108" spans="1:8" ht="11.1" customHeight="1">
      <c r="A108" s="330">
        <v>811000</v>
      </c>
      <c r="B108" s="331" t="s">
        <v>261</v>
      </c>
      <c r="F108" s="23">
        <f t="shared" si="4"/>
        <v>-967</v>
      </c>
      <c r="H108" s="106">
        <v>-967403</v>
      </c>
    </row>
    <row r="109" spans="1:8" ht="11.1" customHeight="1">
      <c r="A109" s="329">
        <v>813000</v>
      </c>
      <c r="B109" s="328" t="s">
        <v>262</v>
      </c>
      <c r="F109" s="23">
        <f t="shared" si="4"/>
        <v>903</v>
      </c>
      <c r="H109" s="106">
        <v>903464</v>
      </c>
    </row>
    <row r="110" spans="1:8" ht="11.1" customHeight="1">
      <c r="A110" s="329">
        <v>813010</v>
      </c>
      <c r="B110" s="328" t="s">
        <v>263</v>
      </c>
      <c r="F110" s="23">
        <f t="shared" si="4"/>
        <v>78</v>
      </c>
      <c r="H110" s="106">
        <v>78418</v>
      </c>
    </row>
    <row r="111" spans="1:8" ht="11.1" customHeight="1">
      <c r="A111" s="326"/>
      <c r="B111" s="328" t="s">
        <v>264</v>
      </c>
      <c r="F111" s="23">
        <f t="shared" si="4"/>
        <v>186951</v>
      </c>
      <c r="H111" s="106">
        <v>186950634</v>
      </c>
    </row>
    <row r="112" spans="1:8" ht="11.1" customHeight="1">
      <c r="A112" s="326"/>
      <c r="B112" s="328"/>
      <c r="F112" s="23">
        <f t="shared" si="4"/>
        <v>0</v>
      </c>
      <c r="H112" s="106"/>
    </row>
    <row r="113" spans="1:8" ht="11.1" customHeight="1">
      <c r="A113" s="326"/>
      <c r="B113" s="328" t="s">
        <v>265</v>
      </c>
      <c r="F113" s="23">
        <f t="shared" si="4"/>
        <v>0</v>
      </c>
      <c r="H113" s="106"/>
    </row>
    <row r="114" spans="1:8" ht="11.1" customHeight="1">
      <c r="A114" s="329">
        <v>814000</v>
      </c>
      <c r="B114" s="328" t="s">
        <v>266</v>
      </c>
      <c r="F114" s="23">
        <f t="shared" si="4"/>
        <v>10</v>
      </c>
      <c r="H114" s="106">
        <v>9611</v>
      </c>
    </row>
    <row r="115" spans="1:8" ht="11.1" customHeight="1">
      <c r="A115" s="329">
        <v>824000</v>
      </c>
      <c r="B115" s="328" t="s">
        <v>267</v>
      </c>
      <c r="F115" s="23">
        <f t="shared" si="4"/>
        <v>301</v>
      </c>
      <c r="H115" s="106">
        <v>301387</v>
      </c>
    </row>
    <row r="116" spans="1:8" ht="11.1" customHeight="1">
      <c r="A116" s="329">
        <v>837000</v>
      </c>
      <c r="B116" s="328" t="s">
        <v>268</v>
      </c>
      <c r="F116" s="23">
        <f t="shared" si="4"/>
        <v>274</v>
      </c>
      <c r="H116" s="106">
        <v>274495</v>
      </c>
    </row>
    <row r="117" spans="1:8" ht="11.1" customHeight="1">
      <c r="A117" s="326"/>
      <c r="B117" s="328" t="s">
        <v>269</v>
      </c>
      <c r="F117" s="23">
        <f t="shared" si="4"/>
        <v>585</v>
      </c>
      <c r="H117" s="106">
        <v>585493</v>
      </c>
    </row>
    <row r="118" spans="1:8" ht="11.1" customHeight="1">
      <c r="A118" s="326"/>
      <c r="B118" s="328"/>
      <c r="F118" s="23">
        <f t="shared" si="4"/>
        <v>0</v>
      </c>
      <c r="H118" s="106"/>
    </row>
    <row r="119" spans="1:8" ht="11.1" customHeight="1">
      <c r="A119" s="327"/>
      <c r="B119" s="328" t="s">
        <v>270</v>
      </c>
      <c r="F119" s="23">
        <f t="shared" si="4"/>
        <v>395</v>
      </c>
      <c r="H119" s="106">
        <v>395143</v>
      </c>
    </row>
    <row r="120" spans="1:8" ht="11.1" customHeight="1">
      <c r="A120" s="327"/>
      <c r="B120" s="328" t="s">
        <v>271</v>
      </c>
      <c r="F120" s="23">
        <f t="shared" si="4"/>
        <v>0</v>
      </c>
      <c r="H120" s="106">
        <v>158</v>
      </c>
    </row>
    <row r="121" spans="1:8" ht="11.1" customHeight="1">
      <c r="A121" s="326"/>
      <c r="B121" s="328" t="s">
        <v>272</v>
      </c>
      <c r="F121" s="23">
        <f t="shared" si="4"/>
        <v>19</v>
      </c>
      <c r="H121" s="106">
        <v>19397</v>
      </c>
    </row>
    <row r="122" spans="1:8" ht="11.1" customHeight="1">
      <c r="A122" s="326"/>
      <c r="B122" s="328" t="s">
        <v>273</v>
      </c>
      <c r="F122" s="23">
        <f t="shared" si="4"/>
        <v>415</v>
      </c>
      <c r="H122" s="106">
        <v>414698</v>
      </c>
    </row>
    <row r="123" spans="1:8" ht="11.1" customHeight="1">
      <c r="A123" s="326"/>
      <c r="B123" s="328"/>
      <c r="F123" s="23">
        <f t="shared" si="4"/>
        <v>0</v>
      </c>
      <c r="H123" s="106"/>
    </row>
    <row r="124" spans="1:8" ht="11.1" customHeight="1">
      <c r="A124" s="326"/>
      <c r="B124" s="328" t="s">
        <v>274</v>
      </c>
      <c r="F124" s="23">
        <f t="shared" si="4"/>
        <v>1000</v>
      </c>
      <c r="H124" s="106">
        <v>1000191</v>
      </c>
    </row>
    <row r="125" spans="1:8" ht="11.1" customHeight="1">
      <c r="A125" s="326"/>
      <c r="B125" s="328"/>
      <c r="F125" s="23">
        <f t="shared" si="4"/>
        <v>0</v>
      </c>
      <c r="H125" s="106"/>
    </row>
    <row r="126" spans="1:8" ht="11.1" customHeight="1">
      <c r="A126" s="326"/>
      <c r="B126" s="328" t="s">
        <v>275</v>
      </c>
      <c r="F126" s="23">
        <f t="shared" si="4"/>
        <v>0</v>
      </c>
      <c r="H126" s="106"/>
    </row>
    <row r="127" spans="1:8" ht="11.1" customHeight="1">
      <c r="A127" s="326"/>
      <c r="B127" s="328" t="s">
        <v>276</v>
      </c>
      <c r="F127" s="23">
        <f t="shared" si="4"/>
        <v>0</v>
      </c>
      <c r="H127" s="106"/>
    </row>
    <row r="128" spans="1:8" ht="11.1" customHeight="1">
      <c r="A128" s="329">
        <v>870000</v>
      </c>
      <c r="B128" s="328" t="s">
        <v>266</v>
      </c>
      <c r="F128" s="23">
        <f t="shared" si="4"/>
        <v>694</v>
      </c>
      <c r="H128" s="106">
        <v>694281</v>
      </c>
    </row>
    <row r="129" spans="1:15" ht="11.1" customHeight="1">
      <c r="A129" s="329">
        <v>871000</v>
      </c>
      <c r="B129" s="328" t="s">
        <v>277</v>
      </c>
      <c r="F129" s="23">
        <f t="shared" si="4"/>
        <v>0</v>
      </c>
      <c r="H129" s="106">
        <v>0</v>
      </c>
    </row>
    <row r="130" spans="1:15" ht="11.1" customHeight="1">
      <c r="A130" s="329">
        <v>874000</v>
      </c>
      <c r="B130" s="328" t="s">
        <v>278</v>
      </c>
      <c r="F130" s="23">
        <f t="shared" si="4"/>
        <v>2021</v>
      </c>
      <c r="H130" s="106">
        <v>2021493</v>
      </c>
      <c r="N130" s="91" t="s">
        <v>161</v>
      </c>
    </row>
    <row r="131" spans="1:15" ht="11.1" customHeight="1" thickBot="1">
      <c r="A131" s="329">
        <v>875000</v>
      </c>
      <c r="B131" s="328" t="s">
        <v>279</v>
      </c>
      <c r="F131" s="23">
        <f t="shared" si="4"/>
        <v>73</v>
      </c>
      <c r="H131" s="106">
        <v>72506</v>
      </c>
      <c r="N131" s="92" t="s">
        <v>162</v>
      </c>
      <c r="O131" s="93"/>
    </row>
    <row r="132" spans="1:15" ht="11.1" customHeight="1" thickTop="1">
      <c r="A132" s="329">
        <v>876000</v>
      </c>
      <c r="B132" s="328" t="s">
        <v>280</v>
      </c>
      <c r="F132" s="23">
        <f t="shared" si="4"/>
        <v>9</v>
      </c>
      <c r="H132" s="106">
        <v>8510</v>
      </c>
    </row>
    <row r="133" spans="1:15" ht="11.1" customHeight="1">
      <c r="A133" s="329">
        <v>877000</v>
      </c>
      <c r="B133" s="328" t="s">
        <v>281</v>
      </c>
      <c r="F133" s="23">
        <f t="shared" si="4"/>
        <v>111</v>
      </c>
      <c r="H133" s="106">
        <v>111265</v>
      </c>
    </row>
    <row r="134" spans="1:15" ht="11.1" customHeight="1">
      <c r="A134" s="329">
        <v>878000</v>
      </c>
      <c r="B134" s="328" t="s">
        <v>282</v>
      </c>
      <c r="F134" s="23">
        <f t="shared" si="4"/>
        <v>652</v>
      </c>
      <c r="H134" s="106">
        <v>652366</v>
      </c>
    </row>
    <row r="135" spans="1:15" ht="11.1" customHeight="1">
      <c r="A135" s="329">
        <v>879000</v>
      </c>
      <c r="B135" s="328" t="s">
        <v>283</v>
      </c>
      <c r="F135" s="23">
        <f t="shared" si="4"/>
        <v>912</v>
      </c>
      <c r="H135" s="106">
        <v>912455</v>
      </c>
    </row>
    <row r="136" spans="1:15" ht="11.1" customHeight="1">
      <c r="A136" s="329">
        <v>880000</v>
      </c>
      <c r="B136" s="328" t="s">
        <v>267</v>
      </c>
      <c r="F136" s="23">
        <f t="shared" si="4"/>
        <v>1269</v>
      </c>
      <c r="H136" s="106">
        <v>1268629</v>
      </c>
    </row>
    <row r="137" spans="1:15" ht="11.1" customHeight="1">
      <c r="A137" s="329">
        <v>881000</v>
      </c>
      <c r="B137" s="328" t="s">
        <v>284</v>
      </c>
      <c r="F137" s="23">
        <f t="shared" si="4"/>
        <v>19</v>
      </c>
      <c r="H137" s="106">
        <v>19452</v>
      </c>
    </row>
    <row r="138" spans="1:15" ht="11.1" customHeight="1">
      <c r="A138" s="326"/>
      <c r="B138" s="328"/>
      <c r="F138" s="23">
        <f t="shared" si="4"/>
        <v>0</v>
      </c>
      <c r="H138" s="106"/>
    </row>
    <row r="139" spans="1:15" ht="11.1" customHeight="1">
      <c r="A139" s="326"/>
      <c r="B139" s="328" t="s">
        <v>285</v>
      </c>
      <c r="F139" s="23">
        <f t="shared" si="4"/>
        <v>0</v>
      </c>
      <c r="H139" s="106"/>
    </row>
    <row r="140" spans="1:15" ht="11.1" customHeight="1">
      <c r="A140" s="329">
        <v>885000</v>
      </c>
      <c r="B140" s="328" t="s">
        <v>266</v>
      </c>
      <c r="F140" s="23">
        <f t="shared" si="4"/>
        <v>66</v>
      </c>
      <c r="H140" s="106">
        <v>65672</v>
      </c>
    </row>
    <row r="141" spans="1:15" ht="11.1" customHeight="1">
      <c r="A141" s="329">
        <v>887000</v>
      </c>
      <c r="B141" s="328" t="s">
        <v>286</v>
      </c>
      <c r="F141" s="23">
        <f t="shared" si="4"/>
        <v>1384</v>
      </c>
      <c r="H141" s="106">
        <v>1383606</v>
      </c>
    </row>
    <row r="142" spans="1:15" ht="11.1" customHeight="1">
      <c r="A142" s="329">
        <v>889000</v>
      </c>
      <c r="B142" s="328" t="s">
        <v>279</v>
      </c>
      <c r="F142" s="23">
        <f t="shared" si="4"/>
        <v>119</v>
      </c>
      <c r="H142" s="106">
        <v>118876</v>
      </c>
    </row>
    <row r="143" spans="1:15" ht="11.1" customHeight="1">
      <c r="A143" s="329">
        <v>890000</v>
      </c>
      <c r="B143" s="328" t="s">
        <v>280</v>
      </c>
      <c r="F143" s="23">
        <f t="shared" si="4"/>
        <v>59</v>
      </c>
      <c r="H143" s="106">
        <v>59009</v>
      </c>
    </row>
    <row r="144" spans="1:15" ht="11.1" customHeight="1">
      <c r="A144" s="329">
        <v>891000</v>
      </c>
      <c r="B144" s="328" t="s">
        <v>281</v>
      </c>
      <c r="F144" s="23">
        <f t="shared" si="4"/>
        <v>60</v>
      </c>
      <c r="H144" s="106">
        <v>59762</v>
      </c>
    </row>
    <row r="145" spans="1:8" ht="11.1" customHeight="1">
      <c r="A145" s="329">
        <v>892000</v>
      </c>
      <c r="B145" s="328" t="s">
        <v>287</v>
      </c>
      <c r="F145" s="23">
        <f t="shared" si="4"/>
        <v>526</v>
      </c>
      <c r="H145" s="106">
        <v>525656</v>
      </c>
    </row>
    <row r="146" spans="1:8" ht="11.1" customHeight="1">
      <c r="A146" s="329">
        <v>893000</v>
      </c>
      <c r="B146" s="328" t="s">
        <v>288</v>
      </c>
      <c r="F146" s="23">
        <f t="shared" si="4"/>
        <v>778</v>
      </c>
      <c r="H146" s="106">
        <v>778101</v>
      </c>
    </row>
    <row r="147" spans="1:8" ht="11.1" customHeight="1">
      <c r="A147" s="329">
        <v>894000</v>
      </c>
      <c r="B147" s="328" t="s">
        <v>268</v>
      </c>
      <c r="F147" s="23">
        <f t="shared" si="4"/>
        <v>102</v>
      </c>
      <c r="H147" s="106">
        <v>102192</v>
      </c>
    </row>
    <row r="148" spans="1:8" ht="11.1" customHeight="1">
      <c r="A148" s="326"/>
      <c r="B148" s="328" t="s">
        <v>289</v>
      </c>
      <c r="F148" s="23">
        <f t="shared" si="4"/>
        <v>8854</v>
      </c>
      <c r="H148" s="106">
        <v>8853831</v>
      </c>
    </row>
    <row r="149" spans="1:8" ht="11.1" customHeight="1">
      <c r="A149" s="326"/>
      <c r="B149" s="328"/>
      <c r="F149" s="23">
        <f t="shared" si="4"/>
        <v>0</v>
      </c>
      <c r="H149" s="106"/>
    </row>
    <row r="150" spans="1:8" ht="11.1" customHeight="1">
      <c r="A150" s="326"/>
      <c r="B150" s="328" t="s">
        <v>290</v>
      </c>
      <c r="F150" s="23">
        <f t="shared" si="4"/>
        <v>6652</v>
      </c>
      <c r="H150" s="106">
        <v>6651608</v>
      </c>
    </row>
    <row r="151" spans="1:8" ht="11.1" customHeight="1">
      <c r="A151" s="326"/>
      <c r="B151" s="328" t="s">
        <v>272</v>
      </c>
      <c r="F151" s="23">
        <f t="shared" si="4"/>
        <v>14264</v>
      </c>
      <c r="H151" s="106">
        <v>14263539</v>
      </c>
    </row>
    <row r="152" spans="1:8" ht="11.1" customHeight="1">
      <c r="A152" s="326"/>
      <c r="B152" s="328" t="s">
        <v>291</v>
      </c>
      <c r="F152" s="23">
        <f t="shared" si="4"/>
        <v>20915</v>
      </c>
      <c r="H152" s="106">
        <v>20915147</v>
      </c>
    </row>
    <row r="153" spans="1:8" ht="11.1" customHeight="1">
      <c r="A153" s="326"/>
      <c r="B153" s="328"/>
      <c r="F153" s="23">
        <f t="shared" ref="F153:F216" si="5">ROUND(H153/1000,0)</f>
        <v>0</v>
      </c>
      <c r="H153" s="106"/>
    </row>
    <row r="154" spans="1:8" ht="11.1" customHeight="1">
      <c r="A154" s="326"/>
      <c r="B154" s="328" t="s">
        <v>292</v>
      </c>
      <c r="F154" s="23">
        <f t="shared" si="5"/>
        <v>29769</v>
      </c>
      <c r="H154" s="106">
        <v>29768978</v>
      </c>
    </row>
    <row r="155" spans="1:8" ht="11.1" customHeight="1">
      <c r="A155" s="326"/>
      <c r="B155" s="328"/>
      <c r="F155" s="23">
        <f t="shared" si="5"/>
        <v>0</v>
      </c>
      <c r="H155" s="106"/>
    </row>
    <row r="156" spans="1:8" ht="11.1" customHeight="1">
      <c r="A156" s="326"/>
      <c r="B156" s="328" t="s">
        <v>293</v>
      </c>
      <c r="F156" s="23">
        <f t="shared" si="5"/>
        <v>0</v>
      </c>
      <c r="H156" s="106"/>
    </row>
    <row r="157" spans="1:8" ht="11.1" customHeight="1">
      <c r="A157" s="329">
        <v>901000</v>
      </c>
      <c r="B157" s="328" t="s">
        <v>294</v>
      </c>
      <c r="F157" s="23">
        <f t="shared" si="5"/>
        <v>261</v>
      </c>
      <c r="H157" s="106">
        <v>261424</v>
      </c>
    </row>
    <row r="158" spans="1:8" ht="11.1" customHeight="1">
      <c r="A158" s="329">
        <v>902000</v>
      </c>
      <c r="B158" s="328" t="s">
        <v>295</v>
      </c>
      <c r="F158" s="23">
        <f t="shared" si="5"/>
        <v>1455</v>
      </c>
      <c r="H158" s="106">
        <v>1454986</v>
      </c>
    </row>
    <row r="159" spans="1:8" ht="11.1" customHeight="1">
      <c r="A159" s="329" t="s">
        <v>296</v>
      </c>
      <c r="B159" s="328" t="s">
        <v>297</v>
      </c>
      <c r="F159" s="23">
        <f t="shared" si="5"/>
        <v>3261</v>
      </c>
      <c r="H159" s="106">
        <v>3261017</v>
      </c>
    </row>
    <row r="160" spans="1:8" ht="11.1" customHeight="1">
      <c r="A160" s="329">
        <v>904000</v>
      </c>
      <c r="B160" s="328" t="s">
        <v>298</v>
      </c>
      <c r="F160" s="23">
        <f t="shared" si="5"/>
        <v>1086</v>
      </c>
      <c r="H160" s="106">
        <v>1086442</v>
      </c>
    </row>
    <row r="161" spans="1:8" ht="11.1" customHeight="1">
      <c r="A161" s="329">
        <v>905000</v>
      </c>
      <c r="B161" s="328" t="s">
        <v>299</v>
      </c>
      <c r="F161" s="23">
        <f t="shared" si="5"/>
        <v>57</v>
      </c>
      <c r="H161" s="106">
        <v>57200</v>
      </c>
    </row>
    <row r="162" spans="1:8" ht="11.1" customHeight="1">
      <c r="A162" s="326"/>
      <c r="B162" s="328" t="s">
        <v>300</v>
      </c>
      <c r="F162" s="23">
        <f t="shared" si="5"/>
        <v>6121</v>
      </c>
      <c r="H162" s="106">
        <v>6121069</v>
      </c>
    </row>
    <row r="163" spans="1:8" ht="11.1" customHeight="1">
      <c r="A163" s="326"/>
      <c r="B163" s="328"/>
      <c r="F163" s="23">
        <f t="shared" si="5"/>
        <v>0</v>
      </c>
      <c r="H163" s="106"/>
    </row>
    <row r="164" spans="1:8" ht="11.1" customHeight="1">
      <c r="A164" s="326"/>
      <c r="B164" s="328" t="s">
        <v>301</v>
      </c>
      <c r="F164" s="23">
        <f t="shared" si="5"/>
        <v>0</v>
      </c>
      <c r="H164" s="106"/>
    </row>
    <row r="165" spans="1:8" ht="11.1" customHeight="1">
      <c r="A165" s="329" t="s">
        <v>302</v>
      </c>
      <c r="B165" s="328" t="s">
        <v>303</v>
      </c>
      <c r="F165" s="23">
        <f t="shared" si="5"/>
        <v>9271</v>
      </c>
      <c r="H165" s="106">
        <v>9270643</v>
      </c>
    </row>
    <row r="166" spans="1:8" ht="11.1" customHeight="1">
      <c r="A166" s="329">
        <v>909000</v>
      </c>
      <c r="B166" s="328" t="s">
        <v>304</v>
      </c>
      <c r="F166" s="23">
        <f t="shared" si="5"/>
        <v>457</v>
      </c>
      <c r="H166" s="106">
        <v>457299</v>
      </c>
    </row>
    <row r="167" spans="1:8" ht="11.1" customHeight="1">
      <c r="A167" s="329">
        <v>910000</v>
      </c>
      <c r="B167" s="328" t="s">
        <v>305</v>
      </c>
      <c r="F167" s="23">
        <f t="shared" si="5"/>
        <v>55</v>
      </c>
      <c r="H167" s="106">
        <v>55228</v>
      </c>
    </row>
    <row r="168" spans="1:8" ht="11.1" customHeight="1">
      <c r="A168" s="326"/>
      <c r="B168" s="328" t="s">
        <v>306</v>
      </c>
      <c r="F168" s="23">
        <f t="shared" si="5"/>
        <v>9783</v>
      </c>
      <c r="H168" s="106">
        <v>9783170</v>
      </c>
    </row>
    <row r="169" spans="1:8" ht="11.1" customHeight="1">
      <c r="A169" s="326"/>
      <c r="B169" s="328"/>
      <c r="F169" s="23">
        <f t="shared" si="5"/>
        <v>0</v>
      </c>
      <c r="H169" s="106"/>
    </row>
    <row r="170" spans="1:8" ht="11.1" customHeight="1">
      <c r="A170" s="326"/>
      <c r="B170" s="328" t="s">
        <v>307</v>
      </c>
      <c r="F170" s="23">
        <f t="shared" si="5"/>
        <v>0</v>
      </c>
      <c r="H170" s="106"/>
    </row>
    <row r="171" spans="1:8" ht="11.1" customHeight="1">
      <c r="A171" s="329">
        <v>912000</v>
      </c>
      <c r="B171" s="328" t="s">
        <v>308</v>
      </c>
      <c r="F171" s="23">
        <f t="shared" si="5"/>
        <v>5</v>
      </c>
      <c r="H171" s="106">
        <v>4989</v>
      </c>
    </row>
    <row r="172" spans="1:8" ht="11.1" customHeight="1">
      <c r="A172" s="329">
        <v>913000</v>
      </c>
      <c r="B172" s="328" t="s">
        <v>304</v>
      </c>
      <c r="F172" s="23">
        <f t="shared" si="5"/>
        <v>0</v>
      </c>
      <c r="H172" s="106">
        <v>96</v>
      </c>
    </row>
    <row r="173" spans="1:8" ht="11.1" customHeight="1">
      <c r="A173" s="329">
        <v>916000</v>
      </c>
      <c r="B173" s="328" t="s">
        <v>309</v>
      </c>
      <c r="F173" s="23">
        <f t="shared" si="5"/>
        <v>-2</v>
      </c>
      <c r="H173" s="106">
        <v>-2415</v>
      </c>
    </row>
    <row r="174" spans="1:8" ht="11.1" customHeight="1">
      <c r="A174" s="326"/>
      <c r="B174" s="328" t="s">
        <v>310</v>
      </c>
      <c r="F174" s="23">
        <f t="shared" si="5"/>
        <v>3</v>
      </c>
      <c r="H174" s="106">
        <v>2670</v>
      </c>
    </row>
    <row r="175" spans="1:8" ht="11.1" customHeight="1">
      <c r="A175" s="326"/>
      <c r="B175" s="328"/>
      <c r="F175" s="23">
        <f t="shared" si="5"/>
        <v>0</v>
      </c>
      <c r="H175" s="106"/>
    </row>
    <row r="176" spans="1:8" ht="11.1" customHeight="1">
      <c r="A176" s="326"/>
      <c r="B176" s="328" t="s">
        <v>311</v>
      </c>
      <c r="F176" s="23">
        <f t="shared" si="5"/>
        <v>0</v>
      </c>
      <c r="H176" s="106"/>
    </row>
    <row r="177" spans="1:8" ht="11.1" customHeight="1">
      <c r="A177" s="329">
        <v>920000</v>
      </c>
      <c r="B177" s="328" t="s">
        <v>312</v>
      </c>
      <c r="F177" s="23">
        <f t="shared" si="5"/>
        <v>4342</v>
      </c>
      <c r="H177" s="106">
        <v>4342341</v>
      </c>
    </row>
    <row r="178" spans="1:8" ht="11.1" customHeight="1">
      <c r="A178" s="329">
        <v>921000</v>
      </c>
      <c r="B178" s="328" t="s">
        <v>313</v>
      </c>
      <c r="F178" s="23">
        <f t="shared" si="5"/>
        <v>718</v>
      </c>
      <c r="H178" s="106">
        <v>717697</v>
      </c>
    </row>
    <row r="179" spans="1:8" ht="11.1" customHeight="1">
      <c r="A179" s="329">
        <v>922000</v>
      </c>
      <c r="B179" s="328" t="s">
        <v>314</v>
      </c>
      <c r="F179" s="23">
        <f t="shared" si="5"/>
        <v>-21</v>
      </c>
      <c r="H179" s="106">
        <v>-21314</v>
      </c>
    </row>
    <row r="180" spans="1:8" ht="11.1" customHeight="1">
      <c r="A180" s="329">
        <v>923000</v>
      </c>
      <c r="B180" s="328" t="s">
        <v>315</v>
      </c>
      <c r="F180" s="23">
        <f t="shared" si="5"/>
        <v>2608</v>
      </c>
      <c r="H180" s="106">
        <v>2608089</v>
      </c>
    </row>
    <row r="181" spans="1:8" ht="11.1" customHeight="1">
      <c r="A181" s="329">
        <v>924000</v>
      </c>
      <c r="B181" s="328" t="s">
        <v>316</v>
      </c>
      <c r="F181" s="23">
        <f t="shared" si="5"/>
        <v>192</v>
      </c>
      <c r="H181" s="106">
        <v>191552</v>
      </c>
    </row>
    <row r="182" spans="1:8" ht="11.1" customHeight="1">
      <c r="A182" s="326" t="s">
        <v>317</v>
      </c>
      <c r="B182" s="328" t="s">
        <v>318</v>
      </c>
      <c r="F182" s="23">
        <f t="shared" si="5"/>
        <v>657</v>
      </c>
      <c r="H182" s="106">
        <v>656632</v>
      </c>
    </row>
    <row r="183" spans="1:8" ht="11.1" customHeight="1">
      <c r="A183" s="326" t="s">
        <v>319</v>
      </c>
      <c r="B183" s="328" t="s">
        <v>320</v>
      </c>
      <c r="F183" s="23">
        <f t="shared" si="5"/>
        <v>210</v>
      </c>
      <c r="H183" s="106">
        <v>209740</v>
      </c>
    </row>
    <row r="184" spans="1:8" ht="11.1" customHeight="1">
      <c r="A184" s="329">
        <v>928000</v>
      </c>
      <c r="B184" s="328" t="s">
        <v>321</v>
      </c>
      <c r="F184" s="23">
        <f t="shared" si="5"/>
        <v>645</v>
      </c>
      <c r="H184" s="106">
        <v>645014</v>
      </c>
    </row>
    <row r="185" spans="1:8" ht="11.1" customHeight="1">
      <c r="A185" s="329">
        <v>930000</v>
      </c>
      <c r="B185" s="328" t="s">
        <v>322</v>
      </c>
      <c r="F185" s="23">
        <f t="shared" si="5"/>
        <v>542</v>
      </c>
      <c r="H185" s="106">
        <v>541968</v>
      </c>
    </row>
    <row r="186" spans="1:8" ht="11.1" customHeight="1">
      <c r="A186" s="329">
        <v>931000</v>
      </c>
      <c r="B186" s="328" t="s">
        <v>284</v>
      </c>
      <c r="F186" s="23">
        <f t="shared" si="5"/>
        <v>156</v>
      </c>
      <c r="H186" s="106">
        <v>155601</v>
      </c>
    </row>
    <row r="187" spans="1:8" ht="11.1" customHeight="1">
      <c r="A187" s="329">
        <v>935000</v>
      </c>
      <c r="B187" s="328" t="s">
        <v>323</v>
      </c>
      <c r="F187" s="23">
        <f t="shared" si="5"/>
        <v>1336</v>
      </c>
      <c r="H187" s="106">
        <v>1336219</v>
      </c>
    </row>
    <row r="188" spans="1:8" ht="11.1" customHeight="1">
      <c r="A188" s="326"/>
      <c r="B188" s="328" t="s">
        <v>324</v>
      </c>
      <c r="F188" s="23">
        <f t="shared" si="5"/>
        <v>11384</v>
      </c>
      <c r="H188" s="106">
        <v>11383539</v>
      </c>
    </row>
    <row r="189" spans="1:8" ht="11.1" customHeight="1">
      <c r="A189" s="326"/>
      <c r="B189" s="328"/>
      <c r="F189" s="23">
        <f t="shared" si="5"/>
        <v>0</v>
      </c>
      <c r="H189" s="106"/>
    </row>
    <row r="190" spans="1:8" ht="11.1" customHeight="1">
      <c r="A190" s="326"/>
      <c r="B190" s="328" t="s">
        <v>325</v>
      </c>
      <c r="F190" s="23">
        <f t="shared" si="5"/>
        <v>1642</v>
      </c>
      <c r="H190" s="106">
        <v>1642404</v>
      </c>
    </row>
    <row r="191" spans="1:8" ht="11.1" customHeight="1">
      <c r="A191" s="326"/>
      <c r="B191" s="328" t="s">
        <v>326</v>
      </c>
      <c r="F191" s="23">
        <f t="shared" si="5"/>
        <v>24</v>
      </c>
      <c r="H191" s="106">
        <v>24483</v>
      </c>
    </row>
    <row r="192" spans="1:8" ht="11.1" customHeight="1">
      <c r="A192" s="326"/>
      <c r="B192" s="328" t="s">
        <v>327</v>
      </c>
      <c r="F192" s="23">
        <f t="shared" si="5"/>
        <v>1066</v>
      </c>
      <c r="H192" s="106">
        <v>1066311</v>
      </c>
    </row>
    <row r="193" spans="1:8" ht="11.1" customHeight="1">
      <c r="A193" s="327"/>
      <c r="B193" s="328" t="s">
        <v>328</v>
      </c>
      <c r="F193" s="23">
        <f t="shared" si="5"/>
        <v>2</v>
      </c>
      <c r="H193" s="106">
        <v>2299</v>
      </c>
    </row>
    <row r="194" spans="1:8" ht="11.1" customHeight="1">
      <c r="A194" s="333">
        <v>407025</v>
      </c>
      <c r="B194" s="328" t="s">
        <v>329</v>
      </c>
      <c r="F194" s="23">
        <f t="shared" si="5"/>
        <v>0</v>
      </c>
      <c r="H194" s="106">
        <v>0</v>
      </c>
    </row>
    <row r="195" spans="1:8" ht="11.1" customHeight="1">
      <c r="A195" s="329" t="s">
        <v>330</v>
      </c>
      <c r="B195" s="328" t="s">
        <v>331</v>
      </c>
      <c r="F195" s="23">
        <f t="shared" si="5"/>
        <v>-231</v>
      </c>
      <c r="H195" s="106">
        <v>-230697</v>
      </c>
    </row>
    <row r="196" spans="1:8" ht="11.1" customHeight="1">
      <c r="A196" s="329">
        <v>407329</v>
      </c>
      <c r="B196" s="328" t="s">
        <v>332</v>
      </c>
      <c r="F196" s="23">
        <f t="shared" si="5"/>
        <v>494</v>
      </c>
      <c r="H196" s="106">
        <v>494017</v>
      </c>
    </row>
    <row r="197" spans="1:8" ht="11.1" customHeight="1">
      <c r="A197" s="330">
        <v>407335</v>
      </c>
      <c r="B197" s="334" t="s">
        <v>333</v>
      </c>
      <c r="F197" s="23">
        <f t="shared" si="5"/>
        <v>0</v>
      </c>
      <c r="H197" s="106">
        <v>0</v>
      </c>
    </row>
    <row r="198" spans="1:8" ht="11.1" customHeight="1">
      <c r="A198" s="333" t="s">
        <v>334</v>
      </c>
      <c r="B198" s="328" t="s">
        <v>335</v>
      </c>
      <c r="F198" s="23">
        <f t="shared" si="5"/>
        <v>-449</v>
      </c>
      <c r="H198" s="106">
        <v>-448795</v>
      </c>
    </row>
    <row r="199" spans="1:8" ht="11.1" customHeight="1">
      <c r="A199" s="326"/>
      <c r="B199" s="328" t="s">
        <v>336</v>
      </c>
      <c r="F199" s="23">
        <f t="shared" si="5"/>
        <v>2550</v>
      </c>
      <c r="H199" s="106">
        <v>2550022</v>
      </c>
    </row>
    <row r="200" spans="1:8" ht="11.1" customHeight="1">
      <c r="A200" s="326"/>
      <c r="B200" s="328"/>
      <c r="F200" s="23">
        <f t="shared" si="5"/>
        <v>0</v>
      </c>
      <c r="H200" s="106"/>
    </row>
    <row r="201" spans="1:8" ht="11.1" customHeight="1">
      <c r="A201" s="329"/>
      <c r="B201" s="328" t="s">
        <v>337</v>
      </c>
      <c r="F201" s="23">
        <f t="shared" si="5"/>
        <v>13934</v>
      </c>
      <c r="H201" s="106">
        <v>13933561</v>
      </c>
    </row>
    <row r="202" spans="1:8" ht="11.1" customHeight="1">
      <c r="A202" s="329"/>
      <c r="B202" s="328"/>
      <c r="F202" s="23">
        <f t="shared" si="5"/>
        <v>0</v>
      </c>
      <c r="H202" s="106"/>
    </row>
    <row r="203" spans="1:8" ht="11.1" customHeight="1">
      <c r="A203" s="329"/>
      <c r="B203" s="328" t="s">
        <v>338</v>
      </c>
      <c r="F203" s="23">
        <f t="shared" si="5"/>
        <v>247560</v>
      </c>
      <c r="H203" s="106">
        <v>247560273</v>
      </c>
    </row>
    <row r="204" spans="1:8" ht="11.1" customHeight="1">
      <c r="A204" s="329"/>
      <c r="B204" s="328"/>
      <c r="F204" s="23">
        <f t="shared" si="5"/>
        <v>0</v>
      </c>
      <c r="H204" s="106"/>
    </row>
    <row r="205" spans="1:8" ht="11.1" customHeight="1">
      <c r="A205" s="329"/>
      <c r="B205" s="328" t="s">
        <v>339</v>
      </c>
      <c r="F205" s="23">
        <f t="shared" si="5"/>
        <v>17679</v>
      </c>
      <c r="H205" s="106">
        <v>17678831</v>
      </c>
    </row>
    <row r="206" spans="1:8" ht="11.1" customHeight="1">
      <c r="A206" s="329"/>
      <c r="B206" s="328"/>
      <c r="F206" s="23">
        <f t="shared" si="5"/>
        <v>0</v>
      </c>
      <c r="H206" s="106"/>
    </row>
    <row r="207" spans="1:8" ht="11.1" customHeight="1">
      <c r="A207" s="329"/>
      <c r="B207" s="328" t="s">
        <v>54</v>
      </c>
      <c r="F207" s="23">
        <f t="shared" si="5"/>
        <v>-591</v>
      </c>
      <c r="H207" s="106">
        <v>-590634</v>
      </c>
    </row>
    <row r="208" spans="1:8" ht="11.1" customHeight="1">
      <c r="A208" s="329"/>
      <c r="B208" s="328" t="s">
        <v>340</v>
      </c>
      <c r="F208" s="23">
        <f t="shared" si="5"/>
        <v>5719</v>
      </c>
      <c r="H208" s="106">
        <v>5719049</v>
      </c>
    </row>
    <row r="209" spans="1:8" ht="11.1" customHeight="1">
      <c r="A209" s="329"/>
      <c r="B209" s="328" t="s">
        <v>341</v>
      </c>
      <c r="F209" s="23">
        <f t="shared" si="5"/>
        <v>-27</v>
      </c>
      <c r="H209" s="106">
        <v>-26736</v>
      </c>
    </row>
    <row r="210" spans="1:8" ht="11.1" customHeight="1">
      <c r="A210" s="326"/>
      <c r="B210" s="328" t="s">
        <v>342</v>
      </c>
      <c r="F210" s="23">
        <f t="shared" si="5"/>
        <v>12577</v>
      </c>
      <c r="H210" s="106">
        <v>12577152</v>
      </c>
    </row>
    <row r="211" spans="1:8" ht="11.1" customHeight="1">
      <c r="F211" s="23">
        <f t="shared" si="5"/>
        <v>0</v>
      </c>
    </row>
    <row r="212" spans="1:8" ht="11.1" customHeight="1">
      <c r="A212" s="335"/>
      <c r="B212" s="336" t="s">
        <v>102</v>
      </c>
      <c r="F212" s="23">
        <f t="shared" si="5"/>
        <v>0</v>
      </c>
    </row>
    <row r="213" spans="1:8" ht="11.1" customHeight="1">
      <c r="A213" s="335"/>
      <c r="B213" s="336" t="s">
        <v>343</v>
      </c>
      <c r="F213" s="23">
        <f t="shared" si="5"/>
        <v>0</v>
      </c>
    </row>
    <row r="214" spans="1:8" ht="11.1" customHeight="1">
      <c r="A214" s="337">
        <v>303000</v>
      </c>
      <c r="B214" s="338" t="s">
        <v>344</v>
      </c>
      <c r="F214" s="23">
        <f t="shared" si="5"/>
        <v>993</v>
      </c>
      <c r="H214" s="106">
        <v>993102</v>
      </c>
    </row>
    <row r="215" spans="1:8" ht="11.1" customHeight="1">
      <c r="A215" s="339" t="s">
        <v>345</v>
      </c>
      <c r="B215" s="336" t="s">
        <v>346</v>
      </c>
      <c r="F215" s="23">
        <f t="shared" si="5"/>
        <v>5626</v>
      </c>
      <c r="H215" s="106">
        <v>5625939</v>
      </c>
    </row>
    <row r="216" spans="1:8" ht="11.1" customHeight="1">
      <c r="A216" s="340"/>
      <c r="B216" s="336" t="s">
        <v>347</v>
      </c>
      <c r="F216" s="23">
        <f t="shared" si="5"/>
        <v>6619</v>
      </c>
      <c r="H216" s="106">
        <v>6619041</v>
      </c>
    </row>
    <row r="217" spans="1:8" ht="11.1" customHeight="1">
      <c r="A217" s="340"/>
      <c r="B217" s="336"/>
      <c r="F217" s="23">
        <f t="shared" ref="F217:F280" si="6">ROUND(H217/1000,0)</f>
        <v>0</v>
      </c>
      <c r="H217" s="106"/>
    </row>
    <row r="218" spans="1:8" ht="11.1" customHeight="1">
      <c r="A218" s="340"/>
      <c r="B218" s="336" t="s">
        <v>348</v>
      </c>
      <c r="F218" s="23">
        <f t="shared" si="6"/>
        <v>0</v>
      </c>
      <c r="H218" s="106"/>
    </row>
    <row r="219" spans="1:8" ht="11.1" customHeight="1">
      <c r="A219" s="341" t="s">
        <v>349</v>
      </c>
      <c r="B219" s="336" t="s">
        <v>350</v>
      </c>
      <c r="F219" s="23">
        <f t="shared" si="6"/>
        <v>328</v>
      </c>
      <c r="H219" s="106">
        <v>327745</v>
      </c>
    </row>
    <row r="220" spans="1:8" ht="11.1" customHeight="1">
      <c r="A220" s="341" t="s">
        <v>351</v>
      </c>
      <c r="B220" s="336" t="s">
        <v>352</v>
      </c>
      <c r="F220" s="23">
        <f t="shared" si="6"/>
        <v>911</v>
      </c>
      <c r="H220" s="106">
        <v>910883</v>
      </c>
    </row>
    <row r="221" spans="1:8" ht="11.1" customHeight="1">
      <c r="A221" s="341" t="s">
        <v>353</v>
      </c>
      <c r="B221" s="336" t="s">
        <v>354</v>
      </c>
      <c r="F221" s="23">
        <f t="shared" si="6"/>
        <v>10723</v>
      </c>
      <c r="H221" s="106">
        <v>10722811</v>
      </c>
    </row>
    <row r="222" spans="1:8" ht="11.1" customHeight="1">
      <c r="A222" s="341">
        <v>353000</v>
      </c>
      <c r="B222" s="336" t="s">
        <v>355</v>
      </c>
      <c r="F222" s="23">
        <f t="shared" si="6"/>
        <v>727</v>
      </c>
      <c r="H222" s="106">
        <v>726747</v>
      </c>
    </row>
    <row r="223" spans="1:8" ht="11.1" customHeight="1">
      <c r="A223" s="341">
        <v>354000</v>
      </c>
      <c r="B223" s="336" t="s">
        <v>356</v>
      </c>
      <c r="F223" s="23">
        <f t="shared" si="6"/>
        <v>7898</v>
      </c>
      <c r="H223" s="106">
        <v>7898095</v>
      </c>
    </row>
    <row r="224" spans="1:8" ht="11.1" customHeight="1">
      <c r="A224" s="341">
        <v>355000</v>
      </c>
      <c r="B224" s="336" t="s">
        <v>357</v>
      </c>
      <c r="F224" s="23">
        <f t="shared" si="6"/>
        <v>121</v>
      </c>
      <c r="H224" s="106">
        <v>120919</v>
      </c>
    </row>
    <row r="225" spans="1:8" ht="11.1" customHeight="1">
      <c r="A225" s="341">
        <v>356000</v>
      </c>
      <c r="B225" s="336" t="s">
        <v>358</v>
      </c>
      <c r="F225" s="23">
        <f t="shared" si="6"/>
        <v>284</v>
      </c>
      <c r="H225" s="106">
        <v>283620</v>
      </c>
    </row>
    <row r="226" spans="1:8" ht="11.1" customHeight="1">
      <c r="A226" s="341">
        <v>357000</v>
      </c>
      <c r="B226" s="336" t="s">
        <v>268</v>
      </c>
      <c r="F226" s="23">
        <f t="shared" si="6"/>
        <v>1017</v>
      </c>
      <c r="H226" s="106">
        <v>1017328</v>
      </c>
    </row>
    <row r="227" spans="1:8" ht="11.1" customHeight="1">
      <c r="A227" s="341"/>
      <c r="B227" s="336" t="s">
        <v>359</v>
      </c>
      <c r="F227" s="23">
        <f t="shared" si="6"/>
        <v>22008</v>
      </c>
      <c r="H227" s="106">
        <v>22008148</v>
      </c>
    </row>
    <row r="228" spans="1:8" ht="11.1" customHeight="1">
      <c r="A228" s="341"/>
      <c r="B228" s="336"/>
      <c r="F228" s="23">
        <f t="shared" si="6"/>
        <v>0</v>
      </c>
      <c r="H228" s="106"/>
    </row>
    <row r="229" spans="1:8" ht="11.1" customHeight="1">
      <c r="A229" s="341"/>
      <c r="B229" s="336" t="s">
        <v>360</v>
      </c>
      <c r="F229" s="23">
        <f t="shared" si="6"/>
        <v>0</v>
      </c>
      <c r="H229" s="106"/>
    </row>
    <row r="230" spans="1:8" ht="11.1" customHeight="1">
      <c r="A230" s="341">
        <v>374200</v>
      </c>
      <c r="B230" s="336" t="s">
        <v>350</v>
      </c>
      <c r="F230" s="23">
        <f t="shared" si="6"/>
        <v>62</v>
      </c>
      <c r="H230" s="106">
        <v>62490</v>
      </c>
    </row>
    <row r="231" spans="1:8" ht="11.1" customHeight="1">
      <c r="A231" s="341">
        <v>374400</v>
      </c>
      <c r="B231" s="336" t="s">
        <v>350</v>
      </c>
      <c r="F231" s="23">
        <f t="shared" si="6"/>
        <v>1</v>
      </c>
      <c r="H231" s="106">
        <v>1098</v>
      </c>
    </row>
    <row r="232" spans="1:8" ht="11.1" customHeight="1">
      <c r="A232" s="341">
        <v>375000</v>
      </c>
      <c r="B232" s="336" t="s">
        <v>352</v>
      </c>
      <c r="F232" s="23">
        <f t="shared" si="6"/>
        <v>510</v>
      </c>
      <c r="H232" s="106">
        <v>510324</v>
      </c>
    </row>
    <row r="233" spans="1:8" ht="11.1" customHeight="1">
      <c r="A233" s="341">
        <v>376000</v>
      </c>
      <c r="B233" s="342" t="s">
        <v>286</v>
      </c>
      <c r="F233" s="23">
        <f t="shared" si="6"/>
        <v>139362</v>
      </c>
      <c r="H233" s="106">
        <v>139362355</v>
      </c>
    </row>
    <row r="234" spans="1:8" ht="11.1" customHeight="1">
      <c r="A234" s="341">
        <v>378000</v>
      </c>
      <c r="B234" s="336" t="s">
        <v>361</v>
      </c>
      <c r="F234" s="23">
        <f t="shared" si="6"/>
        <v>3089</v>
      </c>
      <c r="H234" s="106">
        <v>3089331</v>
      </c>
    </row>
    <row r="235" spans="1:8" ht="11.1" customHeight="1">
      <c r="A235" s="341">
        <v>379000</v>
      </c>
      <c r="B235" s="336" t="s">
        <v>362</v>
      </c>
      <c r="F235" s="23">
        <f t="shared" si="6"/>
        <v>1765</v>
      </c>
      <c r="H235" s="106">
        <v>1765489</v>
      </c>
    </row>
    <row r="236" spans="1:8" ht="11.1" customHeight="1">
      <c r="A236" s="341">
        <v>380000</v>
      </c>
      <c r="B236" s="336" t="s">
        <v>287</v>
      </c>
      <c r="F236" s="23">
        <f t="shared" si="6"/>
        <v>93455</v>
      </c>
      <c r="H236" s="106">
        <v>93454508</v>
      </c>
    </row>
    <row r="237" spans="1:8" ht="11.1" customHeight="1">
      <c r="A237" s="341">
        <v>381000</v>
      </c>
      <c r="B237" s="336" t="s">
        <v>363</v>
      </c>
      <c r="F237" s="23">
        <f t="shared" si="6"/>
        <v>40841</v>
      </c>
      <c r="H237" s="106">
        <v>40840870</v>
      </c>
    </row>
    <row r="238" spans="1:8" ht="11.1" customHeight="1">
      <c r="A238" s="341">
        <v>382000</v>
      </c>
      <c r="B238" s="336" t="s">
        <v>364</v>
      </c>
      <c r="F238" s="23">
        <f t="shared" si="6"/>
        <v>0</v>
      </c>
      <c r="H238" s="106">
        <v>0</v>
      </c>
    </row>
    <row r="239" spans="1:8" ht="11.1" customHeight="1">
      <c r="A239" s="341">
        <v>383000</v>
      </c>
      <c r="B239" s="336" t="s">
        <v>365</v>
      </c>
      <c r="F239" s="23">
        <f t="shared" si="6"/>
        <v>0</v>
      </c>
      <c r="H239" s="106">
        <v>0</v>
      </c>
    </row>
    <row r="240" spans="1:8" ht="11.1" customHeight="1">
      <c r="A240" s="341">
        <v>384000</v>
      </c>
      <c r="B240" s="336" t="s">
        <v>366</v>
      </c>
      <c r="F240" s="23">
        <f t="shared" si="6"/>
        <v>0</v>
      </c>
      <c r="H240" s="106">
        <v>0</v>
      </c>
    </row>
    <row r="241" spans="1:8" ht="11.1" customHeight="1">
      <c r="A241" s="341">
        <v>385000</v>
      </c>
      <c r="B241" s="336" t="s">
        <v>367</v>
      </c>
      <c r="F241" s="23">
        <f t="shared" si="6"/>
        <v>2192</v>
      </c>
      <c r="H241" s="106">
        <v>2192424</v>
      </c>
    </row>
    <row r="242" spans="1:8" ht="11.1" customHeight="1">
      <c r="A242" s="341">
        <v>387000</v>
      </c>
      <c r="B242" s="336" t="s">
        <v>268</v>
      </c>
      <c r="F242" s="23">
        <f t="shared" si="6"/>
        <v>0</v>
      </c>
      <c r="H242" s="106">
        <v>0</v>
      </c>
    </row>
    <row r="243" spans="1:8" ht="11.1" customHeight="1">
      <c r="A243" s="341"/>
      <c r="B243" s="336" t="s">
        <v>368</v>
      </c>
      <c r="F243" s="23">
        <f t="shared" si="6"/>
        <v>281279</v>
      </c>
      <c r="H243" s="106">
        <v>281278889</v>
      </c>
    </row>
    <row r="244" spans="1:8" ht="11.1" customHeight="1">
      <c r="A244" s="341"/>
      <c r="B244" s="336"/>
      <c r="F244" s="23">
        <f t="shared" si="6"/>
        <v>0</v>
      </c>
      <c r="H244" s="106"/>
    </row>
    <row r="245" spans="1:8" ht="11.1" customHeight="1">
      <c r="A245" s="341"/>
      <c r="B245" s="336" t="s">
        <v>369</v>
      </c>
      <c r="F245" s="23">
        <f t="shared" si="6"/>
        <v>0</v>
      </c>
      <c r="H245" s="106"/>
    </row>
    <row r="246" spans="1:8" ht="11.1" customHeight="1">
      <c r="A246" s="341" t="s">
        <v>370</v>
      </c>
      <c r="B246" s="336" t="s">
        <v>350</v>
      </c>
      <c r="F246" s="23">
        <f t="shared" si="6"/>
        <v>1142</v>
      </c>
      <c r="H246" s="106">
        <v>1141857</v>
      </c>
    </row>
    <row r="247" spans="1:8" ht="11.1" customHeight="1">
      <c r="A247" s="339" t="s">
        <v>371</v>
      </c>
      <c r="B247" s="336" t="s">
        <v>352</v>
      </c>
      <c r="F247" s="23">
        <f t="shared" si="6"/>
        <v>10146</v>
      </c>
      <c r="H247" s="106">
        <v>10145674</v>
      </c>
    </row>
    <row r="248" spans="1:8" ht="11.1" customHeight="1">
      <c r="A248" s="339" t="s">
        <v>372</v>
      </c>
      <c r="B248" s="336" t="s">
        <v>373</v>
      </c>
      <c r="F248" s="23">
        <f t="shared" si="6"/>
        <v>5509</v>
      </c>
      <c r="H248" s="106">
        <v>5508662</v>
      </c>
    </row>
    <row r="249" spans="1:8" ht="11.1" customHeight="1">
      <c r="A249" s="339" t="s">
        <v>374</v>
      </c>
      <c r="B249" s="336" t="s">
        <v>375</v>
      </c>
      <c r="F249" s="23">
        <f t="shared" si="6"/>
        <v>5354</v>
      </c>
      <c r="H249" s="106">
        <v>5353791</v>
      </c>
    </row>
    <row r="250" spans="1:8" ht="11.1" customHeight="1">
      <c r="A250" s="341">
        <v>393000</v>
      </c>
      <c r="B250" s="336" t="s">
        <v>376</v>
      </c>
      <c r="F250" s="23">
        <f t="shared" si="6"/>
        <v>295</v>
      </c>
      <c r="H250" s="106">
        <v>294817</v>
      </c>
    </row>
    <row r="251" spans="1:8" ht="11.1" customHeight="1">
      <c r="A251" s="341">
        <v>394000</v>
      </c>
      <c r="B251" s="336" t="s">
        <v>377</v>
      </c>
      <c r="F251" s="23">
        <f t="shared" si="6"/>
        <v>2551</v>
      </c>
      <c r="H251" s="106">
        <v>2551168</v>
      </c>
    </row>
    <row r="252" spans="1:8" ht="11.1" customHeight="1">
      <c r="A252" s="341">
        <v>395000</v>
      </c>
      <c r="B252" s="336" t="s">
        <v>378</v>
      </c>
      <c r="F252" s="23">
        <f t="shared" si="6"/>
        <v>284</v>
      </c>
      <c r="H252" s="106">
        <v>283861</v>
      </c>
    </row>
    <row r="253" spans="1:8" ht="11.1" customHeight="1">
      <c r="A253" s="341" t="s">
        <v>379</v>
      </c>
      <c r="B253" s="336" t="s">
        <v>380</v>
      </c>
      <c r="F253" s="23">
        <f t="shared" si="6"/>
        <v>3612</v>
      </c>
      <c r="H253" s="106">
        <v>3611540</v>
      </c>
    </row>
    <row r="254" spans="1:8" ht="11.1" customHeight="1">
      <c r="A254" s="341" t="s">
        <v>381</v>
      </c>
      <c r="B254" s="336" t="s">
        <v>382</v>
      </c>
      <c r="F254" s="23">
        <f t="shared" si="6"/>
        <v>3407</v>
      </c>
      <c r="H254" s="106">
        <v>3406641</v>
      </c>
    </row>
    <row r="255" spans="1:8" ht="11.1" customHeight="1">
      <c r="A255" s="341">
        <v>398000</v>
      </c>
      <c r="B255" s="336" t="s">
        <v>383</v>
      </c>
      <c r="F255" s="23">
        <f t="shared" si="6"/>
        <v>54</v>
      </c>
      <c r="H255" s="106">
        <v>54349</v>
      </c>
    </row>
    <row r="256" spans="1:8" ht="11.1" customHeight="1">
      <c r="A256" s="341"/>
      <c r="B256" s="336" t="s">
        <v>384</v>
      </c>
      <c r="F256" s="23">
        <f t="shared" si="6"/>
        <v>32352</v>
      </c>
      <c r="H256" s="106">
        <v>32352360</v>
      </c>
    </row>
    <row r="257" spans="1:8" ht="11.1" customHeight="1">
      <c r="A257" s="341"/>
      <c r="B257" s="336"/>
      <c r="F257" s="23">
        <f t="shared" si="6"/>
        <v>0</v>
      </c>
      <c r="H257" s="106"/>
    </row>
    <row r="258" spans="1:8" ht="11.1" customHeight="1">
      <c r="A258" s="341"/>
      <c r="B258" s="336" t="s">
        <v>385</v>
      </c>
      <c r="F258" s="23">
        <f t="shared" si="6"/>
        <v>342258</v>
      </c>
      <c r="H258" s="106">
        <v>342258438</v>
      </c>
    </row>
    <row r="259" spans="1:8" ht="11.1" customHeight="1">
      <c r="A259" s="341"/>
      <c r="B259" s="336"/>
      <c r="F259" s="23">
        <f t="shared" si="6"/>
        <v>0</v>
      </c>
      <c r="H259" s="106"/>
    </row>
    <row r="260" spans="1:8" ht="11.1" customHeight="1">
      <c r="A260" s="341"/>
      <c r="B260" s="336"/>
      <c r="F260" s="23">
        <f t="shared" si="6"/>
        <v>0</v>
      </c>
      <c r="H260" s="106"/>
    </row>
    <row r="261" spans="1:8" ht="11.1" customHeight="1">
      <c r="A261" s="339"/>
      <c r="B261" s="336" t="s">
        <v>62</v>
      </c>
      <c r="F261" s="23">
        <f t="shared" si="6"/>
        <v>0</v>
      </c>
      <c r="H261" s="106"/>
    </row>
    <row r="262" spans="1:8" ht="11.1" customHeight="1">
      <c r="A262" s="339"/>
      <c r="B262" s="336" t="s">
        <v>42</v>
      </c>
      <c r="F262" s="23">
        <f t="shared" si="6"/>
        <v>8120</v>
      </c>
      <c r="H262" s="106">
        <v>8119586</v>
      </c>
    </row>
    <row r="263" spans="1:8" ht="11.1" customHeight="1">
      <c r="A263" s="339"/>
      <c r="B263" s="336" t="s">
        <v>59</v>
      </c>
      <c r="F263" s="23">
        <f t="shared" si="6"/>
        <v>97489</v>
      </c>
      <c r="H263" s="106">
        <v>97488810</v>
      </c>
    </row>
    <row r="264" spans="1:8" ht="11.1" customHeight="1">
      <c r="A264" s="339"/>
      <c r="B264" s="336" t="s">
        <v>60</v>
      </c>
      <c r="F264" s="23">
        <f t="shared" si="6"/>
        <v>8263</v>
      </c>
      <c r="H264" s="106">
        <v>8263226</v>
      </c>
    </row>
    <row r="265" spans="1:8" ht="11.1" customHeight="1">
      <c r="A265" s="335"/>
      <c r="B265" s="336" t="s">
        <v>386</v>
      </c>
      <c r="F265" s="23">
        <f t="shared" si="6"/>
        <v>113872</v>
      </c>
      <c r="H265" s="106">
        <v>113871622</v>
      </c>
    </row>
    <row r="266" spans="1:8" ht="11.1" customHeight="1">
      <c r="A266" s="335"/>
      <c r="B266" s="336"/>
      <c r="F266" s="23">
        <f t="shared" si="6"/>
        <v>0</v>
      </c>
      <c r="H266" s="106"/>
    </row>
    <row r="267" spans="1:8" ht="11.1" customHeight="1">
      <c r="A267" s="335"/>
      <c r="B267" s="336" t="s">
        <v>387</v>
      </c>
      <c r="F267" s="23">
        <f t="shared" si="6"/>
        <v>0</v>
      </c>
      <c r="H267" s="106"/>
    </row>
    <row r="268" spans="1:8" ht="11.1" customHeight="1">
      <c r="A268" s="339"/>
      <c r="B268" s="336" t="s">
        <v>388</v>
      </c>
      <c r="F268" s="23">
        <f t="shared" si="6"/>
        <v>70</v>
      </c>
      <c r="H268" s="106">
        <v>70355</v>
      </c>
    </row>
    <row r="269" spans="1:8" ht="11.1" customHeight="1">
      <c r="A269" s="339"/>
      <c r="B269" s="336" t="s">
        <v>389</v>
      </c>
      <c r="F269" s="23">
        <f t="shared" si="6"/>
        <v>2574</v>
      </c>
      <c r="H269" s="106">
        <v>2573724</v>
      </c>
    </row>
    <row r="270" spans="1:8" ht="11.1" customHeight="1">
      <c r="A270" s="339"/>
      <c r="B270" s="336" t="s">
        <v>42</v>
      </c>
      <c r="F270" s="23">
        <f t="shared" si="6"/>
        <v>166</v>
      </c>
      <c r="H270" s="106">
        <v>166340</v>
      </c>
    </row>
    <row r="271" spans="1:8" ht="11.1" customHeight="1">
      <c r="A271" s="339"/>
      <c r="B271" s="336" t="s">
        <v>390</v>
      </c>
      <c r="F271" s="23">
        <f t="shared" si="6"/>
        <v>19</v>
      </c>
      <c r="H271" s="106">
        <v>19144</v>
      </c>
    </row>
    <row r="272" spans="1:8" ht="11.1" customHeight="1">
      <c r="A272" s="339"/>
      <c r="B272" s="336" t="s">
        <v>391</v>
      </c>
      <c r="F272" s="23">
        <f t="shared" si="6"/>
        <v>2830</v>
      </c>
      <c r="H272" s="106">
        <v>2829563</v>
      </c>
    </row>
    <row r="273" spans="1:8" ht="11.1" customHeight="1">
      <c r="A273" s="339"/>
      <c r="B273" s="336"/>
      <c r="F273" s="23">
        <f t="shared" si="6"/>
        <v>0</v>
      </c>
      <c r="H273" s="106"/>
    </row>
    <row r="274" spans="1:8" ht="11.1" customHeight="1">
      <c r="A274" s="339"/>
      <c r="B274" s="336" t="s">
        <v>392</v>
      </c>
      <c r="F274" s="23">
        <f t="shared" si="6"/>
        <v>116701</v>
      </c>
      <c r="H274" s="106">
        <v>116701185</v>
      </c>
    </row>
    <row r="275" spans="1:8" ht="11.1" customHeight="1">
      <c r="A275" s="339"/>
      <c r="B275" s="336"/>
      <c r="F275" s="23">
        <f t="shared" si="6"/>
        <v>0</v>
      </c>
      <c r="H275" s="106"/>
    </row>
    <row r="276" spans="1:8" ht="11.1" customHeight="1">
      <c r="A276" s="335"/>
      <c r="B276" s="336" t="s">
        <v>393</v>
      </c>
      <c r="F276" s="23">
        <f t="shared" si="6"/>
        <v>225557</v>
      </c>
      <c r="H276" s="106">
        <v>225557253</v>
      </c>
    </row>
    <row r="277" spans="1:8" ht="11.1" customHeight="1">
      <c r="A277" s="335"/>
      <c r="B277" s="336"/>
      <c r="F277" s="23">
        <f t="shared" si="6"/>
        <v>0</v>
      </c>
      <c r="H277" s="106"/>
    </row>
    <row r="278" spans="1:8" ht="11.1" customHeight="1">
      <c r="A278" s="343"/>
      <c r="B278" s="344" t="s">
        <v>394</v>
      </c>
      <c r="F278" s="23">
        <f t="shared" si="6"/>
        <v>0</v>
      </c>
      <c r="H278" s="106"/>
    </row>
    <row r="279" spans="1:8" ht="11.1" customHeight="1">
      <c r="A279" s="345">
        <v>282900</v>
      </c>
      <c r="B279" s="344" t="s">
        <v>395</v>
      </c>
      <c r="F279" s="23">
        <f t="shared" si="6"/>
        <v>-37524</v>
      </c>
      <c r="H279" s="106">
        <v>-37523510</v>
      </c>
    </row>
    <row r="280" spans="1:8" ht="11.1" customHeight="1">
      <c r="A280" s="345">
        <v>282900</v>
      </c>
      <c r="B280" s="344" t="s">
        <v>396</v>
      </c>
      <c r="F280" s="23">
        <f t="shared" si="6"/>
        <v>-3285</v>
      </c>
      <c r="H280" s="106">
        <v>-3285248</v>
      </c>
    </row>
    <row r="281" spans="1:8" ht="11.1" customHeight="1">
      <c r="A281" s="345">
        <v>283850</v>
      </c>
      <c r="B281" s="344" t="s">
        <v>397</v>
      </c>
      <c r="F281" s="23">
        <f t="shared" ref="F281:F297" si="7">ROUND(H281/1000,0)</f>
        <v>-898</v>
      </c>
      <c r="H281" s="106">
        <v>-898312</v>
      </c>
    </row>
    <row r="282" spans="1:8" ht="11.1" customHeight="1">
      <c r="A282" s="339"/>
      <c r="B282" s="336" t="s">
        <v>398</v>
      </c>
      <c r="F282" s="23">
        <f t="shared" si="7"/>
        <v>-41707</v>
      </c>
      <c r="H282" s="106">
        <v>-41707070</v>
      </c>
    </row>
    <row r="283" spans="1:8" ht="11.1" customHeight="1">
      <c r="A283" s="335"/>
      <c r="B283" s="336"/>
      <c r="F283" s="23">
        <f t="shared" si="7"/>
        <v>0</v>
      </c>
      <c r="H283" s="106"/>
    </row>
    <row r="284" spans="1:8" ht="11.1" customHeight="1">
      <c r="A284" s="335"/>
      <c r="B284" s="336" t="s">
        <v>399</v>
      </c>
      <c r="F284" s="23">
        <f t="shared" si="7"/>
        <v>183850</v>
      </c>
      <c r="H284" s="106">
        <v>183850183</v>
      </c>
    </row>
    <row r="285" spans="1:8" ht="11.1" customHeight="1">
      <c r="F285" s="23">
        <f t="shared" si="7"/>
        <v>0</v>
      </c>
    </row>
    <row r="286" spans="1:8" ht="11.1" customHeight="1">
      <c r="A286" s="346"/>
      <c r="B286" s="347" t="s">
        <v>400</v>
      </c>
      <c r="F286" s="23">
        <f t="shared" si="7"/>
        <v>0</v>
      </c>
    </row>
    <row r="287" spans="1:8" ht="11.1" customHeight="1">
      <c r="A287" s="348">
        <v>253850</v>
      </c>
      <c r="B287" s="347" t="s">
        <v>401</v>
      </c>
      <c r="F287" s="23">
        <f t="shared" si="7"/>
        <v>-22</v>
      </c>
      <c r="H287" s="106">
        <v>-22089</v>
      </c>
    </row>
    <row r="288" spans="1:8" ht="11.1" customHeight="1">
      <c r="A288" s="348">
        <v>190850</v>
      </c>
      <c r="B288" s="347" t="s">
        <v>402</v>
      </c>
      <c r="F288" s="23">
        <f t="shared" si="7"/>
        <v>8</v>
      </c>
      <c r="H288" s="106">
        <v>7745</v>
      </c>
    </row>
    <row r="289" spans="1:8" ht="11.1" customHeight="1">
      <c r="A289" s="349">
        <v>117100</v>
      </c>
      <c r="B289" s="350" t="s">
        <v>403</v>
      </c>
      <c r="F289" s="23">
        <f t="shared" si="7"/>
        <v>2980</v>
      </c>
      <c r="H289" s="106">
        <v>2980426</v>
      </c>
    </row>
    <row r="290" spans="1:8" ht="11.1" customHeight="1">
      <c r="A290" s="349">
        <v>164100</v>
      </c>
      <c r="B290" s="350" t="s">
        <v>404</v>
      </c>
      <c r="F290" s="23">
        <f t="shared" si="7"/>
        <v>10773</v>
      </c>
      <c r="H290" s="106">
        <v>10772781</v>
      </c>
    </row>
    <row r="291" spans="1:8" ht="11.1" customHeight="1">
      <c r="A291" s="349">
        <v>252000</v>
      </c>
      <c r="B291" s="351" t="s">
        <v>405</v>
      </c>
      <c r="F291" s="23">
        <f t="shared" si="7"/>
        <v>-20</v>
      </c>
      <c r="H291" s="106">
        <v>-19810</v>
      </c>
    </row>
    <row r="292" spans="1:8" ht="11.1" customHeight="1">
      <c r="A292" s="349">
        <v>235199</v>
      </c>
      <c r="B292" s="351" t="s">
        <v>406</v>
      </c>
      <c r="F292" s="23">
        <f t="shared" si="7"/>
        <v>-990</v>
      </c>
      <c r="H292" s="106">
        <v>-990386</v>
      </c>
    </row>
    <row r="293" spans="1:8" ht="11.1" customHeight="1">
      <c r="A293" s="352"/>
      <c r="B293" s="353" t="s">
        <v>407</v>
      </c>
      <c r="F293" s="23">
        <f t="shared" si="7"/>
        <v>0</v>
      </c>
      <c r="H293" s="106">
        <v>0</v>
      </c>
    </row>
    <row r="294" spans="1:8" ht="11.1" customHeight="1">
      <c r="A294" s="349">
        <v>186710</v>
      </c>
      <c r="B294" s="350" t="s">
        <v>408</v>
      </c>
      <c r="F294" s="23">
        <f t="shared" si="7"/>
        <v>0</v>
      </c>
      <c r="H294" s="106">
        <v>0</v>
      </c>
    </row>
    <row r="295" spans="1:8" ht="11.1" customHeight="1">
      <c r="A295" s="351"/>
      <c r="B295" s="347" t="s">
        <v>409</v>
      </c>
      <c r="F295" s="23">
        <f t="shared" si="7"/>
        <v>12729</v>
      </c>
      <c r="H295" s="106">
        <v>12728667</v>
      </c>
    </row>
    <row r="296" spans="1:8" ht="11.1" customHeight="1">
      <c r="A296" s="351"/>
      <c r="B296" s="347"/>
      <c r="F296" s="23">
        <f t="shared" si="7"/>
        <v>0</v>
      </c>
      <c r="H296" s="106"/>
    </row>
    <row r="297" spans="1:8" ht="11.1" customHeight="1">
      <c r="A297" s="351"/>
      <c r="B297" s="347" t="s">
        <v>410</v>
      </c>
      <c r="F297" s="23">
        <f t="shared" si="7"/>
        <v>196579</v>
      </c>
      <c r="H297" s="106">
        <v>196578850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89" orientation="portrait" horizontalDpi="300" verticalDpi="300" r:id="rId3"/>
  <headerFooter alignWithMargins="0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1"/>
  <sheetViews>
    <sheetView zoomScale="115" zoomScaleNormal="115" workbookViewId="0">
      <selection activeCell="P11" sqref="P11"/>
    </sheetView>
  </sheetViews>
  <sheetFormatPr defaultColWidth="10.7109375" defaultRowHeight="12.75"/>
  <cols>
    <col min="1" max="1" width="8.28515625" style="254" customWidth="1"/>
    <col min="2" max="2" width="18.7109375" style="255" customWidth="1"/>
    <col min="3" max="4" width="10.7109375" style="248" customWidth="1"/>
    <col min="5" max="5" width="11.85546875" style="248" customWidth="1"/>
    <col min="6" max="6" width="14.7109375" style="256" customWidth="1"/>
    <col min="7" max="7" width="11.140625" style="248" bestFit="1" customWidth="1"/>
    <col min="8" max="8" width="5" style="248" customWidth="1"/>
    <col min="9" max="9" width="14.140625" style="248" hidden="1" customWidth="1"/>
    <col min="10" max="11" width="1.42578125" style="248" customWidth="1"/>
    <col min="12" max="12" width="15.140625" style="248" customWidth="1"/>
    <col min="13" max="13" width="2.28515625" style="248" customWidth="1"/>
    <col min="14" max="16" width="10.7109375" style="248"/>
    <col min="17" max="17" width="15.5703125" style="248" customWidth="1"/>
    <col min="18" max="16384" width="10.7109375" style="248"/>
  </cols>
  <sheetData>
    <row r="1" spans="1:17">
      <c r="A1" s="450" t="s">
        <v>109</v>
      </c>
      <c r="B1" s="450"/>
      <c r="C1" s="450"/>
      <c r="D1" s="450"/>
      <c r="E1" s="450"/>
      <c r="F1" s="450"/>
      <c r="G1" s="450"/>
      <c r="H1" s="450"/>
    </row>
    <row r="2" spans="1:17">
      <c r="A2" s="451" t="s">
        <v>125</v>
      </c>
      <c r="B2" s="451"/>
      <c r="C2" s="451"/>
      <c r="D2" s="451"/>
      <c r="E2" s="451"/>
      <c r="F2" s="451"/>
      <c r="G2" s="451"/>
      <c r="H2" s="451"/>
    </row>
    <row r="3" spans="1:17">
      <c r="A3" s="451" t="s">
        <v>231</v>
      </c>
      <c r="B3" s="451"/>
      <c r="C3" s="451"/>
      <c r="D3" s="451"/>
      <c r="E3" s="451"/>
      <c r="F3" s="451"/>
      <c r="G3" s="451"/>
      <c r="H3" s="451"/>
    </row>
    <row r="4" spans="1:17">
      <c r="A4" s="452" t="str">
        <f>'ROO INPUT'!A5:C5</f>
        <v>TWELVE MONTHS ENDED DECEMBER 31, 2011</v>
      </c>
      <c r="B4" s="452"/>
      <c r="C4" s="452"/>
      <c r="D4" s="452"/>
      <c r="E4" s="452"/>
      <c r="F4" s="452"/>
      <c r="G4" s="452"/>
      <c r="H4" s="452"/>
    </row>
    <row r="5" spans="1:17">
      <c r="A5" s="453" t="s">
        <v>113</v>
      </c>
      <c r="B5" s="453"/>
      <c r="C5" s="453"/>
      <c r="D5" s="453"/>
      <c r="E5" s="453"/>
      <c r="F5" s="453"/>
      <c r="G5" s="453"/>
      <c r="H5" s="453"/>
    </row>
    <row r="6" spans="1:17" ht="13.5" thickBot="1">
      <c r="A6" s="249"/>
      <c r="B6" s="250"/>
      <c r="C6" s="251"/>
      <c r="D6" s="252"/>
      <c r="E6" s="252"/>
      <c r="F6" s="252"/>
      <c r="I6" s="253" t="s">
        <v>202</v>
      </c>
    </row>
    <row r="7" spans="1:17" ht="16.5" thickBot="1">
      <c r="C7" s="256"/>
      <c r="D7" s="256"/>
      <c r="E7" s="447" t="s">
        <v>125</v>
      </c>
      <c r="F7" s="448"/>
      <c r="G7" s="449"/>
      <c r="I7" s="253" t="s">
        <v>203</v>
      </c>
      <c r="L7" s="362" t="s">
        <v>172</v>
      </c>
      <c r="M7" s="363"/>
      <c r="N7" s="363"/>
      <c r="O7" s="363"/>
      <c r="P7" s="363"/>
      <c r="Q7" s="364"/>
    </row>
    <row r="8" spans="1:17" ht="15.75">
      <c r="C8" s="256"/>
      <c r="D8" s="256"/>
      <c r="E8" s="374" t="s">
        <v>23</v>
      </c>
      <c r="F8" s="410" t="s">
        <v>421</v>
      </c>
      <c r="G8" s="383"/>
      <c r="I8" s="253" t="s">
        <v>204</v>
      </c>
      <c r="L8" s="365"/>
      <c r="M8" s="85"/>
      <c r="N8" s="88"/>
      <c r="O8" s="89"/>
      <c r="P8" s="84" t="s">
        <v>18</v>
      </c>
      <c r="Q8" s="366"/>
    </row>
    <row r="9" spans="1:17" ht="15.75">
      <c r="C9" s="256"/>
      <c r="D9" s="256"/>
      <c r="E9" s="375">
        <f>'ADJ DETAIL INPUT'!T11</f>
        <v>2.1299999999999972</v>
      </c>
      <c r="F9" s="360" t="s">
        <v>159</v>
      </c>
      <c r="G9" s="384"/>
      <c r="I9" s="253"/>
      <c r="L9" s="367"/>
      <c r="M9" s="84"/>
      <c r="N9" s="84" t="s">
        <v>132</v>
      </c>
      <c r="O9" s="84" t="s">
        <v>18</v>
      </c>
      <c r="P9" s="84" t="s">
        <v>133</v>
      </c>
      <c r="Q9" s="366"/>
    </row>
    <row r="10" spans="1:17" ht="15.75">
      <c r="B10" s="257" t="s">
        <v>114</v>
      </c>
      <c r="C10" s="256"/>
      <c r="D10" s="256"/>
      <c r="E10" s="376" t="s">
        <v>205</v>
      </c>
      <c r="F10" s="258" t="s">
        <v>115</v>
      </c>
      <c r="G10" s="408" t="s">
        <v>206</v>
      </c>
      <c r="I10" s="258" t="str">
        <f>F10</f>
        <v>Adjustments</v>
      </c>
      <c r="L10" s="368" t="s">
        <v>134</v>
      </c>
      <c r="M10" s="84"/>
      <c r="N10" s="369" t="s">
        <v>135</v>
      </c>
      <c r="O10" s="369" t="s">
        <v>136</v>
      </c>
      <c r="P10" s="369" t="s">
        <v>136</v>
      </c>
      <c r="Q10" s="366"/>
    </row>
    <row r="11" spans="1:17" ht="15.75">
      <c r="A11" s="254">
        <f>'ADJ SUMMARY'!A9</f>
        <v>1</v>
      </c>
      <c r="B11" s="255" t="str">
        <f>'ADJ SUMMARY'!C9</f>
        <v>Per Results Report</v>
      </c>
      <c r="C11" s="256"/>
      <c r="D11" s="256"/>
      <c r="E11" s="377">
        <f>'ADJ SUMMARY'!E9</f>
        <v>196579</v>
      </c>
      <c r="F11" s="411"/>
      <c r="G11" s="385">
        <f>SUM(E11:F11)</f>
        <v>196579</v>
      </c>
      <c r="H11" s="305"/>
      <c r="I11" s="305">
        <f t="shared" ref="I11:I13" si="0">F11</f>
        <v>0</v>
      </c>
      <c r="L11" s="370" t="s">
        <v>169</v>
      </c>
      <c r="M11" s="86"/>
      <c r="N11" s="204">
        <f>100%-N12-N13</f>
        <v>0.5071</v>
      </c>
      <c r="O11" s="205">
        <v>5.6210000000000003E-2</v>
      </c>
      <c r="P11" s="373">
        <f>ROUND(N11*O11,4)</f>
        <v>2.8500000000000001E-2</v>
      </c>
      <c r="Q11" s="371" t="s">
        <v>153</v>
      </c>
    </row>
    <row r="12" spans="1:17" ht="15.75">
      <c r="A12" s="254">
        <f>'ADJ SUMMARY'!A10</f>
        <v>1.01</v>
      </c>
      <c r="B12" s="255" t="str">
        <f>'ADJ SUMMARY'!C10</f>
        <v>Deferred FIT Rate Base</v>
      </c>
      <c r="C12" s="256"/>
      <c r="D12" s="256"/>
      <c r="E12" s="378"/>
      <c r="F12" s="411">
        <f>'ADJ SUMMARY'!E10</f>
        <v>-297</v>
      </c>
      <c r="G12" s="385">
        <f>SUM(E12:F12)</f>
        <v>-297</v>
      </c>
      <c r="H12" s="305"/>
      <c r="I12" s="305">
        <f t="shared" si="0"/>
        <v>-297</v>
      </c>
      <c r="L12" s="370"/>
      <c r="M12" s="86"/>
      <c r="N12" s="204"/>
      <c r="O12" s="205"/>
      <c r="P12" s="204"/>
      <c r="Q12" s="372">
        <f>SUM(P11)</f>
        <v>2.8500000000000001E-2</v>
      </c>
    </row>
    <row r="13" spans="1:17" ht="15.75">
      <c r="A13" s="254">
        <f>'ADJ SUMMARY'!A11</f>
        <v>1.02</v>
      </c>
      <c r="B13" s="255" t="str">
        <f>'ADJ SUMMARY'!C11</f>
        <v>Deferred Debits and Credits</v>
      </c>
      <c r="C13" s="256"/>
      <c r="D13" s="256"/>
      <c r="E13" s="378"/>
      <c r="F13" s="411">
        <f>'ADJ SUMMARY'!E11</f>
        <v>-2</v>
      </c>
      <c r="G13" s="385">
        <f t="shared" ref="G13:G26" si="1">SUM(E13:F13)</f>
        <v>-2</v>
      </c>
      <c r="H13" s="305"/>
      <c r="I13" s="305">
        <f t="shared" si="0"/>
        <v>-2</v>
      </c>
      <c r="L13" s="370" t="s">
        <v>160</v>
      </c>
      <c r="M13" s="86"/>
      <c r="N13" s="204">
        <v>0.4929</v>
      </c>
      <c r="O13" s="204">
        <v>0.10199999999999999</v>
      </c>
      <c r="P13" s="204">
        <f>ROUND(N13*O13,4)</f>
        <v>5.0299999999999997E-2</v>
      </c>
      <c r="Q13" s="366"/>
    </row>
    <row r="14" spans="1:17" ht="15.75">
      <c r="A14" s="254">
        <f>'ADJ SUMMARY'!A12</f>
        <v>2.0099999999999998</v>
      </c>
      <c r="B14" s="255" t="str">
        <f>'ADJ SUMMARY'!C12</f>
        <v>Revenue Normalization &amp; Gas Cost Adjust</v>
      </c>
      <c r="C14" s="256"/>
      <c r="D14" s="256"/>
      <c r="E14" s="378"/>
      <c r="F14" s="411">
        <f>'ADJ SUMMARY'!E12</f>
        <v>0</v>
      </c>
      <c r="G14" s="385">
        <f t="shared" si="1"/>
        <v>0</v>
      </c>
      <c r="H14" s="305"/>
      <c r="I14" s="305">
        <f t="shared" ref="I14:I26" si="2">F14</f>
        <v>0</v>
      </c>
      <c r="L14" s="370" t="s">
        <v>30</v>
      </c>
      <c r="M14" s="87"/>
      <c r="N14" s="416">
        <f>SUM(N11:N13)</f>
        <v>1</v>
      </c>
      <c r="O14" s="206"/>
      <c r="P14" s="416">
        <f>SUM(P11:P13)</f>
        <v>7.8799999999999995E-2</v>
      </c>
      <c r="Q14" s="366"/>
    </row>
    <row r="15" spans="1:17" ht="13.5" thickBot="1">
      <c r="A15" s="254">
        <f>'ADJ SUMMARY'!A13</f>
        <v>2.0199999999999996</v>
      </c>
      <c r="B15" s="255" t="str">
        <f>'ADJ SUMMARY'!C13</f>
        <v>Eliminate B &amp; O Taxes</v>
      </c>
      <c r="C15" s="256"/>
      <c r="D15" s="256"/>
      <c r="E15" s="378"/>
      <c r="F15" s="411">
        <f>'ADJ SUMMARY'!E13</f>
        <v>0</v>
      </c>
      <c r="G15" s="385">
        <f t="shared" si="1"/>
        <v>0</v>
      </c>
      <c r="H15" s="305"/>
      <c r="I15" s="305">
        <f t="shared" si="2"/>
        <v>0</v>
      </c>
      <c r="L15" s="417"/>
      <c r="M15" s="418"/>
      <c r="N15" s="418"/>
      <c r="O15" s="418"/>
      <c r="P15" s="418"/>
      <c r="Q15" s="419"/>
    </row>
    <row r="16" spans="1:17">
      <c r="A16" s="254">
        <f>'ADJ SUMMARY'!A14</f>
        <v>2.0299999999999994</v>
      </c>
      <c r="B16" s="255" t="str">
        <f>'ADJ SUMMARY'!C14</f>
        <v>Property Tax</v>
      </c>
      <c r="C16" s="256"/>
      <c r="D16" s="256"/>
      <c r="E16" s="378"/>
      <c r="F16" s="411">
        <f>'ADJ SUMMARY'!E14</f>
        <v>0</v>
      </c>
      <c r="G16" s="385">
        <f t="shared" si="1"/>
        <v>0</v>
      </c>
      <c r="H16" s="305"/>
      <c r="I16" s="305">
        <f t="shared" si="2"/>
        <v>0</v>
      </c>
    </row>
    <row r="17" spans="1:9">
      <c r="A17" s="254">
        <f>'ADJ SUMMARY'!A15</f>
        <v>2.0399999999999991</v>
      </c>
      <c r="B17" s="255" t="str">
        <f>'ADJ SUMMARY'!C15</f>
        <v>Uncollectible Expense</v>
      </c>
      <c r="C17" s="256"/>
      <c r="D17" s="256"/>
      <c r="E17" s="378"/>
      <c r="F17" s="411">
        <f>'ADJ SUMMARY'!E15</f>
        <v>0</v>
      </c>
      <c r="G17" s="385">
        <f t="shared" si="1"/>
        <v>0</v>
      </c>
      <c r="H17" s="305"/>
      <c r="I17" s="305">
        <f t="shared" si="2"/>
        <v>0</v>
      </c>
    </row>
    <row r="18" spans="1:9">
      <c r="A18" s="254">
        <f>'ADJ SUMMARY'!A16</f>
        <v>2.0499999999999989</v>
      </c>
      <c r="B18" s="255" t="str">
        <f>'ADJ SUMMARY'!C16</f>
        <v>Regulatory Expense Adjustment</v>
      </c>
      <c r="C18" s="256"/>
      <c r="D18" s="256"/>
      <c r="E18" s="378"/>
      <c r="F18" s="411">
        <f>'ADJ SUMMARY'!E16</f>
        <v>0</v>
      </c>
      <c r="G18" s="385">
        <f t="shared" si="1"/>
        <v>0</v>
      </c>
      <c r="H18" s="305"/>
      <c r="I18" s="305">
        <f t="shared" si="2"/>
        <v>0</v>
      </c>
    </row>
    <row r="19" spans="1:9">
      <c r="A19" s="254">
        <f>'ADJ SUMMARY'!A17</f>
        <v>2.0599999999999987</v>
      </c>
      <c r="B19" s="255" t="str">
        <f>'ADJ SUMMARY'!C17</f>
        <v>Injuries and Damages</v>
      </c>
      <c r="C19" s="256"/>
      <c r="D19" s="256"/>
      <c r="E19" s="378"/>
      <c r="F19" s="411">
        <f>'ADJ SUMMARY'!E17</f>
        <v>0</v>
      </c>
      <c r="G19" s="385">
        <f t="shared" si="1"/>
        <v>0</v>
      </c>
      <c r="H19" s="305"/>
      <c r="I19" s="305">
        <f t="shared" si="2"/>
        <v>0</v>
      </c>
    </row>
    <row r="20" spans="1:9">
      <c r="A20" s="254">
        <f>'ADJ SUMMARY'!A18</f>
        <v>2.0699999999999985</v>
      </c>
      <c r="B20" s="255" t="str">
        <f>'ADJ SUMMARY'!C18</f>
        <v>FIT / DFIT Expenses</v>
      </c>
      <c r="C20" s="256"/>
      <c r="D20" s="256"/>
      <c r="E20" s="378"/>
      <c r="F20" s="411">
        <f>'ADJ SUMMARY'!E18</f>
        <v>0</v>
      </c>
      <c r="G20" s="385">
        <f t="shared" si="1"/>
        <v>0</v>
      </c>
      <c r="H20" s="305"/>
      <c r="I20" s="305">
        <f t="shared" si="2"/>
        <v>0</v>
      </c>
    </row>
    <row r="21" spans="1:9">
      <c r="A21" s="254">
        <f>'ADJ SUMMARY'!A19</f>
        <v>2.0799999999999983</v>
      </c>
      <c r="B21" s="255" t="str">
        <f>'ADJ SUMMARY'!C19</f>
        <v>Net Gains/losses</v>
      </c>
      <c r="C21" s="256"/>
      <c r="D21" s="256"/>
      <c r="E21" s="378"/>
      <c r="F21" s="411">
        <f>'ADJ SUMMARY'!E19</f>
        <v>0</v>
      </c>
      <c r="G21" s="385">
        <f t="shared" si="1"/>
        <v>0</v>
      </c>
      <c r="H21" s="305"/>
      <c r="I21" s="305">
        <f t="shared" si="2"/>
        <v>0</v>
      </c>
    </row>
    <row r="22" spans="1:9">
      <c r="A22" s="254">
        <f>'ADJ SUMMARY'!A20</f>
        <v>2.0899999999999981</v>
      </c>
      <c r="B22" s="255" t="str">
        <f>'ADJ SUMMARY'!C20</f>
        <v>Eliminate A/R Expenses</v>
      </c>
      <c r="C22" s="256"/>
      <c r="D22" s="256"/>
      <c r="E22" s="378"/>
      <c r="F22" s="411">
        <f>'ADJ SUMMARY'!E20</f>
        <v>0</v>
      </c>
      <c r="G22" s="385">
        <f t="shared" si="1"/>
        <v>0</v>
      </c>
      <c r="H22" s="305"/>
      <c r="I22" s="305">
        <f t="shared" si="2"/>
        <v>0</v>
      </c>
    </row>
    <row r="23" spans="1:9">
      <c r="A23" s="254">
        <f>'ADJ SUMMARY'!A21</f>
        <v>2.0999999999999979</v>
      </c>
      <c r="B23" s="255" t="str">
        <f>'ADJ SUMMARY'!C21</f>
        <v>Office Space Charges to Subs</v>
      </c>
      <c r="C23" s="256"/>
      <c r="D23" s="256"/>
      <c r="E23" s="378"/>
      <c r="F23" s="411">
        <f>'ADJ SUMMARY'!E21</f>
        <v>0</v>
      </c>
      <c r="G23" s="385">
        <f t="shared" si="1"/>
        <v>0</v>
      </c>
      <c r="H23" s="305"/>
      <c r="I23" s="305">
        <f t="shared" si="2"/>
        <v>0</v>
      </c>
    </row>
    <row r="24" spans="1:9">
      <c r="A24" s="254">
        <f>'ADJ SUMMARY'!A22</f>
        <v>2.1099999999999977</v>
      </c>
      <c r="B24" s="255" t="str">
        <f>'ADJ SUMMARY'!C22</f>
        <v>Restate Excise Taxes</v>
      </c>
      <c r="C24" s="256"/>
      <c r="D24" s="256"/>
      <c r="E24" s="378"/>
      <c r="F24" s="411">
        <f>'ADJ SUMMARY'!E22</f>
        <v>0</v>
      </c>
      <c r="G24" s="385">
        <f t="shared" si="1"/>
        <v>0</v>
      </c>
      <c r="H24" s="305"/>
      <c r="I24" s="305">
        <f t="shared" si="2"/>
        <v>0</v>
      </c>
    </row>
    <row r="25" spans="1:9">
      <c r="A25" s="254">
        <f>'ADJ SUMMARY'!A23</f>
        <v>2.1199999999999974</v>
      </c>
      <c r="B25" s="255" t="str">
        <f>'ADJ SUMMARY'!C23</f>
        <v>Misc Restating Adjustments</v>
      </c>
      <c r="C25" s="256"/>
      <c r="D25" s="256"/>
      <c r="E25" s="378"/>
      <c r="F25" s="411">
        <f>'ADJ SUMMARY'!E23</f>
        <v>0</v>
      </c>
      <c r="G25" s="385">
        <f t="shared" si="1"/>
        <v>0</v>
      </c>
      <c r="H25" s="305"/>
      <c r="I25" s="305">
        <f t="shared" si="2"/>
        <v>0</v>
      </c>
    </row>
    <row r="26" spans="1:9">
      <c r="A26" s="254">
        <f>'ADJ SUMMARY'!A24</f>
        <v>2.1299999999999972</v>
      </c>
      <c r="B26" s="255" t="str">
        <f>'ADJ SUMMARY'!C24</f>
        <v>Restate Debt Interest</v>
      </c>
      <c r="C26" s="256"/>
      <c r="D26" s="256"/>
      <c r="E26" s="378"/>
      <c r="F26" s="411">
        <f>'ADJ SUMMARY'!E24</f>
        <v>0</v>
      </c>
      <c r="G26" s="385">
        <f t="shared" si="1"/>
        <v>0</v>
      </c>
      <c r="H26" s="305"/>
      <c r="I26" s="305">
        <f t="shared" si="2"/>
        <v>0</v>
      </c>
    </row>
    <row r="27" spans="1:9" ht="3" customHeight="1">
      <c r="B27" s="259"/>
      <c r="C27" s="256"/>
      <c r="D27" s="256"/>
      <c r="E27" s="378"/>
      <c r="F27" s="411"/>
      <c r="G27" s="386"/>
      <c r="H27" s="305"/>
      <c r="I27" s="305"/>
    </row>
    <row r="28" spans="1:9">
      <c r="B28" s="259"/>
      <c r="C28" s="256"/>
      <c r="D28" s="256"/>
      <c r="E28" s="379">
        <f>SUM(E11:E26)</f>
        <v>196579</v>
      </c>
      <c r="F28" s="409">
        <f>SUM(F11:F26)</f>
        <v>-299</v>
      </c>
      <c r="G28" s="387">
        <f>SUM(G11:G26)</f>
        <v>196280</v>
      </c>
      <c r="H28" s="306"/>
      <c r="I28" s="306">
        <f>SUM(I11:I26)</f>
        <v>-299</v>
      </c>
    </row>
    <row r="29" spans="1:9">
      <c r="B29" s="259"/>
      <c r="C29" s="256"/>
      <c r="D29" s="256"/>
      <c r="E29" s="379"/>
      <c r="F29" s="412"/>
      <c r="G29" s="388"/>
      <c r="H29" s="305"/>
      <c r="I29" s="305"/>
    </row>
    <row r="30" spans="1:9" ht="5.25" customHeight="1">
      <c r="C30" s="256"/>
      <c r="D30" s="256"/>
      <c r="E30" s="379"/>
      <c r="F30" s="409"/>
      <c r="G30" s="387"/>
      <c r="H30" s="305"/>
      <c r="I30" s="305"/>
    </row>
    <row r="31" spans="1:9">
      <c r="B31" s="255" t="s">
        <v>123</v>
      </c>
      <c r="C31" s="256"/>
      <c r="D31" s="256"/>
      <c r="E31" s="380">
        <f>P11</f>
        <v>2.8500000000000001E-2</v>
      </c>
      <c r="F31" s="313">
        <f>E31</f>
        <v>2.8500000000000001E-2</v>
      </c>
      <c r="G31" s="404">
        <f>F31</f>
        <v>2.8500000000000001E-2</v>
      </c>
      <c r="H31" s="311"/>
      <c r="I31" s="313">
        <f>E31</f>
        <v>2.8500000000000001E-2</v>
      </c>
    </row>
    <row r="32" spans="1:9" ht="6" customHeight="1">
      <c r="C32" s="256"/>
      <c r="D32" s="256"/>
      <c r="E32" s="379"/>
      <c r="F32" s="409"/>
      <c r="G32" s="387"/>
      <c r="H32" s="305"/>
      <c r="I32" s="305"/>
    </row>
    <row r="33" spans="1:9">
      <c r="B33" s="255" t="s">
        <v>116</v>
      </c>
      <c r="C33" s="256"/>
      <c r="D33" s="256"/>
      <c r="E33" s="379">
        <f>E28*E31</f>
        <v>5602.5015000000003</v>
      </c>
      <c r="F33" s="409">
        <f>F28*F31</f>
        <v>-8.5214999999999996</v>
      </c>
      <c r="G33" s="387">
        <f>SUM(E33:F33)</f>
        <v>5593.9800000000005</v>
      </c>
      <c r="H33" s="305"/>
      <c r="I33" s="306">
        <f>I28*I31</f>
        <v>-8.5214999999999996</v>
      </c>
    </row>
    <row r="34" spans="1:9">
      <c r="C34" s="256"/>
      <c r="D34" s="256"/>
      <c r="E34" s="379"/>
      <c r="F34" s="409"/>
      <c r="G34" s="387"/>
      <c r="H34" s="305"/>
      <c r="I34" s="306"/>
    </row>
    <row r="35" spans="1:9">
      <c r="B35" s="255" t="s">
        <v>232</v>
      </c>
      <c r="C35" s="256"/>
      <c r="D35" s="256"/>
      <c r="E35" s="381">
        <v>5775</v>
      </c>
      <c r="F35" s="308">
        <v>0</v>
      </c>
      <c r="G35" s="390">
        <f>SUM(E35:F35)</f>
        <v>5775</v>
      </c>
      <c r="H35" s="305"/>
      <c r="I35" s="308"/>
    </row>
    <row r="36" spans="1:9" ht="5.25" customHeight="1">
      <c r="C36" s="256"/>
      <c r="D36" s="256"/>
      <c r="E36" s="379"/>
      <c r="F36" s="409"/>
      <c r="G36" s="387"/>
      <c r="H36" s="305"/>
      <c r="I36" s="306"/>
    </row>
    <row r="37" spans="1:9">
      <c r="B37" s="255" t="s">
        <v>117</v>
      </c>
      <c r="C37" s="256"/>
      <c r="D37" s="256"/>
      <c r="E37" s="379">
        <f>E33-E35</f>
        <v>-172.49849999999969</v>
      </c>
      <c r="F37" s="409">
        <f>F33-F35</f>
        <v>-8.5214999999999996</v>
      </c>
      <c r="G37" s="387">
        <f>SUM(E37:F37)</f>
        <v>-181.0199999999997</v>
      </c>
      <c r="H37" s="305"/>
      <c r="I37" s="306">
        <f>I33-I35</f>
        <v>-8.5214999999999996</v>
      </c>
    </row>
    <row r="38" spans="1:9" ht="18" customHeight="1">
      <c r="B38" s="255" t="s">
        <v>118</v>
      </c>
      <c r="D38" s="256"/>
      <c r="E38" s="382">
        <v>0.35</v>
      </c>
      <c r="F38" s="310">
        <v>0.35</v>
      </c>
      <c r="G38" s="389"/>
      <c r="H38" s="311"/>
      <c r="I38" s="310">
        <v>0.35</v>
      </c>
    </row>
    <row r="39" spans="1:9" ht="5.25" customHeight="1" thickBot="1">
      <c r="D39" s="256"/>
      <c r="E39" s="379"/>
      <c r="F39" s="409"/>
      <c r="G39" s="387"/>
      <c r="H39" s="305"/>
      <c r="I39" s="306"/>
    </row>
    <row r="40" spans="1:9" ht="13.5" thickBot="1">
      <c r="B40" s="255" t="s">
        <v>119</v>
      </c>
      <c r="D40" s="256"/>
      <c r="E40" s="391">
        <f>ROUND(E37*-E38,0)</f>
        <v>60</v>
      </c>
      <c r="F40" s="307">
        <f>ROUND(F37*-F38,0)</f>
        <v>3</v>
      </c>
      <c r="G40" s="390">
        <f>SUM(E40:F40)</f>
        <v>63</v>
      </c>
      <c r="H40" s="406">
        <f>G40-'ADJ DETAIL INPUT'!U55</f>
        <v>1.7474999999997465E-2</v>
      </c>
      <c r="I40" s="309">
        <f>ROUND(I37*-I38,0)</f>
        <v>3</v>
      </c>
    </row>
    <row r="41" spans="1:9">
      <c r="D41" s="256"/>
      <c r="E41" s="414" t="s">
        <v>419</v>
      </c>
      <c r="F41" s="407" t="s">
        <v>420</v>
      </c>
      <c r="G41" s="253" t="s">
        <v>30</v>
      </c>
      <c r="H41" s="413" t="s">
        <v>173</v>
      </c>
      <c r="I41" s="409"/>
    </row>
    <row r="42" spans="1:9">
      <c r="D42" s="256"/>
      <c r="E42" s="415">
        <f>E9</f>
        <v>2.1299999999999972</v>
      </c>
      <c r="F42" s="409"/>
      <c r="H42" s="305"/>
      <c r="I42" s="409"/>
    </row>
    <row r="43" spans="1:9">
      <c r="E43" s="270"/>
      <c r="F43" s="248"/>
    </row>
    <row r="44" spans="1:9" hidden="1">
      <c r="A44" s="261" t="s">
        <v>207</v>
      </c>
      <c r="B44" s="262" t="s">
        <v>208</v>
      </c>
      <c r="E44" s="392"/>
    </row>
    <row r="45" spans="1:9" hidden="1">
      <c r="B45" s="257" t="s">
        <v>209</v>
      </c>
      <c r="E45" s="392"/>
    </row>
    <row r="46" spans="1:9" hidden="1">
      <c r="B46" s="255" t="s">
        <v>210</v>
      </c>
      <c r="C46" s="263">
        <v>2430</v>
      </c>
      <c r="E46" s="392"/>
      <c r="H46" s="248" t="s">
        <v>211</v>
      </c>
    </row>
    <row r="47" spans="1:9" hidden="1">
      <c r="B47" s="255" t="s">
        <v>212</v>
      </c>
      <c r="C47" s="264">
        <v>2935</v>
      </c>
      <c r="E47" s="392"/>
      <c r="H47" s="248" t="s">
        <v>211</v>
      </c>
    </row>
    <row r="48" spans="1:9" hidden="1">
      <c r="B48" s="255" t="s">
        <v>213</v>
      </c>
      <c r="C48" s="265">
        <f>C46+C47</f>
        <v>5365</v>
      </c>
      <c r="E48" s="393" t="s">
        <v>214</v>
      </c>
    </row>
    <row r="49" spans="1:6" hidden="1">
      <c r="C49" s="260"/>
      <c r="E49" s="394" t="s">
        <v>27</v>
      </c>
    </row>
    <row r="50" spans="1:6" hidden="1">
      <c r="C50" s="266"/>
      <c r="D50" s="253"/>
      <c r="E50" s="395" t="e">
        <f>D52*E53</f>
        <v>#REF!</v>
      </c>
    </row>
    <row r="51" spans="1:6" hidden="1">
      <c r="C51" s="258" t="s">
        <v>215</v>
      </c>
      <c r="D51" s="258" t="s">
        <v>216</v>
      </c>
      <c r="E51" s="392" t="e">
        <f>D53*E53</f>
        <v>#REF!</v>
      </c>
    </row>
    <row r="52" spans="1:6" hidden="1">
      <c r="B52" s="255" t="s">
        <v>217</v>
      </c>
      <c r="C52" s="267" t="e">
        <f>#REF!</f>
        <v>#REF!</v>
      </c>
      <c r="D52" s="268" t="e">
        <f>ROUND(C52/$C$55,4)</f>
        <v>#REF!</v>
      </c>
      <c r="E52" s="392" t="e">
        <f>E53*D54</f>
        <v>#REF!</v>
      </c>
      <c r="F52" s="269"/>
    </row>
    <row r="53" spans="1:6" hidden="1">
      <c r="B53" s="255" t="s">
        <v>218</v>
      </c>
      <c r="C53" s="270" t="e">
        <f>#REF!</f>
        <v>#REF!</v>
      </c>
      <c r="D53" s="268" t="e">
        <f>ROUND(C53/$C$55,4)</f>
        <v>#REF!</v>
      </c>
      <c r="E53" s="396">
        <f>C48</f>
        <v>5365</v>
      </c>
    </row>
    <row r="54" spans="1:6" hidden="1">
      <c r="B54" s="255" t="s">
        <v>219</v>
      </c>
      <c r="C54" s="270" t="e">
        <f>#REF!</f>
        <v>#REF!</v>
      </c>
      <c r="D54" s="268" t="e">
        <f>ROUND(C54/$C$55,4)-0.0001</f>
        <v>#REF!</v>
      </c>
      <c r="E54" s="392"/>
    </row>
    <row r="55" spans="1:6" hidden="1">
      <c r="B55" s="255" t="s">
        <v>220</v>
      </c>
      <c r="C55" s="271" t="e">
        <f>C52+C53+C54</f>
        <v>#REF!</v>
      </c>
      <c r="D55" s="272" t="e">
        <f>D52+D53+D54</f>
        <v>#REF!</v>
      </c>
      <c r="E55" s="395" t="e">
        <f>D57*E57</f>
        <v>#REF!</v>
      </c>
    </row>
    <row r="56" spans="1:6" hidden="1">
      <c r="C56" s="273"/>
      <c r="D56" s="273"/>
      <c r="E56" s="392" t="e">
        <f>D58*E57</f>
        <v>#REF!</v>
      </c>
    </row>
    <row r="57" spans="1:6" hidden="1">
      <c r="B57" s="255" t="s">
        <v>221</v>
      </c>
      <c r="C57" s="267" t="e">
        <f>#REF!</f>
        <v>#REF!</v>
      </c>
      <c r="D57" s="268" t="e">
        <f>C57/C59</f>
        <v>#REF!</v>
      </c>
      <c r="E57" s="396" t="e">
        <f>E50</f>
        <v>#REF!</v>
      </c>
    </row>
    <row r="58" spans="1:6" hidden="1">
      <c r="B58" s="255" t="s">
        <v>222</v>
      </c>
      <c r="C58" s="273" t="e">
        <f>#REF!</f>
        <v>#REF!</v>
      </c>
      <c r="D58" s="268" t="e">
        <f>C58/C59</f>
        <v>#REF!</v>
      </c>
      <c r="E58" s="392"/>
    </row>
    <row r="59" spans="1:6" hidden="1">
      <c r="B59" s="255" t="s">
        <v>220</v>
      </c>
      <c r="C59" s="271" t="e">
        <f>C57+C58</f>
        <v>#REF!</v>
      </c>
      <c r="D59" s="272" t="e">
        <f>D57+D58</f>
        <v>#REF!</v>
      </c>
      <c r="E59" s="395" t="e">
        <f>E61*D61</f>
        <v>#REF!</v>
      </c>
    </row>
    <row r="60" spans="1:6" hidden="1">
      <c r="C60" s="273"/>
      <c r="D60" s="273"/>
      <c r="E60" s="392" t="e">
        <f>E61*D62</f>
        <v>#REF!</v>
      </c>
    </row>
    <row r="61" spans="1:6" hidden="1">
      <c r="B61" s="255" t="s">
        <v>223</v>
      </c>
      <c r="C61" s="267" t="e">
        <f>#REF!</f>
        <v>#REF!</v>
      </c>
      <c r="D61" s="274" t="e">
        <f>C61/C63</f>
        <v>#REF!</v>
      </c>
      <c r="E61" s="396" t="e">
        <f>E51</f>
        <v>#REF!</v>
      </c>
    </row>
    <row r="62" spans="1:6" hidden="1">
      <c r="B62" s="255" t="s">
        <v>224</v>
      </c>
      <c r="C62" s="273" t="e">
        <f>#REF!</f>
        <v>#REF!</v>
      </c>
      <c r="D62" s="275" t="e">
        <f>C62/C63</f>
        <v>#REF!</v>
      </c>
      <c r="E62" s="397"/>
    </row>
    <row r="63" spans="1:6" hidden="1">
      <c r="B63" s="255" t="s">
        <v>220</v>
      </c>
      <c r="C63" s="271" t="e">
        <f>SUM(C61:C62)</f>
        <v>#REF!</v>
      </c>
      <c r="D63" s="276" t="e">
        <f>SUM(D61:D62)</f>
        <v>#REF!</v>
      </c>
      <c r="E63" s="397"/>
    </row>
    <row r="64" spans="1:6" hidden="1">
      <c r="A64" s="277" t="str">
        <f>A1</f>
        <v>AVISTA UTILITIES</v>
      </c>
      <c r="C64" s="278"/>
      <c r="D64" s="279"/>
      <c r="E64" s="397"/>
      <c r="F64" s="279"/>
    </row>
    <row r="65" spans="1:6" hidden="1">
      <c r="A65" s="277" t="str">
        <f>A2</f>
        <v>Restate Debt Interest</v>
      </c>
      <c r="C65" s="278"/>
      <c r="D65" s="279"/>
      <c r="E65" s="397"/>
      <c r="F65" s="279"/>
    </row>
    <row r="66" spans="1:6" hidden="1">
      <c r="A66" s="277" t="s">
        <v>225</v>
      </c>
      <c r="C66" s="278"/>
      <c r="D66" s="279"/>
      <c r="E66" s="398"/>
      <c r="F66" s="279"/>
    </row>
    <row r="67" spans="1:6" hidden="1">
      <c r="A67" s="280" t="str">
        <f>A4</f>
        <v>TWELVE MONTHS ENDED DECEMBER 31, 2011</v>
      </c>
      <c r="C67" s="251"/>
      <c r="D67" s="279"/>
      <c r="E67" s="399"/>
      <c r="F67" s="279"/>
    </row>
    <row r="68" spans="1:6" hidden="1">
      <c r="A68" s="281" t="s">
        <v>113</v>
      </c>
      <c r="C68" s="278"/>
      <c r="D68" s="279"/>
      <c r="E68" s="399"/>
      <c r="F68" s="279"/>
    </row>
    <row r="69" spans="1:6" hidden="1">
      <c r="C69" s="256"/>
      <c r="D69" s="256"/>
      <c r="E69" s="395"/>
      <c r="F69" s="253" t="s">
        <v>22</v>
      </c>
    </row>
    <row r="70" spans="1:6" hidden="1">
      <c r="B70" s="257" t="s">
        <v>114</v>
      </c>
      <c r="C70" s="256"/>
      <c r="D70" s="256"/>
      <c r="E70" s="395"/>
      <c r="F70" s="258" t="s">
        <v>115</v>
      </c>
    </row>
    <row r="71" spans="1:6" hidden="1">
      <c r="A71" s="254" t="e">
        <f>'[2]ADJ SUMMARY'!#REF!</f>
        <v>#REF!</v>
      </c>
      <c r="B71" s="255" t="e">
        <f>'[2]ADJ SUMMARY'!#REF!</f>
        <v>#REF!</v>
      </c>
      <c r="C71" s="256"/>
      <c r="D71" s="256"/>
      <c r="E71" s="395"/>
      <c r="F71" s="282" t="e">
        <f>'[2]ADJ SUMMARY'!#REF!</f>
        <v>#REF!</v>
      </c>
    </row>
    <row r="72" spans="1:6" hidden="1">
      <c r="A72" s="254" t="e">
        <f>'[2]ADJ SUMMARY'!#REF!</f>
        <v>#REF!</v>
      </c>
      <c r="B72" s="255" t="e">
        <f>'[2]ADJ SUMMARY'!#REF!</f>
        <v>#REF!</v>
      </c>
      <c r="C72" s="256"/>
      <c r="D72" s="256"/>
      <c r="E72" s="395"/>
      <c r="F72" s="282" t="e">
        <f>'[2]ADJ SUMMARY'!#REF!</f>
        <v>#REF!</v>
      </c>
    </row>
    <row r="73" spans="1:6" hidden="1">
      <c r="A73" s="254" t="e">
        <f>'[2]ADJ SUMMARY'!#REF!</f>
        <v>#REF!</v>
      </c>
      <c r="B73" s="255" t="e">
        <f>'[2]ADJ SUMMARY'!#REF!</f>
        <v>#REF!</v>
      </c>
      <c r="C73" s="256"/>
      <c r="D73" s="256"/>
      <c r="E73" s="395"/>
      <c r="F73" s="282" t="e">
        <f>'[2]ADJ SUMMARY'!#REF!</f>
        <v>#REF!</v>
      </c>
    </row>
    <row r="74" spans="1:6" hidden="1">
      <c r="A74" s="254" t="e">
        <f>'[2]ADJ SUMMARY'!#REF!</f>
        <v>#REF!</v>
      </c>
      <c r="B74" s="255" t="e">
        <f>'[2]ADJ SUMMARY'!#REF!</f>
        <v>#REF!</v>
      </c>
      <c r="C74" s="256"/>
      <c r="D74" s="256"/>
      <c r="E74" s="395"/>
      <c r="F74" s="282" t="e">
        <f>'[2]ADJ SUMMARY'!#REF!</f>
        <v>#REF!</v>
      </c>
    </row>
    <row r="75" spans="1:6" hidden="1">
      <c r="A75" s="254" t="e">
        <f>'[2]ADJ SUMMARY'!#REF!</f>
        <v>#REF!</v>
      </c>
      <c r="B75" s="255" t="e">
        <f>'[2]ADJ SUMMARY'!#REF!</f>
        <v>#REF!</v>
      </c>
      <c r="C75" s="256"/>
      <c r="D75" s="256"/>
      <c r="E75" s="395"/>
      <c r="F75" s="282" t="e">
        <f>'[2]ADJ SUMMARY'!#REF!</f>
        <v>#REF!</v>
      </c>
    </row>
    <row r="76" spans="1:6" hidden="1">
      <c r="A76" s="254" t="e">
        <f>'[2]ADJ SUMMARY'!#REF!</f>
        <v>#REF!</v>
      </c>
      <c r="B76" s="255" t="e">
        <f>'[2]ADJ SUMMARY'!#REF!</f>
        <v>#REF!</v>
      </c>
      <c r="C76" s="256"/>
      <c r="D76" s="256"/>
      <c r="E76" s="395"/>
      <c r="F76" s="282" t="e">
        <f>'[2]ADJ SUMMARY'!#REF!</f>
        <v>#REF!</v>
      </c>
    </row>
    <row r="77" spans="1:6" hidden="1">
      <c r="A77" s="254" t="e">
        <f>'[2]ADJ SUMMARY'!#REF!</f>
        <v>#REF!</v>
      </c>
      <c r="B77" s="255" t="e">
        <f>'[2]ADJ SUMMARY'!#REF!</f>
        <v>#REF!</v>
      </c>
      <c r="C77" s="256"/>
      <c r="D77" s="256"/>
      <c r="E77" s="395"/>
      <c r="F77" s="282" t="e">
        <f>'[2]ADJ SUMMARY'!#REF!</f>
        <v>#REF!</v>
      </c>
    </row>
    <row r="78" spans="1:6" hidden="1">
      <c r="A78" s="254" t="e">
        <f>'[2]ADJ SUMMARY'!#REF!</f>
        <v>#REF!</v>
      </c>
      <c r="B78" s="255" t="e">
        <f>'[2]ADJ SUMMARY'!#REF!</f>
        <v>#REF!</v>
      </c>
      <c r="C78" s="256"/>
      <c r="D78" s="256"/>
      <c r="E78" s="395"/>
      <c r="F78" s="282" t="e">
        <f>'[2]ADJ SUMMARY'!#REF!</f>
        <v>#REF!</v>
      </c>
    </row>
    <row r="79" spans="1:6" hidden="1">
      <c r="A79" s="254" t="e">
        <f>'[2]ADJ SUMMARY'!#REF!</f>
        <v>#REF!</v>
      </c>
      <c r="B79" s="255" t="e">
        <f>'[2]ADJ SUMMARY'!#REF!</f>
        <v>#REF!</v>
      </c>
      <c r="C79" s="256"/>
      <c r="D79" s="256"/>
      <c r="E79" s="395"/>
      <c r="F79" s="282" t="e">
        <f>'[2]ADJ SUMMARY'!#REF!</f>
        <v>#REF!</v>
      </c>
    </row>
    <row r="80" spans="1:6" hidden="1">
      <c r="A80" s="254" t="e">
        <f>'[2]ADJ SUMMARY'!#REF!</f>
        <v>#REF!</v>
      </c>
      <c r="B80" s="255" t="e">
        <f>'[2]ADJ SUMMARY'!#REF!</f>
        <v>#REF!</v>
      </c>
      <c r="C80" s="256"/>
      <c r="D80" s="256"/>
      <c r="E80" s="395"/>
      <c r="F80" s="282" t="e">
        <f>'[2]ADJ SUMMARY'!#REF!</f>
        <v>#REF!</v>
      </c>
    </row>
    <row r="81" spans="1:6" hidden="1">
      <c r="A81" s="254" t="e">
        <f>'[2]ADJ SUMMARY'!#REF!</f>
        <v>#REF!</v>
      </c>
      <c r="B81" s="255" t="e">
        <f>'[2]ADJ SUMMARY'!#REF!</f>
        <v>#REF!</v>
      </c>
      <c r="C81" s="256"/>
      <c r="D81" s="256"/>
      <c r="E81" s="395"/>
      <c r="F81" s="282" t="e">
        <f>'[2]ADJ SUMMARY'!#REF!</f>
        <v>#REF!</v>
      </c>
    </row>
    <row r="82" spans="1:6" hidden="1">
      <c r="A82" s="254" t="e">
        <f>'[2]ADJ SUMMARY'!#REF!</f>
        <v>#REF!</v>
      </c>
      <c r="B82" s="255" t="e">
        <f>'[2]ADJ SUMMARY'!#REF!</f>
        <v>#REF!</v>
      </c>
      <c r="C82" s="256"/>
      <c r="D82" s="256"/>
      <c r="E82" s="395"/>
      <c r="F82" s="282" t="e">
        <f>'[2]ADJ SUMMARY'!#REF!</f>
        <v>#REF!</v>
      </c>
    </row>
    <row r="83" spans="1:6" hidden="1">
      <c r="A83" s="254" t="e">
        <f>'[2]ADJ SUMMARY'!#REF!</f>
        <v>#REF!</v>
      </c>
      <c r="B83" s="255" t="e">
        <f>'[2]ADJ SUMMARY'!#REF!</f>
        <v>#REF!</v>
      </c>
      <c r="C83" s="256"/>
      <c r="D83" s="256"/>
      <c r="E83" s="395"/>
      <c r="F83" s="282" t="e">
        <f>'[2]ADJ SUMMARY'!#REF!</f>
        <v>#REF!</v>
      </c>
    </row>
    <row r="84" spans="1:6" hidden="1">
      <c r="A84" s="254" t="e">
        <f>'[2]ADJ SUMMARY'!#REF!</f>
        <v>#REF!</v>
      </c>
      <c r="B84" s="255" t="e">
        <f>'[2]ADJ SUMMARY'!#REF!</f>
        <v>#REF!</v>
      </c>
      <c r="C84" s="256"/>
      <c r="D84" s="256"/>
      <c r="E84" s="395"/>
      <c r="F84" s="282" t="e">
        <f>'[2]ADJ SUMMARY'!#REF!</f>
        <v>#REF!</v>
      </c>
    </row>
    <row r="85" spans="1:6" hidden="1">
      <c r="A85" s="254" t="e">
        <f>'[2]ADJ SUMMARY'!#REF!</f>
        <v>#REF!</v>
      </c>
      <c r="B85" s="255" t="e">
        <f>'[2]ADJ SUMMARY'!#REF!</f>
        <v>#REF!</v>
      </c>
      <c r="C85" s="256"/>
      <c r="D85" s="256"/>
      <c r="E85" s="395"/>
      <c r="F85" s="282" t="e">
        <f>'[2]ADJ SUMMARY'!#REF!</f>
        <v>#REF!</v>
      </c>
    </row>
    <row r="86" spans="1:6" hidden="1">
      <c r="A86" s="254" t="e">
        <f>'[2]ADJ SUMMARY'!#REF!</f>
        <v>#REF!</v>
      </c>
      <c r="B86" s="255" t="e">
        <f>'[2]ADJ SUMMARY'!#REF!</f>
        <v>#REF!</v>
      </c>
      <c r="C86" s="256"/>
      <c r="D86" s="256"/>
      <c r="E86" s="395"/>
      <c r="F86" s="282" t="e">
        <f>'[2]ADJ SUMMARY'!#REF!</f>
        <v>#REF!</v>
      </c>
    </row>
    <row r="87" spans="1:6" hidden="1">
      <c r="A87" s="254" t="e">
        <f>'[2]ADJ SUMMARY'!#REF!</f>
        <v>#REF!</v>
      </c>
      <c r="B87" s="255" t="e">
        <f>'[2]ADJ SUMMARY'!#REF!</f>
        <v>#REF!</v>
      </c>
      <c r="C87" s="256"/>
      <c r="D87" s="256"/>
      <c r="E87" s="395"/>
      <c r="F87" s="282" t="e">
        <f>'[2]ADJ SUMMARY'!#REF!</f>
        <v>#REF!</v>
      </c>
    </row>
    <row r="88" spans="1:6" hidden="1">
      <c r="A88" s="254" t="e">
        <f>'[2]ADJ SUMMARY'!#REF!</f>
        <v>#REF!</v>
      </c>
      <c r="B88" s="255" t="e">
        <f>'[2]ADJ SUMMARY'!#REF!</f>
        <v>#REF!</v>
      </c>
      <c r="C88" s="256"/>
      <c r="D88" s="256"/>
      <c r="E88" s="395"/>
      <c r="F88" s="282" t="e">
        <f>'[2]ADJ SUMMARY'!#REF!</f>
        <v>#REF!</v>
      </c>
    </row>
    <row r="89" spans="1:6" hidden="1">
      <c r="A89" s="254" t="e">
        <f>'[2]ADJ SUMMARY'!#REF!</f>
        <v>#REF!</v>
      </c>
      <c r="B89" s="255" t="e">
        <f>'[2]ADJ SUMMARY'!#REF!</f>
        <v>#REF!</v>
      </c>
      <c r="C89" s="256"/>
      <c r="D89" s="256"/>
      <c r="E89" s="395"/>
      <c r="F89" s="282" t="e">
        <f>'[2]ADJ SUMMARY'!#REF!</f>
        <v>#REF!</v>
      </c>
    </row>
    <row r="90" spans="1:6" hidden="1">
      <c r="A90" s="254" t="e">
        <f>'[2]ADJ SUMMARY'!#REF!</f>
        <v>#REF!</v>
      </c>
      <c r="B90" s="255" t="e">
        <f>'[2]ADJ SUMMARY'!#REF!</f>
        <v>#REF!</v>
      </c>
      <c r="C90" s="256"/>
      <c r="D90" s="256"/>
      <c r="E90" s="395"/>
      <c r="F90" s="282" t="e">
        <f>'[2]ADJ SUMMARY'!#REF!</f>
        <v>#REF!</v>
      </c>
    </row>
    <row r="91" spans="1:6" hidden="1">
      <c r="A91" s="254" t="e">
        <f>'[2]ADJ SUMMARY'!#REF!</f>
        <v>#REF!</v>
      </c>
      <c r="B91" s="255" t="e">
        <f>'[2]ADJ SUMMARY'!#REF!</f>
        <v>#REF!</v>
      </c>
      <c r="C91" s="256"/>
      <c r="D91" s="256"/>
      <c r="E91" s="395"/>
      <c r="F91" s="282" t="e">
        <f>'[2]ADJ SUMMARY'!#REF!</f>
        <v>#REF!</v>
      </c>
    </row>
    <row r="92" spans="1:6" hidden="1">
      <c r="C92" s="256"/>
      <c r="D92" s="256"/>
      <c r="E92" s="395"/>
      <c r="F92" s="282"/>
    </row>
    <row r="93" spans="1:6" hidden="1">
      <c r="A93" s="254" t="e">
        <f>'[2]ADJ SUMMARY'!#REF!</f>
        <v>#REF!</v>
      </c>
      <c r="B93" s="255" t="e">
        <f>'[2]ADJ SUMMARY'!#REF!</f>
        <v>#REF!</v>
      </c>
      <c r="C93" s="256"/>
      <c r="D93" s="256"/>
      <c r="E93" s="395"/>
      <c r="F93" s="282" t="e">
        <f>'[2]ADJ SUMMARY'!#REF!</f>
        <v>#REF!</v>
      </c>
    </row>
    <row r="94" spans="1:6" hidden="1">
      <c r="A94" s="254" t="e">
        <f>'[2]ADJ SUMMARY'!#REF!</f>
        <v>#REF!</v>
      </c>
      <c r="B94" s="255" t="e">
        <f>'[2]ADJ SUMMARY'!#REF!</f>
        <v>#REF!</v>
      </c>
      <c r="C94" s="256"/>
      <c r="D94" s="256"/>
      <c r="E94" s="395"/>
      <c r="F94" s="282" t="e">
        <f>'[2]ADJ SUMMARY'!#REF!</f>
        <v>#REF!</v>
      </c>
    </row>
    <row r="95" spans="1:6" hidden="1">
      <c r="A95" s="254" t="e">
        <f>'[2]ADJ SUMMARY'!#REF!</f>
        <v>#REF!</v>
      </c>
      <c r="B95" s="255" t="e">
        <f>'[2]ADJ SUMMARY'!#REF!</f>
        <v>#REF!</v>
      </c>
      <c r="C95" s="256"/>
      <c r="D95" s="256"/>
      <c r="E95" s="395"/>
      <c r="F95" s="282" t="e">
        <f>'[2]ADJ SUMMARY'!#REF!</f>
        <v>#REF!</v>
      </c>
    </row>
    <row r="96" spans="1:6" hidden="1">
      <c r="A96" s="254" t="e">
        <f>'[2]ADJ SUMMARY'!#REF!</f>
        <v>#REF!</v>
      </c>
      <c r="B96" s="255" t="e">
        <f>'[2]ADJ SUMMARY'!#REF!</f>
        <v>#REF!</v>
      </c>
      <c r="C96" s="256"/>
      <c r="D96" s="256"/>
      <c r="E96" s="395"/>
      <c r="F96" s="282" t="e">
        <f>'[2]ADJ SUMMARY'!#REF!</f>
        <v>#REF!</v>
      </c>
    </row>
    <row r="97" spans="1:9" hidden="1">
      <c r="A97" s="254" t="e">
        <f>'[2]ADJ SUMMARY'!#REF!</f>
        <v>#REF!</v>
      </c>
      <c r="B97" s="255" t="e">
        <f>'[2]ADJ SUMMARY'!#REF!</f>
        <v>#REF!</v>
      </c>
      <c r="C97" s="256"/>
      <c r="D97" s="256"/>
      <c r="E97" s="395"/>
      <c r="F97" s="282" t="e">
        <f>'[2]ADJ SUMMARY'!#REF!</f>
        <v>#REF!</v>
      </c>
    </row>
    <row r="98" spans="1:9" hidden="1">
      <c r="A98" s="254" t="e">
        <f>'[2]ADJ SUMMARY'!#REF!</f>
        <v>#REF!</v>
      </c>
      <c r="B98" s="255" t="e">
        <f>'[2]ADJ SUMMARY'!#REF!</f>
        <v>#REF!</v>
      </c>
      <c r="C98" s="256"/>
      <c r="D98" s="256"/>
      <c r="E98" s="395"/>
      <c r="F98" s="282" t="e">
        <f>'[2]ADJ SUMMARY'!#REF!</f>
        <v>#REF!</v>
      </c>
    </row>
    <row r="99" spans="1:9" hidden="1">
      <c r="A99" s="254" t="e">
        <f>'[2]ADJ SUMMARY'!#REF!</f>
        <v>#REF!</v>
      </c>
      <c r="B99" s="255" t="e">
        <f>'[2]ADJ SUMMARY'!#REF!</f>
        <v>#REF!</v>
      </c>
      <c r="C99" s="256"/>
      <c r="D99" s="256"/>
      <c r="E99" s="395"/>
      <c r="F99" s="282" t="e">
        <f>'[2]ADJ SUMMARY'!#REF!</f>
        <v>#REF!</v>
      </c>
    </row>
    <row r="100" spans="1:9" hidden="1">
      <c r="A100" s="254" t="e">
        <f>'[2]ADJ SUMMARY'!#REF!</f>
        <v>#REF!</v>
      </c>
      <c r="B100" s="255" t="e">
        <f>'[2]ADJ SUMMARY'!#REF!</f>
        <v>#REF!</v>
      </c>
      <c r="C100" s="256"/>
      <c r="D100" s="256"/>
      <c r="E100" s="395"/>
      <c r="F100" s="282" t="e">
        <f>'[2]ADJ SUMMARY'!#REF!</f>
        <v>#REF!</v>
      </c>
    </row>
    <row r="101" spans="1:9" hidden="1">
      <c r="A101" s="254" t="e">
        <f>'[2]ADJ SUMMARY'!#REF!</f>
        <v>#REF!</v>
      </c>
      <c r="B101" s="255" t="e">
        <f>'[2]ADJ SUMMARY'!#REF!</f>
        <v>#REF!</v>
      </c>
      <c r="C101" s="256"/>
      <c r="D101" s="256"/>
      <c r="E101" s="395"/>
      <c r="F101" s="282" t="e">
        <f>'[2]ADJ SUMMARY'!#REF!</f>
        <v>#REF!</v>
      </c>
    </row>
    <row r="102" spans="1:9" hidden="1">
      <c r="A102" s="254" t="e">
        <f>'[2]ADJ SUMMARY'!#REF!</f>
        <v>#REF!</v>
      </c>
      <c r="B102" s="255" t="e">
        <f>'[2]ADJ SUMMARY'!#REF!</f>
        <v>#REF!</v>
      </c>
      <c r="C102" s="256"/>
      <c r="D102" s="256"/>
      <c r="E102" s="395"/>
      <c r="F102" s="282" t="e">
        <f>'[2]ADJ SUMMARY'!#REF!</f>
        <v>#REF!</v>
      </c>
    </row>
    <row r="103" spans="1:9" hidden="1">
      <c r="A103" s="254" t="e">
        <f>'[2]ADJ SUMMARY'!#REF!</f>
        <v>#REF!</v>
      </c>
      <c r="B103" s="255" t="e">
        <f>'[2]ADJ SUMMARY'!#REF!</f>
        <v>#REF!</v>
      </c>
      <c r="C103" s="256"/>
      <c r="D103" s="256"/>
      <c r="E103" s="395"/>
      <c r="F103" s="282" t="e">
        <f>'[2]ADJ SUMMARY'!#REF!</f>
        <v>#REF!</v>
      </c>
    </row>
    <row r="104" spans="1:9" hidden="1">
      <c r="A104" s="254" t="e">
        <f>'[2]ADJ SUMMARY'!#REF!</f>
        <v>#REF!</v>
      </c>
      <c r="B104" s="255" t="e">
        <f>'[2]ADJ SUMMARY'!#REF!</f>
        <v>#REF!</v>
      </c>
      <c r="C104" s="256"/>
      <c r="D104" s="256"/>
      <c r="E104" s="395"/>
      <c r="F104" s="282" t="e">
        <f>'[2]ADJ SUMMARY'!#REF!</f>
        <v>#REF!</v>
      </c>
    </row>
    <row r="105" spans="1:9" hidden="1">
      <c r="A105" s="254" t="e">
        <f>'[2]ADJ SUMMARY'!#REF!</f>
        <v>#REF!</v>
      </c>
      <c r="B105" s="255" t="e">
        <f>'[2]ADJ SUMMARY'!#REF!</f>
        <v>#REF!</v>
      </c>
      <c r="C105" s="256"/>
      <c r="D105" s="256"/>
      <c r="E105" s="395"/>
      <c r="F105" s="282" t="e">
        <f>'[2]ADJ SUMMARY'!#REF!</f>
        <v>#REF!</v>
      </c>
    </row>
    <row r="106" spans="1:9" hidden="1">
      <c r="A106" s="254" t="e">
        <f>'[2]ADJ SUMMARY'!#REF!</f>
        <v>#REF!</v>
      </c>
      <c r="B106" s="255" t="e">
        <f>'[2]ADJ SUMMARY'!#REF!</f>
        <v>#REF!</v>
      </c>
      <c r="C106" s="256"/>
      <c r="D106" s="256"/>
      <c r="E106" s="395"/>
      <c r="F106" s="282" t="e">
        <f>'[2]ADJ SUMMARY'!#REF!</f>
        <v>#REF!</v>
      </c>
    </row>
    <row r="107" spans="1:9" hidden="1">
      <c r="A107" s="254" t="e">
        <f>'[2]ADJ SUMMARY'!#REF!</f>
        <v>#REF!</v>
      </c>
      <c r="B107" s="255" t="e">
        <f>'[2]ADJ SUMMARY'!#REF!</f>
        <v>#REF!</v>
      </c>
      <c r="C107" s="256"/>
      <c r="D107" s="256"/>
      <c r="E107" s="395"/>
      <c r="F107" s="282" t="e">
        <f>'[2]ADJ SUMMARY'!#REF!</f>
        <v>#REF!</v>
      </c>
    </row>
    <row r="108" spans="1:9" hidden="1">
      <c r="A108" s="254" t="e">
        <f>'[2]ADJ SUMMARY'!#REF!</f>
        <v>#REF!</v>
      </c>
      <c r="B108" s="255" t="e">
        <f>'[2]ADJ SUMMARY'!#REF!</f>
        <v>#REF!</v>
      </c>
      <c r="C108" s="256"/>
      <c r="D108" s="256"/>
      <c r="E108" s="400"/>
      <c r="F108" s="282" t="e">
        <f>'[2]ADJ SUMMARY'!#REF!</f>
        <v>#REF!</v>
      </c>
    </row>
    <row r="109" spans="1:9" hidden="1">
      <c r="B109" s="255" t="s">
        <v>226</v>
      </c>
      <c r="C109" s="256"/>
      <c r="D109" s="256"/>
      <c r="E109" s="401"/>
      <c r="F109" s="265" t="e">
        <f>SUM(F71:F108)</f>
        <v>#REF!</v>
      </c>
    </row>
    <row r="110" spans="1:9" hidden="1">
      <c r="C110" s="256"/>
      <c r="D110" s="256"/>
      <c r="E110" s="392"/>
      <c r="F110" s="248"/>
      <c r="G110" s="283"/>
    </row>
    <row r="111" spans="1:9" hidden="1">
      <c r="B111" s="255" t="str">
        <f>B31</f>
        <v>Weighted Average Cost of Debt</v>
      </c>
      <c r="C111" s="284"/>
      <c r="D111" s="284"/>
      <c r="E111" s="395"/>
      <c r="F111" s="285" t="e">
        <f>'[2]RR SUMMARY'!#REF!</f>
        <v>#REF!</v>
      </c>
      <c r="H111" s="286" t="s">
        <v>227</v>
      </c>
      <c r="I111" s="273"/>
    </row>
    <row r="112" spans="1:9" hidden="1">
      <c r="C112" s="256"/>
      <c r="D112" s="256"/>
      <c r="E112" s="400"/>
      <c r="F112" s="248"/>
    </row>
    <row r="113" spans="1:8" hidden="1">
      <c r="B113" s="255" t="s">
        <v>116</v>
      </c>
      <c r="C113" s="256"/>
      <c r="D113" s="256"/>
      <c r="E113" s="392"/>
      <c r="F113" s="260" t="e">
        <f>F109*F111</f>
        <v>#REF!</v>
      </c>
    </row>
    <row r="114" spans="1:8" hidden="1">
      <c r="C114" s="256"/>
      <c r="D114" s="256"/>
      <c r="E114" s="400"/>
      <c r="F114" s="248"/>
    </row>
    <row r="115" spans="1:8" hidden="1">
      <c r="B115" s="255" t="s">
        <v>228</v>
      </c>
      <c r="C115" s="256"/>
      <c r="D115" s="256"/>
      <c r="E115" s="395"/>
      <c r="F115" s="287">
        <v>21469</v>
      </c>
      <c r="H115" s="288" t="s">
        <v>229</v>
      </c>
    </row>
    <row r="116" spans="1:8" hidden="1">
      <c r="C116" s="256"/>
      <c r="D116" s="256"/>
      <c r="E116" s="402"/>
      <c r="F116" s="248"/>
    </row>
    <row r="117" spans="1:8" hidden="1">
      <c r="B117" s="255" t="s">
        <v>117</v>
      </c>
      <c r="C117" s="256"/>
      <c r="D117" s="256"/>
      <c r="E117" s="400"/>
      <c r="F117" s="260" t="e">
        <f>F113-F115</f>
        <v>#REF!</v>
      </c>
    </row>
    <row r="118" spans="1:8" hidden="1">
      <c r="B118" s="255" t="s">
        <v>118</v>
      </c>
      <c r="D118" s="256"/>
      <c r="E118" s="395"/>
      <c r="F118" s="289">
        <v>0.35</v>
      </c>
    </row>
    <row r="119" spans="1:8" hidden="1">
      <c r="D119" s="256"/>
      <c r="E119" s="395"/>
      <c r="F119" s="248"/>
    </row>
    <row r="120" spans="1:8" hidden="1">
      <c r="B120" s="255" t="s">
        <v>119</v>
      </c>
      <c r="D120" s="256"/>
      <c r="E120" s="392"/>
      <c r="F120" s="260" t="e">
        <f>F117*-F118</f>
        <v>#REF!</v>
      </c>
      <c r="G120" s="260"/>
    </row>
    <row r="121" spans="1:8" ht="13.5" hidden="1" thickTop="1">
      <c r="D121" s="256"/>
      <c r="E121" s="392"/>
      <c r="F121" s="290"/>
    </row>
    <row r="122" spans="1:8" hidden="1">
      <c r="A122" s="291"/>
      <c r="E122" s="392"/>
      <c r="F122" s="248"/>
    </row>
    <row r="123" spans="1:8" hidden="1">
      <c r="A123" s="291"/>
      <c r="B123" s="257" t="s">
        <v>209</v>
      </c>
      <c r="E123" s="392"/>
      <c r="F123" s="248"/>
    </row>
    <row r="124" spans="1:8" hidden="1">
      <c r="A124" s="291"/>
      <c r="B124" s="255" t="s">
        <v>210</v>
      </c>
      <c r="C124" s="260">
        <f>C46</f>
        <v>2430</v>
      </c>
      <c r="E124" s="392"/>
      <c r="F124" s="248"/>
    </row>
    <row r="125" spans="1:8" hidden="1">
      <c r="A125" s="291"/>
      <c r="B125" s="255" t="s">
        <v>212</v>
      </c>
      <c r="C125" s="248">
        <f>C47</f>
        <v>2935</v>
      </c>
      <c r="E125" s="392"/>
      <c r="F125" s="248"/>
    </row>
    <row r="126" spans="1:8" hidden="1">
      <c r="A126" s="291"/>
      <c r="B126" s="255" t="s">
        <v>213</v>
      </c>
      <c r="C126" s="265">
        <f>C124+C125</f>
        <v>5365</v>
      </c>
      <c r="E126" s="393" t="s">
        <v>214</v>
      </c>
      <c r="F126" s="248"/>
    </row>
    <row r="127" spans="1:8" hidden="1">
      <c r="A127" s="291"/>
      <c r="C127" s="260"/>
      <c r="E127" s="394" t="s">
        <v>27</v>
      </c>
      <c r="F127" s="248"/>
    </row>
    <row r="128" spans="1:8" hidden="1">
      <c r="A128" s="291"/>
      <c r="C128" s="266"/>
      <c r="D128" s="253"/>
      <c r="E128" s="395" t="e">
        <f>D130*E131</f>
        <v>#REF!</v>
      </c>
      <c r="F128" s="248"/>
    </row>
    <row r="129" spans="1:6" hidden="1">
      <c r="A129" s="291"/>
      <c r="C129" s="258" t="s">
        <v>215</v>
      </c>
      <c r="D129" s="258" t="s">
        <v>216</v>
      </c>
      <c r="E129" s="392" t="e">
        <f>D131*E131</f>
        <v>#REF!</v>
      </c>
      <c r="F129" s="248"/>
    </row>
    <row r="130" spans="1:6" hidden="1">
      <c r="A130" s="291"/>
      <c r="B130" s="255" t="s">
        <v>217</v>
      </c>
      <c r="C130" s="260" t="e">
        <f>$C$52</f>
        <v>#REF!</v>
      </c>
      <c r="D130" s="292" t="e">
        <f>C130/C133</f>
        <v>#REF!</v>
      </c>
      <c r="E130" s="392" t="e">
        <f>E131*D132</f>
        <v>#REF!</v>
      </c>
      <c r="F130" s="248"/>
    </row>
    <row r="131" spans="1:6" hidden="1">
      <c r="A131" s="291"/>
      <c r="B131" s="255" t="s">
        <v>218</v>
      </c>
      <c r="C131" s="248" t="e">
        <f>$C$53</f>
        <v>#REF!</v>
      </c>
      <c r="D131" s="293" t="e">
        <f>C131/C133</f>
        <v>#REF!</v>
      </c>
      <c r="E131" s="396">
        <f>C126</f>
        <v>5365</v>
      </c>
      <c r="F131" s="248"/>
    </row>
    <row r="132" spans="1:6" hidden="1">
      <c r="A132" s="291"/>
      <c r="B132" s="255" t="s">
        <v>219</v>
      </c>
      <c r="C132" s="248" t="e">
        <f>$C$54</f>
        <v>#REF!</v>
      </c>
      <c r="D132" s="293" t="e">
        <f>C132/C133</f>
        <v>#REF!</v>
      </c>
      <c r="E132" s="392"/>
      <c r="F132" s="248"/>
    </row>
    <row r="133" spans="1:6" hidden="1">
      <c r="A133" s="291"/>
      <c r="B133" s="255" t="s">
        <v>220</v>
      </c>
      <c r="C133" s="265" t="e">
        <f>C130+C131+C132</f>
        <v>#REF!</v>
      </c>
      <c r="D133" s="294" t="e">
        <f>D130+D131+D132</f>
        <v>#REF!</v>
      </c>
      <c r="E133" s="395" t="e">
        <f>D135*E135</f>
        <v>#REF!</v>
      </c>
      <c r="F133" s="248"/>
    </row>
    <row r="134" spans="1:6" hidden="1">
      <c r="A134" s="291"/>
      <c r="E134" s="392" t="e">
        <f>D136*E135</f>
        <v>#REF!</v>
      </c>
      <c r="F134" s="248"/>
    </row>
    <row r="135" spans="1:6" hidden="1">
      <c r="A135" s="291"/>
      <c r="B135" s="255" t="s">
        <v>221</v>
      </c>
      <c r="C135" s="260" t="e">
        <f>$C$57</f>
        <v>#REF!</v>
      </c>
      <c r="D135" s="292" t="e">
        <f>C135/C137</f>
        <v>#REF!</v>
      </c>
      <c r="E135" s="396" t="e">
        <f>E128</f>
        <v>#REF!</v>
      </c>
      <c r="F135" s="248"/>
    </row>
    <row r="136" spans="1:6" hidden="1">
      <c r="A136" s="291"/>
      <c r="B136" s="255" t="s">
        <v>222</v>
      </c>
      <c r="C136" s="248" t="e">
        <f>$C$58</f>
        <v>#REF!</v>
      </c>
      <c r="D136" s="292" t="e">
        <f>C136/C137</f>
        <v>#REF!</v>
      </c>
      <c r="E136" s="392"/>
      <c r="F136" s="248"/>
    </row>
    <row r="137" spans="1:6" hidden="1">
      <c r="A137" s="291"/>
      <c r="B137" s="255" t="s">
        <v>220</v>
      </c>
      <c r="C137" s="265" t="e">
        <f>C135+C136</f>
        <v>#REF!</v>
      </c>
      <c r="D137" s="294" t="e">
        <f>D135+D136</f>
        <v>#REF!</v>
      </c>
      <c r="E137" s="395" t="e">
        <f>E139*D139</f>
        <v>#REF!</v>
      </c>
      <c r="F137" s="248"/>
    </row>
    <row r="138" spans="1:6" hidden="1">
      <c r="A138" s="291"/>
      <c r="E138" s="392" t="e">
        <f>E139*D140</f>
        <v>#REF!</v>
      </c>
      <c r="F138" s="248"/>
    </row>
    <row r="139" spans="1:6" hidden="1">
      <c r="A139" s="291"/>
      <c r="B139" s="255" t="s">
        <v>223</v>
      </c>
      <c r="C139" s="260" t="e">
        <f>$C$61</f>
        <v>#REF!</v>
      </c>
      <c r="D139" s="295" t="e">
        <f>C139/C141</f>
        <v>#REF!</v>
      </c>
      <c r="E139" s="396" t="e">
        <f>E129</f>
        <v>#REF!</v>
      </c>
      <c r="F139" s="248"/>
    </row>
    <row r="140" spans="1:6" ht="13.5" hidden="1" thickBot="1">
      <c r="A140" s="291"/>
      <c r="B140" s="255" t="s">
        <v>224</v>
      </c>
      <c r="C140" s="248" t="e">
        <f>C$62</f>
        <v>#REF!</v>
      </c>
      <c r="D140" s="296" t="e">
        <f>C140/C141</f>
        <v>#REF!</v>
      </c>
      <c r="E140" s="403">
        <f>E9</f>
        <v>2.1299999999999972</v>
      </c>
      <c r="F140" s="248"/>
    </row>
    <row r="141" spans="1:6" hidden="1">
      <c r="A141" s="291"/>
      <c r="B141" s="255" t="s">
        <v>220</v>
      </c>
      <c r="C141" s="265" t="e">
        <f>SUM(C139:C140)</f>
        <v>#REF!</v>
      </c>
      <c r="D141" s="297" t="e">
        <f>SUM(D139:D140)</f>
        <v>#REF!</v>
      </c>
      <c r="F141" s="248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63" max="16383" man="1"/>
  </rowBreaks>
  <colBreaks count="1" manualBreakCount="1">
    <brk id="8" max="47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620880-B44D-459F-AADB-74F02A30694E}"/>
</file>

<file path=customXml/itemProps2.xml><?xml version="1.0" encoding="utf-8"?>
<ds:datastoreItem xmlns:ds="http://schemas.openxmlformats.org/officeDocument/2006/customXml" ds:itemID="{749083C6-6287-4094-8FBD-767BEEDF7ACE}"/>
</file>

<file path=customXml/itemProps3.xml><?xml version="1.0" encoding="utf-8"?>
<ds:datastoreItem xmlns:ds="http://schemas.openxmlformats.org/officeDocument/2006/customXml" ds:itemID="{E546EB9D-F4A3-40D8-B239-EC5CA5626F5D}"/>
</file>

<file path=customXml/itemProps4.xml><?xml version="1.0" encoding="utf-8"?>
<ds:datastoreItem xmlns:ds="http://schemas.openxmlformats.org/officeDocument/2006/customXml" ds:itemID="{7EE49E34-AF6B-4A78-A559-80E180E359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ADJ DETAIL INPUT</vt:lpstr>
      <vt:lpstr>CF</vt:lpstr>
      <vt:lpstr>ADJ SUMMARY</vt:lpstr>
      <vt:lpstr>LEAD SHEETS-DO NOT ENTER</vt:lpstr>
      <vt:lpstr>ROO INPUT</vt:lpstr>
      <vt:lpstr>DEBT CALC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Print_for_CBReport</vt:lpstr>
      <vt:lpstr>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2012-03-05T18:26:08Z</cp:lastPrinted>
  <dcterms:created xsi:type="dcterms:W3CDTF">1997-05-15T21:41:44Z</dcterms:created>
  <dcterms:modified xsi:type="dcterms:W3CDTF">2016-05-10T20:26:29Z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