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260" windowHeight="8895" activeTab="1"/>
  </bookViews>
  <sheets>
    <sheet name="DEG" sheetId="1" r:id="rId1"/>
    <sheet name="MPG-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<sst xmlns="http://schemas.openxmlformats.org/spreadsheetml/2006/main" count="65" uniqueCount="42">
  <si>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Total Commercial Paper</t>
  </si>
  <si>
    <t>Total Short Term Debt</t>
  </si>
  <si>
    <t>4Q 2008</t>
  </si>
  <si>
    <t>1Q 2009</t>
  </si>
  <si>
    <t>2Q 2009</t>
  </si>
  <si>
    <t>3Q 2009</t>
  </si>
  <si>
    <t>LIBOR</t>
  </si>
  <si>
    <t>3 Month</t>
  </si>
  <si>
    <t>CP Spread</t>
  </si>
  <si>
    <t>CP</t>
  </si>
  <si>
    <t>AR Spread</t>
  </si>
  <si>
    <t>AR</t>
  </si>
  <si>
    <t>Term Rates</t>
  </si>
  <si>
    <t>Short</t>
  </si>
  <si>
    <t>Projected</t>
  </si>
  <si>
    <t>Description</t>
  </si>
  <si>
    <t>AR Securitization</t>
  </si>
  <si>
    <t>Number of Days in Month</t>
  </si>
  <si>
    <t>CP Interest Expense</t>
  </si>
  <si>
    <t>AR Interest Expense</t>
  </si>
  <si>
    <t>Total STD Interest Expense</t>
  </si>
  <si>
    <t>CP Borrowing Rate</t>
  </si>
  <si>
    <t>AR Sec Rate</t>
  </si>
  <si>
    <t>Avg Monthly Borrowing Rate</t>
  </si>
  <si>
    <t>Average of</t>
  </si>
  <si>
    <t>Monthly</t>
  </si>
  <si>
    <t>Average</t>
  </si>
  <si>
    <t>Line</t>
  </si>
  <si>
    <t>Puget Sound Energy</t>
  </si>
  <si>
    <t>Average Borrowing Rate</t>
  </si>
  <si>
    <t>Consensus Forecast</t>
  </si>
  <si>
    <t>Average LIBOR</t>
  </si>
  <si>
    <t xml:space="preserve">Sources: </t>
  </si>
  <si>
    <r>
      <t>LIBOR, 3-mo</t>
    </r>
    <r>
      <rPr>
        <vertAlign val="superscript"/>
        <sz val="11"/>
        <color indexed="8"/>
        <rFont val="Arial"/>
        <family val="2"/>
      </rPr>
      <t>1</t>
    </r>
  </si>
  <si>
    <t>Revised Short Term Debt Projection - Gaines 3 Month LIBOR</t>
  </si>
  <si>
    <t>Short Term Debt Interest Expense Calculation, DEG-5C page 4 of 9</t>
  </si>
  <si>
    <r>
      <t xml:space="preserve">Revised Short-Term Debt Projection - </t>
    </r>
    <r>
      <rPr>
        <b/>
        <i/>
        <sz val="16"/>
        <color indexed="8"/>
        <rFont val="Arial"/>
        <family val="2"/>
      </rPr>
      <t>Blue Chip Financial</t>
    </r>
    <r>
      <rPr>
        <b/>
        <sz val="16"/>
        <color indexed="8"/>
        <rFont val="Arial"/>
        <family val="2"/>
      </rPr>
      <t xml:space="preserve"> 3-Month LIBOR</t>
    </r>
  </si>
  <si>
    <t>3-Month</t>
  </si>
  <si>
    <t>Total Short-Term Debt</t>
  </si>
  <si>
    <t>Short-Term Debt Interest Expense Calculation, Exhibit No.___(DEG-5C), page 4 of 9.</t>
  </si>
  <si>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  <r>
      <rPr>
        <i/>
        <sz val="11"/>
        <color indexed="8"/>
        <rFont val="Arial"/>
        <family val="2"/>
      </rPr>
      <t>Blue Chip Financial Forecasts</t>
    </r>
    <r>
      <rPr>
        <sz val="11"/>
        <color theme="1"/>
        <rFont val="Arial"/>
        <family val="2"/>
      </rPr>
      <t>, May 1, 2008, page 2.</t>
    </r>
  </si>
  <si>
    <t>Puget Sound Energy, Inc.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</si>
</sst>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  <numFmt numFmtId="167" formatCode="[$-409]mmm\-yy;@"/>
    <numFmt numFmtId="168" formatCode="mmm\-yyyy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%"/>
    <numFmt numFmtId="173" formatCode="#,##0.0"/>
    <numFmt numFmtId="174" formatCode="#,##0.000"/>
    <numFmt numFmtId="175" formatCode="#,##0.0000"/>
    <numFmt numFmtId="176" formatCode="_(* #,##0.0000_);_(* \(#,##0.0000\);_(* &quot;-&quot;????_);_(@_)"/>
    <numFmt numFmtId="177" formatCode="#,##0.00000"/>
    <numFmt numFmtId="178" formatCode="#,##0.000000"/>
    <numFmt numFmtId="179" formatCode="0.00000%"/>
    <numFmt numFmtId="180" formatCode="0.0"/>
    <numFmt numFmtId="181" formatCode="0.000000%"/>
    <numFmt numFmtId="182" formatCode="0.000%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u val="single"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167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10" fontId="42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10" fontId="0" fillId="0" borderId="0" xfId="57" applyNumberFormat="1" applyFont="1" applyBorder="1" applyAlignment="1">
      <alignment/>
    </xf>
    <xf numFmtId="43" fontId="0" fillId="0" borderId="0" xfId="42" applyFont="1" applyBorder="1" applyAlignment="1">
      <alignment/>
    </xf>
    <xf numFmtId="170" fontId="42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170" fontId="0" fillId="0" borderId="0" xfId="42" applyNumberFormat="1" applyFont="1" applyBorder="1" applyAlignment="1">
      <alignment/>
    </xf>
    <xf numFmtId="1" fontId="0" fillId="0" borderId="0" xfId="57" applyNumberFormat="1" applyFont="1" applyBorder="1" applyAlignment="1">
      <alignment/>
    </xf>
    <xf numFmtId="1" fontId="0" fillId="0" borderId="0" xfId="0" applyNumberFormat="1" applyBorder="1" applyAlignment="1">
      <alignment/>
    </xf>
    <xf numFmtId="170" fontId="0" fillId="0" borderId="10" xfId="42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170" fontId="42" fillId="0" borderId="10" xfId="42" applyNumberFormat="1" applyFont="1" applyBorder="1" applyAlignment="1">
      <alignment/>
    </xf>
    <xf numFmtId="10" fontId="42" fillId="0" borderId="0" xfId="57" applyNumberFormat="1" applyFont="1" applyAlignment="1">
      <alignment horizontal="center"/>
    </xf>
    <xf numFmtId="10" fontId="2" fillId="0" borderId="0" xfId="57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3" fontId="43" fillId="0" borderId="0" xfId="42" applyFont="1" applyAlignment="1">
      <alignment horizontal="center"/>
    </xf>
    <xf numFmtId="167" fontId="43" fillId="0" borderId="0" xfId="42" applyNumberFormat="1" applyFont="1" applyAlignment="1">
      <alignment horizontal="center"/>
    </xf>
    <xf numFmtId="0" fontId="44" fillId="0" borderId="0" xfId="0" applyFont="1" applyAlignment="1">
      <alignment/>
    </xf>
    <xf numFmtId="10" fontId="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10" fontId="42" fillId="0" borderId="0" xfId="57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9" fontId="43" fillId="0" borderId="0" xfId="57" applyFont="1" applyBorder="1" applyAlignment="1">
      <alignment horizontal="center"/>
    </xf>
    <xf numFmtId="10" fontId="42" fillId="0" borderId="0" xfId="57" applyNumberFormat="1" applyFont="1" applyFill="1" applyBorder="1" applyAlignment="1">
      <alignment horizontal="center"/>
    </xf>
    <xf numFmtId="10" fontId="0" fillId="0" borderId="0" xfId="57" applyNumberFormat="1" applyFont="1" applyAlignment="1">
      <alignment horizontal="center"/>
    </xf>
    <xf numFmtId="10" fontId="40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0" zoomScaleNormal="70" zoomScalePageLayoutView="80" workbookViewId="0" topLeftCell="A1">
      <selection activeCell="A2" sqref="A2"/>
    </sheetView>
  </sheetViews>
  <sheetFormatPr defaultColWidth="9.00390625" defaultRowHeight="14.25"/>
  <cols>
    <col min="2" max="2" width="11.125" style="0" customWidth="1"/>
    <col min="3" max="3" width="12.50390625" style="0" customWidth="1"/>
    <col min="4" max="4" width="14.75390625" style="0" bestFit="1" customWidth="1"/>
    <col min="5" max="10" width="12.25390625" style="0" bestFit="1" customWidth="1"/>
    <col min="11" max="12" width="12.25390625" style="0" customWidth="1"/>
    <col min="13" max="16" width="12.25390625" style="0" bestFit="1" customWidth="1"/>
    <col min="17" max="17" width="12.125" style="0" bestFit="1" customWidth="1"/>
  </cols>
  <sheetData>
    <row r="1" spans="1:17" ht="23.2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0.25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7" spans="1:9" ht="15">
      <c r="A7" s="28"/>
      <c r="B7" s="28"/>
      <c r="C7" s="28"/>
      <c r="D7" s="29" t="s">
        <v>14</v>
      </c>
      <c r="E7" s="29"/>
      <c r="F7" s="29"/>
      <c r="G7" s="29"/>
      <c r="H7" s="29"/>
      <c r="I7" s="29"/>
    </row>
    <row r="8" spans="1:9" ht="15">
      <c r="A8" s="29"/>
      <c r="B8" s="28"/>
      <c r="C8" s="28"/>
      <c r="D8" s="29" t="s">
        <v>13</v>
      </c>
      <c r="E8" s="29" t="s">
        <v>7</v>
      </c>
      <c r="F8" s="29"/>
      <c r="G8" s="29"/>
      <c r="H8" s="29"/>
      <c r="I8" s="29"/>
    </row>
    <row r="9" spans="1:9" ht="15">
      <c r="A9" s="30" t="s">
        <v>27</v>
      </c>
      <c r="B9" s="31"/>
      <c r="C9" s="31"/>
      <c r="D9" s="30" t="s">
        <v>12</v>
      </c>
      <c r="E9" s="30" t="s">
        <v>6</v>
      </c>
      <c r="F9" s="30" t="s">
        <v>8</v>
      </c>
      <c r="G9" s="30" t="s">
        <v>9</v>
      </c>
      <c r="H9" s="30" t="s">
        <v>10</v>
      </c>
      <c r="I9" s="30" t="s">
        <v>11</v>
      </c>
    </row>
    <row r="10" ht="14.25">
      <c r="A10" s="5"/>
    </row>
    <row r="11" spans="1:12" ht="14.25">
      <c r="A11" s="5">
        <v>1</v>
      </c>
      <c r="D11" s="4">
        <v>39722</v>
      </c>
      <c r="E11" s="23">
        <v>0.0503</v>
      </c>
      <c r="F11" s="23">
        <v>0.0035</v>
      </c>
      <c r="G11" s="24">
        <f>E11+F11</f>
        <v>0.0538</v>
      </c>
      <c r="H11" s="23">
        <v>0.0022</v>
      </c>
      <c r="I11" s="35">
        <f>G11-0.13%</f>
        <v>0.0525</v>
      </c>
      <c r="J11" s="6"/>
      <c r="K11" s="8"/>
      <c r="L11" s="8"/>
    </row>
    <row r="12" spans="1:10" ht="14.25">
      <c r="A12" s="5">
        <v>2</v>
      </c>
      <c r="D12" s="4">
        <v>39814</v>
      </c>
      <c r="E12" s="23">
        <v>0.0504</v>
      </c>
      <c r="F12" s="23">
        <v>0.0035</v>
      </c>
      <c r="G12" s="24">
        <f>E12+F12</f>
        <v>0.0539</v>
      </c>
      <c r="H12" s="23">
        <v>0.0022</v>
      </c>
      <c r="I12" s="35">
        <f>G12-0.13%</f>
        <v>0.0526</v>
      </c>
      <c r="J12" s="6"/>
    </row>
    <row r="13" spans="1:10" ht="14.25">
      <c r="A13" s="5">
        <v>3</v>
      </c>
      <c r="D13" s="4">
        <v>39904</v>
      </c>
      <c r="E13" s="23">
        <v>0.0511</v>
      </c>
      <c r="F13" s="23">
        <v>0.0035</v>
      </c>
      <c r="G13" s="24">
        <f>E13+F13</f>
        <v>0.0546</v>
      </c>
      <c r="H13" s="23">
        <v>0.0022</v>
      </c>
      <c r="I13" s="35">
        <f>G13-0.13%</f>
        <v>0.0533</v>
      </c>
      <c r="J13" s="6"/>
    </row>
    <row r="14" spans="1:10" ht="14.25">
      <c r="A14" s="5">
        <v>4</v>
      </c>
      <c r="D14" s="4">
        <v>39995</v>
      </c>
      <c r="E14" s="23">
        <v>0.0527</v>
      </c>
      <c r="F14" s="23">
        <v>0.0035</v>
      </c>
      <c r="G14" s="24">
        <f>E14+F14</f>
        <v>0.0562</v>
      </c>
      <c r="H14" s="23">
        <v>0.0022</v>
      </c>
      <c r="I14" s="35">
        <f>G14-0.13%</f>
        <v>0.0549</v>
      </c>
      <c r="J14" s="6"/>
    </row>
    <row r="15" spans="1:17" ht="15">
      <c r="A15" s="5">
        <v>5</v>
      </c>
      <c r="D15" s="4">
        <v>40087</v>
      </c>
      <c r="E15" s="23">
        <v>0.0529</v>
      </c>
      <c r="F15" s="23">
        <v>0.0035</v>
      </c>
      <c r="G15" s="24">
        <f>E15+F15</f>
        <v>0.056400000000000006</v>
      </c>
      <c r="H15" s="23">
        <v>0.0022</v>
      </c>
      <c r="I15" s="35">
        <f>G15-0.13%</f>
        <v>0.0551</v>
      </c>
      <c r="J15" s="6"/>
      <c r="Q15" s="29" t="s">
        <v>24</v>
      </c>
    </row>
    <row r="16" spans="1:17" ht="15">
      <c r="A16" s="5"/>
      <c r="B16" s="4"/>
      <c r="C16" s="4"/>
      <c r="D16" s="2"/>
      <c r="Q16" s="29" t="s">
        <v>25</v>
      </c>
    </row>
    <row r="17" spans="1:17" ht="15">
      <c r="A17" s="30"/>
      <c r="B17" s="32" t="s">
        <v>15</v>
      </c>
      <c r="C17" s="32"/>
      <c r="D17" s="33">
        <v>39722</v>
      </c>
      <c r="E17" s="33">
        <v>39753</v>
      </c>
      <c r="F17" s="33">
        <v>39783</v>
      </c>
      <c r="G17" s="33">
        <v>39814</v>
      </c>
      <c r="H17" s="33">
        <v>39845</v>
      </c>
      <c r="I17" s="33">
        <v>39873</v>
      </c>
      <c r="J17" s="33">
        <v>39904</v>
      </c>
      <c r="K17" s="33">
        <v>39934</v>
      </c>
      <c r="L17" s="33">
        <v>39965</v>
      </c>
      <c r="M17" s="33">
        <v>39995</v>
      </c>
      <c r="N17" s="33">
        <v>40026</v>
      </c>
      <c r="O17" s="33">
        <v>40057</v>
      </c>
      <c r="P17" s="33">
        <v>40087</v>
      </c>
      <c r="Q17" s="30" t="s">
        <v>26</v>
      </c>
    </row>
    <row r="18" ht="14.25">
      <c r="A18" s="5"/>
    </row>
    <row r="19" spans="1:17" ht="14.25">
      <c r="A19" s="5">
        <v>6</v>
      </c>
      <c r="B19" s="3" t="s">
        <v>0</v>
      </c>
      <c r="C19" s="3"/>
      <c r="D19" s="13">
        <v>100000000</v>
      </c>
      <c r="E19" s="13">
        <v>100000000</v>
      </c>
      <c r="F19" s="13">
        <v>100000000</v>
      </c>
      <c r="G19" s="13">
        <v>100000000</v>
      </c>
      <c r="H19" s="13">
        <v>100000000</v>
      </c>
      <c r="I19" s="13">
        <v>100000000</v>
      </c>
      <c r="J19" s="13">
        <v>114552000</v>
      </c>
      <c r="K19" s="13">
        <v>177047000</v>
      </c>
      <c r="L19" s="13">
        <v>234046000</v>
      </c>
      <c r="M19" s="13">
        <v>100000000</v>
      </c>
      <c r="N19" s="13">
        <v>100000000</v>
      </c>
      <c r="O19" s="13">
        <v>114095000</v>
      </c>
      <c r="P19" s="13">
        <v>125362000</v>
      </c>
      <c r="Q19" s="25">
        <f>AVERAGE(D19:P19)</f>
        <v>120392461.53846154</v>
      </c>
    </row>
    <row r="20" spans="1:17" ht="14.25">
      <c r="A20" s="5">
        <v>7</v>
      </c>
      <c r="B20" s="3" t="s">
        <v>16</v>
      </c>
      <c r="C20" s="3"/>
      <c r="D20" s="22">
        <v>160613000</v>
      </c>
      <c r="E20" s="22">
        <v>188473000</v>
      </c>
      <c r="F20" s="22">
        <v>191864000</v>
      </c>
      <c r="G20" s="22">
        <v>143954000</v>
      </c>
      <c r="H20" s="22">
        <v>168025000</v>
      </c>
      <c r="I20" s="22">
        <v>182196000</v>
      </c>
      <c r="J20" s="22">
        <v>200000000</v>
      </c>
      <c r="K20" s="22">
        <v>200000000</v>
      </c>
      <c r="L20" s="22">
        <v>200000000</v>
      </c>
      <c r="M20" s="22">
        <v>100309000</v>
      </c>
      <c r="N20" s="22">
        <v>140805000</v>
      </c>
      <c r="O20" s="22">
        <v>200000000</v>
      </c>
      <c r="P20" s="22">
        <v>200000000</v>
      </c>
      <c r="Q20" s="26">
        <f>AVERAGE(D20:P20)</f>
        <v>175095307.69230768</v>
      </c>
    </row>
    <row r="21" spans="1:17" ht="14.25">
      <c r="A21" s="5">
        <v>8</v>
      </c>
      <c r="B21" s="14" t="s">
        <v>1</v>
      </c>
      <c r="C21" s="14"/>
      <c r="D21" s="9">
        <f>SUM(D19:D20)</f>
        <v>260613000</v>
      </c>
      <c r="E21" s="9">
        <f aca="true" t="shared" si="0" ref="E21:P21">SUM(E19:E20)</f>
        <v>288473000</v>
      </c>
      <c r="F21" s="9">
        <f t="shared" si="0"/>
        <v>291864000</v>
      </c>
      <c r="G21" s="9">
        <f t="shared" si="0"/>
        <v>243954000</v>
      </c>
      <c r="H21" s="9">
        <f t="shared" si="0"/>
        <v>268025000</v>
      </c>
      <c r="I21" s="9">
        <f t="shared" si="0"/>
        <v>282196000</v>
      </c>
      <c r="J21" s="9">
        <f t="shared" si="0"/>
        <v>314552000</v>
      </c>
      <c r="K21" s="9">
        <f t="shared" si="0"/>
        <v>377047000</v>
      </c>
      <c r="L21" s="9">
        <f t="shared" si="0"/>
        <v>434046000</v>
      </c>
      <c r="M21" s="9">
        <f t="shared" si="0"/>
        <v>200309000</v>
      </c>
      <c r="N21" s="9">
        <f t="shared" si="0"/>
        <v>240805000</v>
      </c>
      <c r="O21" s="9">
        <f t="shared" si="0"/>
        <v>314095000</v>
      </c>
      <c r="P21" s="9">
        <f t="shared" si="0"/>
        <v>325362000</v>
      </c>
      <c r="Q21" s="25">
        <f>Q19+Q20</f>
        <v>295487769.2307692</v>
      </c>
    </row>
    <row r="22" spans="1:17" ht="14.25">
      <c r="A22" s="2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5"/>
    </row>
    <row r="23" spans="1:17" ht="14.25">
      <c r="A23" s="27">
        <v>9</v>
      </c>
      <c r="B23" s="14" t="s">
        <v>17</v>
      </c>
      <c r="C23" s="14"/>
      <c r="D23" s="3"/>
      <c r="E23" s="3">
        <v>30</v>
      </c>
      <c r="F23" s="16">
        <v>31</v>
      </c>
      <c r="G23" s="17">
        <v>31</v>
      </c>
      <c r="H23" s="14">
        <v>28</v>
      </c>
      <c r="I23" s="14">
        <v>31</v>
      </c>
      <c r="J23" s="14">
        <v>30</v>
      </c>
      <c r="K23" s="14">
        <v>31</v>
      </c>
      <c r="L23" s="14">
        <v>30</v>
      </c>
      <c r="M23" s="14">
        <v>31</v>
      </c>
      <c r="N23" s="14">
        <v>31</v>
      </c>
      <c r="O23" s="14">
        <v>30</v>
      </c>
      <c r="P23" s="14">
        <v>31</v>
      </c>
      <c r="Q23" s="25"/>
    </row>
    <row r="24" spans="1:17" ht="14.25">
      <c r="A24" s="27">
        <v>10</v>
      </c>
      <c r="B24" s="14" t="s">
        <v>21</v>
      </c>
      <c r="C24" s="14"/>
      <c r="D24" s="19">
        <f>$G$11</f>
        <v>0.0538</v>
      </c>
      <c r="E24" s="19">
        <f>$G$11</f>
        <v>0.0538</v>
      </c>
      <c r="F24" s="19">
        <f>$G$11</f>
        <v>0.0538</v>
      </c>
      <c r="G24" s="19">
        <f>$G$12</f>
        <v>0.0539</v>
      </c>
      <c r="H24" s="19">
        <f>$G$12</f>
        <v>0.0539</v>
      </c>
      <c r="I24" s="19">
        <f>$G$12</f>
        <v>0.0539</v>
      </c>
      <c r="J24" s="20">
        <f>$G$13</f>
        <v>0.0546</v>
      </c>
      <c r="K24" s="20">
        <f>$G$13</f>
        <v>0.0546</v>
      </c>
      <c r="L24" s="20">
        <f>$G$13</f>
        <v>0.0546</v>
      </c>
      <c r="M24" s="20">
        <f>$G$14</f>
        <v>0.0562</v>
      </c>
      <c r="N24" s="20">
        <f>$G$14</f>
        <v>0.0562</v>
      </c>
      <c r="O24" s="20">
        <f>$G$14</f>
        <v>0.0562</v>
      </c>
      <c r="P24" s="20">
        <f>$G$15</f>
        <v>0.056400000000000006</v>
      </c>
      <c r="Q24" s="7"/>
    </row>
    <row r="25" spans="1:17" ht="14.25">
      <c r="A25" s="27">
        <v>11</v>
      </c>
      <c r="B25" s="14" t="s">
        <v>22</v>
      </c>
      <c r="C25" s="14"/>
      <c r="D25" s="19">
        <f>$I$11</f>
        <v>0.0525</v>
      </c>
      <c r="E25" s="19">
        <f>$I$11</f>
        <v>0.0525</v>
      </c>
      <c r="F25" s="11">
        <f>$I$12</f>
        <v>0.0526</v>
      </c>
      <c r="G25" s="11">
        <f>$I$12</f>
        <v>0.0526</v>
      </c>
      <c r="H25" s="11">
        <f>$I$12</f>
        <v>0.0526</v>
      </c>
      <c r="I25" s="21">
        <f>$I$13</f>
        <v>0.0533</v>
      </c>
      <c r="J25" s="21">
        <f>$I$13</f>
        <v>0.0533</v>
      </c>
      <c r="K25" s="21">
        <f>$I$13</f>
        <v>0.0533</v>
      </c>
      <c r="L25" s="21">
        <f>$I$14</f>
        <v>0.0549</v>
      </c>
      <c r="M25" s="21">
        <f>$I$14</f>
        <v>0.0549</v>
      </c>
      <c r="N25" s="21">
        <f>$I$14</f>
        <v>0.0549</v>
      </c>
      <c r="O25" s="21">
        <f>$I$15</f>
        <v>0.0551</v>
      </c>
      <c r="P25" s="21">
        <f>$I$15</f>
        <v>0.0551</v>
      </c>
      <c r="Q25" s="7"/>
    </row>
    <row r="26" spans="1:17" ht="14.25">
      <c r="A26" s="27"/>
      <c r="B26" s="3"/>
      <c r="C26" s="3"/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5"/>
    </row>
    <row r="27" spans="1:17" ht="14.25">
      <c r="A27" s="27">
        <v>12</v>
      </c>
      <c r="B27" s="14" t="s">
        <v>18</v>
      </c>
      <c r="C27" s="14"/>
      <c r="D27" s="9"/>
      <c r="E27" s="15">
        <f>AVERAGE(D19:E19)*E24*(E23/360)</f>
        <v>448333.3333333333</v>
      </c>
      <c r="F27" s="15">
        <f aca="true" t="shared" si="1" ref="F27:P27">AVERAGE(E19:F19)*F24*(F23/360)</f>
        <v>463277.77777777775</v>
      </c>
      <c r="G27" s="15">
        <f t="shared" si="1"/>
        <v>464138.8888888889</v>
      </c>
      <c r="H27" s="15">
        <f t="shared" si="1"/>
        <v>419222.22222222225</v>
      </c>
      <c r="I27" s="15">
        <f t="shared" si="1"/>
        <v>464138.8888888889</v>
      </c>
      <c r="J27" s="15">
        <f t="shared" si="1"/>
        <v>488105.80000000005</v>
      </c>
      <c r="K27" s="15">
        <f t="shared" si="1"/>
        <v>685500.6491666667</v>
      </c>
      <c r="L27" s="15">
        <f t="shared" si="1"/>
        <v>935236.575</v>
      </c>
      <c r="M27" s="15">
        <f t="shared" si="1"/>
        <v>808298.5294444445</v>
      </c>
      <c r="N27" s="15">
        <f t="shared" si="1"/>
        <v>483944.44444444444</v>
      </c>
      <c r="O27" s="15">
        <f t="shared" si="1"/>
        <v>501339.125</v>
      </c>
      <c r="P27" s="15">
        <f t="shared" si="1"/>
        <v>581481.415</v>
      </c>
      <c r="Q27" s="25">
        <f>SUM(E27:P27)</f>
        <v>6743017.649166667</v>
      </c>
    </row>
    <row r="28" spans="1:17" ht="14.25">
      <c r="A28" s="27">
        <v>13</v>
      </c>
      <c r="B28" s="14" t="s">
        <v>19</v>
      </c>
      <c r="C28" s="14"/>
      <c r="D28" s="3"/>
      <c r="E28" s="18">
        <f>AVERAGE(D20:E20)*E25*(E23/360)</f>
        <v>763625.625</v>
      </c>
      <c r="F28" s="18">
        <f aca="true" t="shared" si="2" ref="F28:P28">AVERAGE(E20:F20)*F25*(F23/360)</f>
        <v>861357.6558333333</v>
      </c>
      <c r="G28" s="18">
        <f t="shared" si="2"/>
        <v>760534.4872222223</v>
      </c>
      <c r="H28" s="18">
        <f t="shared" si="2"/>
        <v>638170.3766666667</v>
      </c>
      <c r="I28" s="18">
        <f t="shared" si="2"/>
        <v>803708.5531944445</v>
      </c>
      <c r="J28" s="18">
        <f t="shared" si="2"/>
        <v>848793.6166666667</v>
      </c>
      <c r="K28" s="18">
        <f t="shared" si="2"/>
        <v>917944.4444444444</v>
      </c>
      <c r="L28" s="18">
        <f t="shared" si="2"/>
        <v>915000</v>
      </c>
      <c r="M28" s="18">
        <f t="shared" si="2"/>
        <v>709855.3987499999</v>
      </c>
      <c r="N28" s="18">
        <f t="shared" si="2"/>
        <v>569933.2175</v>
      </c>
      <c r="O28" s="18">
        <f t="shared" si="2"/>
        <v>782431.4791666666</v>
      </c>
      <c r="P28" s="18">
        <f t="shared" si="2"/>
        <v>948944.4444444444</v>
      </c>
      <c r="Q28" s="26">
        <f>SUM(D28:P28)</f>
        <v>9520299.298888888</v>
      </c>
    </row>
    <row r="29" spans="1:17" ht="14.25">
      <c r="A29" s="27">
        <v>14</v>
      </c>
      <c r="B29" s="14" t="s">
        <v>20</v>
      </c>
      <c r="C29" s="14"/>
      <c r="D29" s="3"/>
      <c r="E29" s="9">
        <f>SUM(E27:E28)</f>
        <v>1211958.9583333333</v>
      </c>
      <c r="F29" s="9">
        <f aca="true" t="shared" si="3" ref="F29:P29">SUM(F27:F28)</f>
        <v>1324635.433611111</v>
      </c>
      <c r="G29" s="9">
        <f t="shared" si="3"/>
        <v>1224673.3761111111</v>
      </c>
      <c r="H29" s="9">
        <f t="shared" si="3"/>
        <v>1057392.598888889</v>
      </c>
      <c r="I29" s="9">
        <f t="shared" si="3"/>
        <v>1267847.4420833334</v>
      </c>
      <c r="J29" s="9">
        <f t="shared" si="3"/>
        <v>1336899.4166666667</v>
      </c>
      <c r="K29" s="9">
        <f t="shared" si="3"/>
        <v>1603445.093611111</v>
      </c>
      <c r="L29" s="9">
        <f t="shared" si="3"/>
        <v>1850236.575</v>
      </c>
      <c r="M29" s="9">
        <f t="shared" si="3"/>
        <v>1518153.9281944444</v>
      </c>
      <c r="N29" s="9">
        <f t="shared" si="3"/>
        <v>1053877.6619444445</v>
      </c>
      <c r="O29" s="9">
        <f t="shared" si="3"/>
        <v>1283770.6041666665</v>
      </c>
      <c r="P29" s="9">
        <f t="shared" si="3"/>
        <v>1530425.8594444445</v>
      </c>
      <c r="Q29" s="25">
        <f>Q27+Q28</f>
        <v>16263316.948055554</v>
      </c>
    </row>
    <row r="30" spans="1:16" ht="14.25">
      <c r="A30" s="2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7" ht="14.25">
      <c r="A31" s="27">
        <v>15</v>
      </c>
      <c r="B31" s="14" t="s">
        <v>23</v>
      </c>
      <c r="C31" s="14"/>
      <c r="D31" s="19"/>
      <c r="E31" s="19">
        <f>((E27*E24)+(E28*E25))/E29</f>
        <v>0.05298090187322419</v>
      </c>
      <c r="F31" s="19">
        <f aca="true" t="shared" si="4" ref="F31:O31">((F27*F24)+(F28*F25))/F29</f>
        <v>0.0530196878018111</v>
      </c>
      <c r="G31" s="19">
        <f t="shared" si="4"/>
        <v>0.05309268692152969</v>
      </c>
      <c r="H31" s="19">
        <f t="shared" si="4"/>
        <v>0.05311540826885072</v>
      </c>
      <c r="I31" s="19">
        <f t="shared" si="4"/>
        <v>0.053519650506906206</v>
      </c>
      <c r="J31" s="19">
        <f t="shared" si="4"/>
        <v>0.053774633717458054</v>
      </c>
      <c r="K31" s="19">
        <f t="shared" si="4"/>
        <v>0.05385577259705833</v>
      </c>
      <c r="L31" s="19">
        <f t="shared" si="4"/>
        <v>0.054748359406418076</v>
      </c>
      <c r="M31" s="19">
        <f t="shared" si="4"/>
        <v>0.055592148581749865</v>
      </c>
      <c r="N31" s="19">
        <f t="shared" si="4"/>
        <v>0.0554969647146871</v>
      </c>
      <c r="O31" s="19">
        <f t="shared" si="4"/>
        <v>0.05552957288140897</v>
      </c>
      <c r="P31" s="19">
        <f>((P27*P24)+(P28*P25))/P29</f>
        <v>0.055593931695439594</v>
      </c>
      <c r="Q31" s="19"/>
    </row>
    <row r="32" spans="1:17" ht="6" customHeight="1">
      <c r="A32" s="27"/>
      <c r="B32" s="14"/>
      <c r="C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27">
        <v>16</v>
      </c>
      <c r="B33" s="14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8" t="s">
        <v>29</v>
      </c>
      <c r="Q33" s="42">
        <f>Q29/Q21</f>
        <v>0.05503888364108321</v>
      </c>
    </row>
    <row r="34" spans="1:16" ht="14.25">
      <c r="A34" s="27"/>
      <c r="B34" s="3"/>
      <c r="C34" s="3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27"/>
      <c r="B35" s="3"/>
      <c r="C35" s="3"/>
      <c r="D35" s="3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9" ht="14.25">
      <c r="A36" s="3"/>
      <c r="B36" s="1"/>
      <c r="C36" s="3"/>
      <c r="D36" s="3"/>
      <c r="E36" s="10"/>
      <c r="F36" s="3"/>
      <c r="G36" s="3"/>
      <c r="H36" s="3"/>
      <c r="I36" s="3"/>
    </row>
    <row r="37" spans="1:9" ht="14.25">
      <c r="A37" s="3"/>
      <c r="B37" t="s">
        <v>32</v>
      </c>
      <c r="D37" s="3"/>
      <c r="E37" s="12"/>
      <c r="F37" s="3"/>
      <c r="G37" s="3"/>
      <c r="H37" s="3"/>
      <c r="I37" s="3"/>
    </row>
    <row r="38" ht="14.25">
      <c r="B38" t="s">
        <v>35</v>
      </c>
    </row>
  </sheetData>
  <sheetProtection/>
  <mergeCells count="2">
    <mergeCell ref="A4:Q4"/>
    <mergeCell ref="A1:Q1"/>
  </mergeCells>
  <printOptions horizontalCentered="1"/>
  <pageMargins left="0.7" right="0.7" top="0.75" bottom="0.7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70" zoomScaleNormal="70" zoomScalePageLayoutView="80" workbookViewId="0" topLeftCell="A1">
      <selection activeCell="A2" sqref="A2"/>
    </sheetView>
  </sheetViews>
  <sheetFormatPr defaultColWidth="9.00390625" defaultRowHeight="14.25"/>
  <cols>
    <col min="1" max="1" width="9.125" style="0" bestFit="1" customWidth="1"/>
    <col min="2" max="2" width="10.00390625" style="0" customWidth="1"/>
    <col min="3" max="3" width="13.75390625" style="0" customWidth="1"/>
    <col min="4" max="4" width="14.875" style="0" bestFit="1" customWidth="1"/>
    <col min="5" max="5" width="12.875" style="0" bestFit="1" customWidth="1"/>
    <col min="6" max="6" width="12.375" style="0" bestFit="1" customWidth="1"/>
    <col min="7" max="8" width="12.875" style="0" bestFit="1" customWidth="1"/>
    <col min="9" max="9" width="12.375" style="0" bestFit="1" customWidth="1"/>
    <col min="10" max="10" width="12.875" style="0" bestFit="1" customWidth="1"/>
    <col min="11" max="12" width="12.25390625" style="0" customWidth="1"/>
    <col min="13" max="16" width="12.25390625" style="0" bestFit="1" customWidth="1"/>
    <col min="17" max="17" width="12.125" style="0" bestFit="1" customWidth="1"/>
  </cols>
  <sheetData>
    <row r="1" spans="1:17" ht="23.2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0.25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7" spans="1:9" ht="15">
      <c r="A7" s="28"/>
      <c r="B7" s="28"/>
      <c r="C7" s="28"/>
      <c r="D7" s="29" t="s">
        <v>14</v>
      </c>
      <c r="E7" s="29"/>
      <c r="F7" s="29"/>
      <c r="G7" s="29"/>
      <c r="H7" s="29"/>
      <c r="I7" s="29"/>
    </row>
    <row r="8" spans="1:9" ht="15">
      <c r="A8" s="29"/>
      <c r="B8" s="28"/>
      <c r="C8" s="28"/>
      <c r="D8" s="29" t="s">
        <v>13</v>
      </c>
      <c r="E8" s="29" t="s">
        <v>37</v>
      </c>
      <c r="F8" s="29"/>
      <c r="G8" s="29"/>
      <c r="H8" s="29"/>
      <c r="I8" s="29"/>
    </row>
    <row r="9" spans="1:9" ht="15">
      <c r="A9" s="30" t="s">
        <v>27</v>
      </c>
      <c r="B9" s="31"/>
      <c r="C9" s="31"/>
      <c r="D9" s="30" t="s">
        <v>12</v>
      </c>
      <c r="E9" s="30" t="s">
        <v>6</v>
      </c>
      <c r="F9" s="30" t="s">
        <v>8</v>
      </c>
      <c r="G9" s="30" t="s">
        <v>9</v>
      </c>
      <c r="H9" s="30" t="s">
        <v>10</v>
      </c>
      <c r="I9" s="30" t="s">
        <v>11</v>
      </c>
    </row>
    <row r="10" ht="14.25">
      <c r="A10" s="5"/>
    </row>
    <row r="11" spans="1:12" ht="14.25">
      <c r="A11" s="5">
        <v>1</v>
      </c>
      <c r="D11" s="4">
        <v>39722</v>
      </c>
      <c r="E11" s="24">
        <f>$D$39</f>
        <v>0.02575</v>
      </c>
      <c r="F11" s="23">
        <v>0.0035</v>
      </c>
      <c r="G11" s="24">
        <f>E11+F11</f>
        <v>0.029249999999999998</v>
      </c>
      <c r="H11" s="23">
        <v>0.0022</v>
      </c>
      <c r="I11" s="35">
        <f>G11-0.13%</f>
        <v>0.02795</v>
      </c>
      <c r="J11" s="6"/>
      <c r="K11" s="8"/>
      <c r="L11" s="8"/>
    </row>
    <row r="12" spans="1:10" ht="14.25">
      <c r="A12" s="5">
        <v>2</v>
      </c>
      <c r="D12" s="4">
        <v>39814</v>
      </c>
      <c r="E12" s="24">
        <f>$D$39</f>
        <v>0.02575</v>
      </c>
      <c r="F12" s="23">
        <v>0.0035</v>
      </c>
      <c r="G12" s="24">
        <f>E12+F12</f>
        <v>0.029249999999999998</v>
      </c>
      <c r="H12" s="23">
        <v>0.0022</v>
      </c>
      <c r="I12" s="35">
        <f>G12-0.13%</f>
        <v>0.02795</v>
      </c>
      <c r="J12" s="6"/>
    </row>
    <row r="13" spans="1:10" ht="14.25">
      <c r="A13" s="5">
        <v>3</v>
      </c>
      <c r="D13" s="4">
        <v>39904</v>
      </c>
      <c r="E13" s="24">
        <f>$D$39</f>
        <v>0.02575</v>
      </c>
      <c r="F13" s="23">
        <v>0.0035</v>
      </c>
      <c r="G13" s="24">
        <f>E13+F13</f>
        <v>0.029249999999999998</v>
      </c>
      <c r="H13" s="23">
        <v>0.0022</v>
      </c>
      <c r="I13" s="35">
        <f>G13-0.13%</f>
        <v>0.02795</v>
      </c>
      <c r="J13" s="6"/>
    </row>
    <row r="14" spans="1:10" ht="14.25">
      <c r="A14" s="5">
        <v>4</v>
      </c>
      <c r="D14" s="4">
        <v>39995</v>
      </c>
      <c r="E14" s="24">
        <f>$D$39</f>
        <v>0.02575</v>
      </c>
      <c r="F14" s="23">
        <v>0.0035</v>
      </c>
      <c r="G14" s="24">
        <f>E14+F14</f>
        <v>0.029249999999999998</v>
      </c>
      <c r="H14" s="23">
        <v>0.0022</v>
      </c>
      <c r="I14" s="35">
        <f>G14-0.13%</f>
        <v>0.02795</v>
      </c>
      <c r="J14" s="6"/>
    </row>
    <row r="15" spans="1:17" ht="15">
      <c r="A15" s="5">
        <v>5</v>
      </c>
      <c r="D15" s="4">
        <v>40087</v>
      </c>
      <c r="E15" s="24">
        <f>$D$39</f>
        <v>0.02575</v>
      </c>
      <c r="F15" s="23">
        <v>0.0035</v>
      </c>
      <c r="G15" s="24">
        <f>E15+F15</f>
        <v>0.029249999999999998</v>
      </c>
      <c r="H15" s="23">
        <v>0.0022</v>
      </c>
      <c r="I15" s="35">
        <f>G15-0.13%</f>
        <v>0.02795</v>
      </c>
      <c r="J15" s="6"/>
      <c r="Q15" s="29"/>
    </row>
    <row r="16" spans="1:17" ht="15">
      <c r="A16" s="5"/>
      <c r="B16" s="4"/>
      <c r="C16" s="4"/>
      <c r="D16" s="2"/>
      <c r="Q16" s="29" t="s">
        <v>25</v>
      </c>
    </row>
    <row r="17" spans="1:17" ht="15">
      <c r="A17" s="30"/>
      <c r="B17" s="32" t="s">
        <v>15</v>
      </c>
      <c r="C17" s="32"/>
      <c r="D17" s="33">
        <v>39722</v>
      </c>
      <c r="E17" s="33">
        <v>39753</v>
      </c>
      <c r="F17" s="33">
        <v>39783</v>
      </c>
      <c r="G17" s="33">
        <v>39814</v>
      </c>
      <c r="H17" s="33">
        <v>39845</v>
      </c>
      <c r="I17" s="33">
        <v>39873</v>
      </c>
      <c r="J17" s="33">
        <v>39904</v>
      </c>
      <c r="K17" s="33">
        <v>39934</v>
      </c>
      <c r="L17" s="33">
        <v>39965</v>
      </c>
      <c r="M17" s="33">
        <v>39995</v>
      </c>
      <c r="N17" s="33">
        <v>40026</v>
      </c>
      <c r="O17" s="33">
        <v>40057</v>
      </c>
      <c r="P17" s="33">
        <v>40087</v>
      </c>
      <c r="Q17" s="30" t="s">
        <v>26</v>
      </c>
    </row>
    <row r="18" ht="14.25">
      <c r="A18" s="5"/>
    </row>
    <row r="19" spans="1:17" ht="14.25">
      <c r="A19" s="5">
        <v>6</v>
      </c>
      <c r="B19" s="3" t="s">
        <v>0</v>
      </c>
      <c r="C19" s="3"/>
      <c r="D19" s="13">
        <v>100000000</v>
      </c>
      <c r="E19" s="13">
        <v>100000000</v>
      </c>
      <c r="F19" s="13">
        <v>100000000</v>
      </c>
      <c r="G19" s="13">
        <v>100000000</v>
      </c>
      <c r="H19" s="13">
        <v>100000000</v>
      </c>
      <c r="I19" s="13">
        <v>100000000</v>
      </c>
      <c r="J19" s="13">
        <v>114552000</v>
      </c>
      <c r="K19" s="13">
        <v>177047000</v>
      </c>
      <c r="L19" s="13">
        <v>234046000</v>
      </c>
      <c r="M19" s="13">
        <v>100000000</v>
      </c>
      <c r="N19" s="13">
        <v>100000000</v>
      </c>
      <c r="O19" s="13">
        <v>114095000</v>
      </c>
      <c r="P19" s="13">
        <v>125362000</v>
      </c>
      <c r="Q19" s="25">
        <f>AVERAGE(D19:P19)</f>
        <v>120392461.53846154</v>
      </c>
    </row>
    <row r="20" spans="1:17" ht="14.25">
      <c r="A20" s="5">
        <v>7</v>
      </c>
      <c r="B20" s="3" t="s">
        <v>16</v>
      </c>
      <c r="C20" s="3"/>
      <c r="D20" s="22">
        <v>160613000</v>
      </c>
      <c r="E20" s="22">
        <v>188473000</v>
      </c>
      <c r="F20" s="22">
        <v>191864000</v>
      </c>
      <c r="G20" s="22">
        <v>143954000</v>
      </c>
      <c r="H20" s="22">
        <v>168025000</v>
      </c>
      <c r="I20" s="22">
        <v>182196000</v>
      </c>
      <c r="J20" s="22">
        <v>200000000</v>
      </c>
      <c r="K20" s="22">
        <v>200000000</v>
      </c>
      <c r="L20" s="22">
        <v>200000000</v>
      </c>
      <c r="M20" s="22">
        <v>100309000</v>
      </c>
      <c r="N20" s="22">
        <v>140805000</v>
      </c>
      <c r="O20" s="22">
        <v>200000000</v>
      </c>
      <c r="P20" s="22">
        <v>200000000</v>
      </c>
      <c r="Q20" s="26">
        <f>AVERAGE(D20:P20)</f>
        <v>175095307.69230768</v>
      </c>
    </row>
    <row r="21" spans="1:17" ht="14.25">
      <c r="A21" s="5">
        <v>8</v>
      </c>
      <c r="B21" s="14" t="s">
        <v>38</v>
      </c>
      <c r="C21" s="14"/>
      <c r="D21" s="9">
        <f>SUM(D19:D20)</f>
        <v>260613000</v>
      </c>
      <c r="E21" s="9">
        <f aca="true" t="shared" si="0" ref="E21:P21">SUM(E19:E20)</f>
        <v>288473000</v>
      </c>
      <c r="F21" s="9">
        <f t="shared" si="0"/>
        <v>291864000</v>
      </c>
      <c r="G21" s="9">
        <f t="shared" si="0"/>
        <v>243954000</v>
      </c>
      <c r="H21" s="9">
        <f t="shared" si="0"/>
        <v>268025000</v>
      </c>
      <c r="I21" s="9">
        <f t="shared" si="0"/>
        <v>282196000</v>
      </c>
      <c r="J21" s="9">
        <f t="shared" si="0"/>
        <v>314552000</v>
      </c>
      <c r="K21" s="9">
        <f t="shared" si="0"/>
        <v>377047000</v>
      </c>
      <c r="L21" s="9">
        <f t="shared" si="0"/>
        <v>434046000</v>
      </c>
      <c r="M21" s="9">
        <f t="shared" si="0"/>
        <v>200309000</v>
      </c>
      <c r="N21" s="9">
        <f t="shared" si="0"/>
        <v>240805000</v>
      </c>
      <c r="O21" s="9">
        <f t="shared" si="0"/>
        <v>314095000</v>
      </c>
      <c r="P21" s="9">
        <f t="shared" si="0"/>
        <v>325362000</v>
      </c>
      <c r="Q21" s="25">
        <f>Q19+Q20</f>
        <v>295487769.2307692</v>
      </c>
    </row>
    <row r="22" spans="1:17" ht="14.25">
      <c r="A22" s="2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5"/>
    </row>
    <row r="23" spans="1:17" ht="14.25">
      <c r="A23" s="27">
        <v>9</v>
      </c>
      <c r="B23" s="14" t="s">
        <v>17</v>
      </c>
      <c r="C23" s="14"/>
      <c r="D23" s="3"/>
      <c r="E23" s="3">
        <v>30</v>
      </c>
      <c r="F23" s="16">
        <v>31</v>
      </c>
      <c r="G23" s="17">
        <v>31</v>
      </c>
      <c r="H23" s="14">
        <v>28</v>
      </c>
      <c r="I23" s="14">
        <v>31</v>
      </c>
      <c r="J23" s="14">
        <v>30</v>
      </c>
      <c r="K23" s="14">
        <v>31</v>
      </c>
      <c r="L23" s="14">
        <v>30</v>
      </c>
      <c r="M23" s="14">
        <v>31</v>
      </c>
      <c r="N23" s="14">
        <v>31</v>
      </c>
      <c r="O23" s="14">
        <v>30</v>
      </c>
      <c r="P23" s="14">
        <v>31</v>
      </c>
      <c r="Q23" s="25"/>
    </row>
    <row r="24" spans="1:17" ht="14.25">
      <c r="A24" s="27">
        <v>10</v>
      </c>
      <c r="B24" s="14" t="s">
        <v>21</v>
      </c>
      <c r="C24" s="14"/>
      <c r="D24" s="19">
        <f>$G$11</f>
        <v>0.029249999999999998</v>
      </c>
      <c r="E24" s="19">
        <f>$G$11</f>
        <v>0.029249999999999998</v>
      </c>
      <c r="F24" s="19">
        <f>$G$11</f>
        <v>0.029249999999999998</v>
      </c>
      <c r="G24" s="19">
        <f>$G$12</f>
        <v>0.029249999999999998</v>
      </c>
      <c r="H24" s="19">
        <f>$G$12</f>
        <v>0.029249999999999998</v>
      </c>
      <c r="I24" s="19">
        <f>$G$12</f>
        <v>0.029249999999999998</v>
      </c>
      <c r="J24" s="20">
        <f>$G$13</f>
        <v>0.029249999999999998</v>
      </c>
      <c r="K24" s="20">
        <f>$G$13</f>
        <v>0.029249999999999998</v>
      </c>
      <c r="L24" s="20">
        <f>$G$13</f>
        <v>0.029249999999999998</v>
      </c>
      <c r="M24" s="20">
        <f>$G$14</f>
        <v>0.029249999999999998</v>
      </c>
      <c r="N24" s="20">
        <f>$G$14</f>
        <v>0.029249999999999998</v>
      </c>
      <c r="O24" s="20">
        <f>$G$14</f>
        <v>0.029249999999999998</v>
      </c>
      <c r="P24" s="20">
        <f>$G$15</f>
        <v>0.029249999999999998</v>
      </c>
      <c r="Q24" s="7"/>
    </row>
    <row r="25" spans="1:17" ht="14.25">
      <c r="A25" s="27">
        <v>11</v>
      </c>
      <c r="B25" s="14" t="s">
        <v>22</v>
      </c>
      <c r="C25" s="14"/>
      <c r="D25" s="19">
        <f>$I$11</f>
        <v>0.02795</v>
      </c>
      <c r="E25" s="19">
        <f>$I$11</f>
        <v>0.02795</v>
      </c>
      <c r="F25" s="11">
        <f>$I$12</f>
        <v>0.02795</v>
      </c>
      <c r="G25" s="11">
        <f>$I$12</f>
        <v>0.02795</v>
      </c>
      <c r="H25" s="11">
        <f>$I$12</f>
        <v>0.02795</v>
      </c>
      <c r="I25" s="21">
        <f>$I$13</f>
        <v>0.02795</v>
      </c>
      <c r="J25" s="21">
        <f>$I$13</f>
        <v>0.02795</v>
      </c>
      <c r="K25" s="21">
        <f>$I$13</f>
        <v>0.02795</v>
      </c>
      <c r="L25" s="21">
        <f>$I$14</f>
        <v>0.02795</v>
      </c>
      <c r="M25" s="21">
        <f>$I$14</f>
        <v>0.02795</v>
      </c>
      <c r="N25" s="21">
        <f>$I$14</f>
        <v>0.02795</v>
      </c>
      <c r="O25" s="21">
        <f>$I$15</f>
        <v>0.02795</v>
      </c>
      <c r="P25" s="21">
        <f>$I$15</f>
        <v>0.02795</v>
      </c>
      <c r="Q25" s="7"/>
    </row>
    <row r="26" spans="1:17" ht="14.25">
      <c r="A26" s="27"/>
      <c r="B26" s="3"/>
      <c r="C26" s="3"/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5"/>
    </row>
    <row r="27" spans="1:17" ht="14.25">
      <c r="A27" s="27">
        <v>12</v>
      </c>
      <c r="B27" s="14" t="s">
        <v>18</v>
      </c>
      <c r="C27" s="14"/>
      <c r="D27" s="9"/>
      <c r="E27" s="15">
        <f>AVERAGE(D19:E19)*E24*(E23/360)</f>
        <v>243750</v>
      </c>
      <c r="F27" s="15">
        <f aca="true" t="shared" si="1" ref="F27:P27">AVERAGE(E19:F19)*F24*(F23/360)</f>
        <v>251875</v>
      </c>
      <c r="G27" s="15">
        <f t="shared" si="1"/>
        <v>251875</v>
      </c>
      <c r="H27" s="15">
        <f t="shared" si="1"/>
        <v>227500</v>
      </c>
      <c r="I27" s="15">
        <f t="shared" si="1"/>
        <v>251875</v>
      </c>
      <c r="J27" s="15">
        <f t="shared" si="1"/>
        <v>261485.25</v>
      </c>
      <c r="K27" s="15">
        <f t="shared" si="1"/>
        <v>367232.490625</v>
      </c>
      <c r="L27" s="15">
        <f t="shared" si="1"/>
        <v>501019.59375</v>
      </c>
      <c r="M27" s="15">
        <f t="shared" si="1"/>
        <v>420689.18125</v>
      </c>
      <c r="N27" s="15">
        <f t="shared" si="1"/>
        <v>251875</v>
      </c>
      <c r="O27" s="15">
        <f t="shared" si="1"/>
        <v>260928.28125</v>
      </c>
      <c r="P27" s="15">
        <f t="shared" si="1"/>
        <v>301566.159375</v>
      </c>
      <c r="Q27" s="25">
        <f>SUM(E27:P27)</f>
        <v>3591670.95625</v>
      </c>
    </row>
    <row r="28" spans="1:17" ht="14.25">
      <c r="A28" s="27">
        <v>13</v>
      </c>
      <c r="B28" s="14" t="s">
        <v>19</v>
      </c>
      <c r="C28" s="14"/>
      <c r="D28" s="3"/>
      <c r="E28" s="18">
        <f>AVERAGE(D20:E20)*E25*(E23/360)</f>
        <v>406539.73749999993</v>
      </c>
      <c r="F28" s="18">
        <f aca="true" t="shared" si="2" ref="F28:P28">AVERAGE(E20:F20)*F25*(F23/360)</f>
        <v>457698.60229166667</v>
      </c>
      <c r="G28" s="18">
        <f t="shared" si="2"/>
        <v>404124.31402777776</v>
      </c>
      <c r="H28" s="18">
        <f t="shared" si="2"/>
        <v>339103.8408333333</v>
      </c>
      <c r="I28" s="18">
        <f t="shared" si="2"/>
        <v>421456.92423611105</v>
      </c>
      <c r="J28" s="18">
        <f t="shared" si="2"/>
        <v>445099.0916666666</v>
      </c>
      <c r="K28" s="18">
        <f t="shared" si="2"/>
        <v>481361.1111111111</v>
      </c>
      <c r="L28" s="18">
        <f t="shared" si="2"/>
        <v>465833.3333333333</v>
      </c>
      <c r="M28" s="18">
        <f t="shared" si="2"/>
        <v>361392.68479166663</v>
      </c>
      <c r="N28" s="18">
        <f t="shared" si="2"/>
        <v>290157.2573611111</v>
      </c>
      <c r="O28" s="18">
        <f t="shared" si="2"/>
        <v>396895.8229166666</v>
      </c>
      <c r="P28" s="18">
        <f t="shared" si="2"/>
        <v>481361.1111111111</v>
      </c>
      <c r="Q28" s="26">
        <f>SUM(D28:P28)</f>
        <v>4951023.831180556</v>
      </c>
    </row>
    <row r="29" spans="1:17" ht="14.25">
      <c r="A29" s="27">
        <v>14</v>
      </c>
      <c r="B29" s="14" t="s">
        <v>20</v>
      </c>
      <c r="C29" s="14"/>
      <c r="D29" s="3"/>
      <c r="E29" s="9">
        <f>SUM(E27:E28)</f>
        <v>650289.7374999999</v>
      </c>
      <c r="F29" s="9">
        <f aca="true" t="shared" si="3" ref="F29:P29">SUM(F27:F28)</f>
        <v>709573.6022916667</v>
      </c>
      <c r="G29" s="9">
        <f t="shared" si="3"/>
        <v>655999.3140277778</v>
      </c>
      <c r="H29" s="9">
        <f t="shared" si="3"/>
        <v>566603.8408333333</v>
      </c>
      <c r="I29" s="9">
        <f t="shared" si="3"/>
        <v>673331.9242361111</v>
      </c>
      <c r="J29" s="9">
        <f t="shared" si="3"/>
        <v>706584.3416666666</v>
      </c>
      <c r="K29" s="9">
        <f t="shared" si="3"/>
        <v>848593.6017361111</v>
      </c>
      <c r="L29" s="9">
        <f t="shared" si="3"/>
        <v>966852.9270833333</v>
      </c>
      <c r="M29" s="9">
        <f t="shared" si="3"/>
        <v>782081.8660416666</v>
      </c>
      <c r="N29" s="9">
        <f t="shared" si="3"/>
        <v>542032.2573611111</v>
      </c>
      <c r="O29" s="9">
        <f t="shared" si="3"/>
        <v>657824.1041666666</v>
      </c>
      <c r="P29" s="9">
        <f t="shared" si="3"/>
        <v>782927.270486111</v>
      </c>
      <c r="Q29" s="25">
        <f>Q27+Q28</f>
        <v>8542694.787430555</v>
      </c>
    </row>
    <row r="30" spans="1:16" ht="14.25">
      <c r="A30" s="2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7" ht="14.25">
      <c r="A31" s="27">
        <v>15</v>
      </c>
      <c r="B31" s="14" t="s">
        <v>23</v>
      </c>
      <c r="C31" s="14"/>
      <c r="D31" s="19"/>
      <c r="E31" s="19">
        <f>((E27*E24)+(E28*E25))/E29</f>
        <v>0.02843728279369471</v>
      </c>
      <c r="F31" s="19">
        <f aca="true" t="shared" si="4" ref="F31:N31">((F27*F24)+(F28*F25))/F29</f>
        <v>0.028411456709976943</v>
      </c>
      <c r="G31" s="19">
        <f t="shared" si="4"/>
        <v>0.028449143052436385</v>
      </c>
      <c r="H31" s="19">
        <f t="shared" si="4"/>
        <v>0.028471969635018756</v>
      </c>
      <c r="I31" s="19">
        <f>((I27*I24)+(I28*I25))/I29</f>
        <v>0.028436294334508904</v>
      </c>
      <c r="J31" s="19">
        <f t="shared" si="4"/>
        <v>0.028431090232198163</v>
      </c>
      <c r="K31" s="19">
        <f t="shared" si="4"/>
        <v>0.028512580529520604</v>
      </c>
      <c r="L31" s="19">
        <f t="shared" si="4"/>
        <v>0.028623655168878506</v>
      </c>
      <c r="M31" s="19">
        <f t="shared" si="4"/>
        <v>0.02864928220992131</v>
      </c>
      <c r="N31" s="19">
        <f t="shared" si="4"/>
        <v>0.028554092275972894</v>
      </c>
      <c r="O31" s="19">
        <f>((O27*O24)+(O28*O25))/O29</f>
        <v>0.028465649644755276</v>
      </c>
      <c r="P31" s="19">
        <f>((P27*P24)+(P28*P25))/P29</f>
        <v>0.02845073106655755</v>
      </c>
      <c r="Q31" s="19"/>
    </row>
    <row r="32" spans="1:17" ht="6" customHeight="1">
      <c r="A32" s="27"/>
      <c r="B32" s="14"/>
      <c r="C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27">
        <v>16</v>
      </c>
      <c r="B33" s="14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8" t="s">
        <v>29</v>
      </c>
      <c r="Q33" s="42">
        <f>Q29/Q21</f>
        <v>0.028910485228100608</v>
      </c>
    </row>
    <row r="34" spans="1:16" ht="14.25">
      <c r="A34" s="27"/>
      <c r="B34" s="3"/>
      <c r="C34" s="3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>
      <c r="A35" s="27"/>
      <c r="B35" s="3" t="s">
        <v>30</v>
      </c>
      <c r="C35" s="3"/>
      <c r="D35" s="36" t="s">
        <v>2</v>
      </c>
      <c r="E35" s="39" t="s">
        <v>3</v>
      </c>
      <c r="F35" s="39" t="s">
        <v>4</v>
      </c>
      <c r="G35" s="39" t="s">
        <v>5</v>
      </c>
      <c r="H35" s="3"/>
      <c r="I35" s="3"/>
      <c r="J35" s="3"/>
      <c r="K35" s="3"/>
      <c r="L35" s="3"/>
      <c r="M35" s="3"/>
      <c r="N35" s="3"/>
      <c r="O35" s="3"/>
      <c r="P35" s="3"/>
    </row>
    <row r="36" spans="1:9" ht="14.25">
      <c r="A36" s="3"/>
      <c r="B36" s="3"/>
      <c r="C36" s="3"/>
      <c r="D36" s="3"/>
      <c r="E36" s="10"/>
      <c r="F36" s="3"/>
      <c r="G36" s="3"/>
      <c r="H36" s="3"/>
      <c r="I36" s="3"/>
    </row>
    <row r="37" spans="1:9" ht="16.5">
      <c r="A37" s="27">
        <v>17</v>
      </c>
      <c r="B37" s="3" t="s">
        <v>33</v>
      </c>
      <c r="C37" s="3"/>
      <c r="D37" s="37">
        <v>0.023</v>
      </c>
      <c r="E37" s="37">
        <v>0.024</v>
      </c>
      <c r="F37" s="37">
        <v>0.027</v>
      </c>
      <c r="G37" s="40">
        <v>0.029</v>
      </c>
      <c r="H37" s="3"/>
      <c r="I37" s="3"/>
    </row>
    <row r="38" spans="1:9" ht="6" customHeight="1">
      <c r="A38" s="27"/>
      <c r="B38" s="3"/>
      <c r="C38" s="3"/>
      <c r="D38" s="37"/>
      <c r="E38" s="37"/>
      <c r="F38" s="37"/>
      <c r="G38" s="40"/>
      <c r="H38" s="3"/>
      <c r="I38" s="3"/>
    </row>
    <row r="39" spans="1:4" ht="14.25">
      <c r="A39" s="5">
        <v>18</v>
      </c>
      <c r="B39" t="s">
        <v>31</v>
      </c>
      <c r="D39" s="41">
        <f>AVERAGE(D37:G37)</f>
        <v>0.02575</v>
      </c>
    </row>
    <row r="42" spans="2:3" ht="14.25">
      <c r="B42" s="1"/>
      <c r="C42" s="3"/>
    </row>
    <row r="43" ht="14.25">
      <c r="B43" t="s">
        <v>32</v>
      </c>
    </row>
    <row r="44" ht="14.25">
      <c r="B44" t="s">
        <v>39</v>
      </c>
    </row>
    <row r="45" ht="16.5">
      <c r="B45" t="s">
        <v>40</v>
      </c>
    </row>
  </sheetData>
  <sheetProtection/>
  <mergeCells count="2">
    <mergeCell ref="A1:Q1"/>
    <mergeCell ref="A4:Q4"/>
  </mergeCells>
  <printOptions horizontalCentered="1"/>
  <pageMargins left="0.7" right="0.7" top="0.75" bottom="0.75" header="0.3" footer="0.3"/>
  <pageSetup fitToHeight="1" fitToWidth="1" horizontalDpi="600" verticalDpi="600" orientation="landscape" scale="53" r:id="rId1"/>
  <headerFooter>
    <oddHeader>&amp;RExhibit No.___(MPG-4)
Page 1 of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Leyko</dc:creator>
  <cp:keywords/>
  <dc:description/>
  <cp:lastModifiedBy>James Leyko</cp:lastModifiedBy>
  <cp:lastPrinted>2008-05-27T20:33:22Z</cp:lastPrinted>
  <dcterms:created xsi:type="dcterms:W3CDTF">2008-05-23T13:32:14Z</dcterms:created>
  <dcterms:modified xsi:type="dcterms:W3CDTF">2008-05-29T14:49:46Z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