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sharedStrings.xml" ContentType="application/vnd.openxmlformats-officedocument.spreadsheetml.sharedStrings+xml"/>
  <Override PartName="/xl/worksheets/sheet24.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comments2.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6\2016_WA_Elec_and_Gas_GRC\Data Requests\Drafts\Liz\PC\"/>
    </mc:Choice>
  </mc:AlternateContent>
  <bookViews>
    <workbookView xWindow="0" yWindow="15" windowWidth="14265" windowHeight="7515" tabRatio="883"/>
  </bookViews>
  <sheets>
    <sheet name="WAElec_10" sheetId="1" r:id="rId1"/>
    <sheet name="PFRstmtSheet" sheetId="3" r:id="rId2"/>
    <sheet name="ConverFac_Exh-WA" sheetId="52" r:id="rId3"/>
    <sheet name="ResultSumEl" sheetId="5" r:id="rId4"/>
    <sheet name="DFITAMA" sheetId="6" r:id="rId5"/>
    <sheet name="BldGain" sheetId="8" r:id="rId6"/>
    <sheet name="ColstripAFUDC" sheetId="9" r:id="rId7"/>
    <sheet name="ColstripCommon" sheetId="10" r:id="rId8"/>
    <sheet name="KF-BP_Summ" sheetId="11" r:id="rId9"/>
    <sheet name="CustAdv" sheetId="13" r:id="rId10"/>
    <sheet name="CustDep" sheetId="98" r:id="rId11"/>
    <sheet name="WA-SettleEx" sheetId="15" r:id="rId12"/>
    <sheet name="Def_CDA" sheetId="78" r:id="rId13"/>
    <sheet name="Def_SR" sheetId="95" r:id="rId14"/>
    <sheet name="MoLease" sheetId="83" r:id="rId15"/>
    <sheet name="Lancaster" sheetId="73" r:id="rId16"/>
    <sheet name="WC" sheetId="96" r:id="rId17"/>
    <sheet name="BandO" sheetId="19" r:id="rId18"/>
    <sheet name="PropTax" sheetId="20" r:id="rId19"/>
    <sheet name="UncollExp" sheetId="21" r:id="rId20"/>
    <sheet name="RegExp" sheetId="22" r:id="rId21"/>
    <sheet name="InjDam" sheetId="23" r:id="rId22"/>
    <sheet name="FIT" sheetId="24" r:id="rId23"/>
    <sheet name="ElimPowerCost" sheetId="27" r:id="rId24"/>
    <sheet name="NezPerce" sheetId="38" r:id="rId25"/>
    <sheet name="GainsLoss" sheetId="76" r:id="rId26"/>
    <sheet name="ElimAR" sheetId="29" r:id="rId27"/>
    <sheet name="SubSpace" sheetId="30" r:id="rId28"/>
    <sheet name="ExciseTax" sheetId="37" r:id="rId29"/>
    <sheet name="RevNormalztn" sheetId="65" r:id="rId30"/>
    <sheet name="MiscRestate" sheetId="79" r:id="rId31"/>
    <sheet name="BCKaBlck" sheetId="106" r:id="rId32"/>
    <sheet name="CBR_PSWA" sheetId="56" r:id="rId33"/>
    <sheet name="DebtInt" sheetId="25" r:id="rId34"/>
    <sheet name="DebtCalc" sheetId="48" r:id="rId35"/>
    <sheet name="Inputs" sheetId="33" r:id="rId36"/>
    <sheet name="open1" sheetId="80" r:id="rId37"/>
    <sheet name="open3" sheetId="100" r:id="rId38"/>
    <sheet name="open4" sheetId="108" r:id="rId39"/>
    <sheet name="NA_RevReq_Exh_WA" sheetId="51" r:id="rId40"/>
    <sheet name="NA_Proposed Rates-WA" sheetId="50" r:id="rId41"/>
  </sheets>
  <definedNames>
    <definedName name="ID_Elec">DebtCalc!$A$74:$F$151</definedName>
    <definedName name="ID_Gas" localSheetId="31">DebtCalc!#REF!</definedName>
    <definedName name="ID_Gas" localSheetId="37">DebtCalc!#REF!</definedName>
    <definedName name="ID_Gas" localSheetId="38">DebtCalc!#REF!</definedName>
    <definedName name="ID_Gas">DebtCalc!#REF!</definedName>
    <definedName name="_xlnm.Print_Area" localSheetId="17">BandO!$A$1:$G$64</definedName>
    <definedName name="_xlnm.Print_Area" localSheetId="31">BCKaBlck!$A$1:$G$64</definedName>
    <definedName name="_xlnm.Print_Area" localSheetId="5">BldGain!$A$1:$G$65</definedName>
    <definedName name="_xlnm.Print_Area" localSheetId="32">CBR_PSWA!$A$1:$G$65</definedName>
    <definedName name="_xlnm.Print_Area" localSheetId="6">ColstripAFUDC!$A$1:$G$64</definedName>
    <definedName name="_xlnm.Print_Area" localSheetId="7">ColstripCommon!$A$1:$G$64</definedName>
    <definedName name="_xlnm.Print_Area" localSheetId="2">'ConverFac_Exh-WA'!$A$1:$E$27</definedName>
    <definedName name="_xlnm.Print_Area" localSheetId="9">CustAdv!$A$1:$G$64</definedName>
    <definedName name="_xlnm.Print_Area" localSheetId="10">CustDep!$A$1:$G$64</definedName>
    <definedName name="_xlnm.Print_Area" localSheetId="34">DebtCalc!$A$1:$F$52</definedName>
    <definedName name="_xlnm.Print_Area" localSheetId="33">DebtInt!$A$1:$G$65</definedName>
    <definedName name="_xlnm.Print_Area" localSheetId="12">Def_CDA!$A$1:$G$65</definedName>
    <definedName name="_xlnm.Print_Area" localSheetId="13">Def_SR!$A$1:$G$64</definedName>
    <definedName name="_xlnm.Print_Area" localSheetId="4">DFITAMA!$A$1:$G$65</definedName>
    <definedName name="_xlnm.Print_Area" localSheetId="26">ElimAR!$A$1:$G$64</definedName>
    <definedName name="_xlnm.Print_Area" localSheetId="23">ElimPowerCost!$A$1:$G$66</definedName>
    <definedName name="_xlnm.Print_Area" localSheetId="28">ExciseTax!$A$1:$G$64</definedName>
    <definedName name="_xlnm.Print_Area" localSheetId="22">FIT!$A$1:$G$64</definedName>
    <definedName name="_xlnm.Print_Area" localSheetId="25">GainsLoss!$A$1:$G$64</definedName>
    <definedName name="_xlnm.Print_Area" localSheetId="21">InjDam!$A$1:$G$65</definedName>
    <definedName name="_xlnm.Print_Area" localSheetId="8">'KF-BP_Summ'!$A$1:$G$64</definedName>
    <definedName name="_xlnm.Print_Area" localSheetId="15">Lancaster!$A$1:$G$65</definedName>
    <definedName name="_xlnm.Print_Area" localSheetId="30">MiscRestate!$A$1:$G$64</definedName>
    <definedName name="_xlnm.Print_Area" localSheetId="14">MoLease!$A$1:$G$65</definedName>
    <definedName name="_xlnm.Print_Area" localSheetId="40">'NA_Proposed Rates-WA'!$A$1:$J$73</definedName>
    <definedName name="_xlnm.Print_Area" localSheetId="39">NA_RevReq_Exh_WA!$A$1:$E$26,NA_RevReq_Exh_WA!$H$1:$N$17</definedName>
    <definedName name="_xlnm.Print_Area" localSheetId="24">NezPerce!$A$1:$G$65</definedName>
    <definedName name="_xlnm.Print_Area" localSheetId="36">open1!$A$1:$G$65</definedName>
    <definedName name="_xlnm.Print_Area" localSheetId="37">open3!$A$1:$G$64</definedName>
    <definedName name="_xlnm.Print_Area" localSheetId="38">open4!$A$1:$G$64</definedName>
    <definedName name="_xlnm.Print_Area" localSheetId="1">PFRstmtSheet!$A$1:$L$58</definedName>
    <definedName name="_xlnm.Print_Area" localSheetId="18">PropTax!$A$1:$G$65</definedName>
    <definedName name="_xlnm.Print_Area" localSheetId="20">RegExp!$A$1:$G$65</definedName>
    <definedName name="_xlnm.Print_Area" localSheetId="3">ResultSumEl!$A$1:$G$64</definedName>
    <definedName name="_xlnm.Print_Area" localSheetId="29">RevNormalztn!$A$1:$G$65</definedName>
    <definedName name="_xlnm.Print_Area" localSheetId="27">SubSpace!$A$1:$G$64</definedName>
    <definedName name="_xlnm.Print_Area" localSheetId="19">UncollExp!$A$1:$G$65</definedName>
    <definedName name="_xlnm.Print_Area" localSheetId="0">WAElec_10!$E$11:$AO$71</definedName>
    <definedName name="_xlnm.Print_Area" localSheetId="11">'WA-SettleEx'!$A$1:$G$64</definedName>
    <definedName name="_xlnm.Print_Area" localSheetId="16">WC!$A$1:$G$64</definedName>
    <definedName name="Print_for_CBReport">PFRstmtSheet!$A$1:$H$52</definedName>
    <definedName name="Print_for_Checking" localSheetId="31">PFRstmtSheet!$A$1:PFRstmtSheet!#REF!</definedName>
    <definedName name="Print_for_Checking" localSheetId="38">PFRstmtSheet!$A$1:PFRstmtSheet!#REF!</definedName>
    <definedName name="Print_for_Checking">PFRstmtSheet!$A$1:PFRstmtSheet!#REF!</definedName>
    <definedName name="_xlnm.Print_Titles" localSheetId="1">PFRstmtSheet!$1:$5</definedName>
    <definedName name="_xlnm.Print_Titles" localSheetId="0">WAElec_10!$A:$D,WAElec_10!$1:$10</definedName>
    <definedName name="Summary">#REF!</definedName>
    <definedName name="WA_Elec">DebtCalc!$A$1:$F$73</definedName>
    <definedName name="WA_Gas" localSheetId="31">DebtCalc!#REF!</definedName>
    <definedName name="WA_Gas" localSheetId="37">DebtCalc!#REF!</definedName>
    <definedName name="WA_Gas" localSheetId="38">DebtCalc!#REF!</definedName>
    <definedName name="WA_Gas">DebtCalc!#REF!</definedName>
    <definedName name="Z_6E1B8C45_B07F_11D2_B0DC_0000832CDFF0_.wvu.Cols" localSheetId="33" hidden="1">DebtInt!#REF!</definedName>
    <definedName name="Z_6E1B8C45_B07F_11D2_B0DC_0000832CDFF0_.wvu.Cols" localSheetId="22" hidden="1">FIT!#REF!</definedName>
    <definedName name="Z_6E1B8C45_B07F_11D2_B0DC_0000832CDFF0_.wvu.Cols" localSheetId="8" hidden="1">'KF-BP_Summ'!#REF!</definedName>
    <definedName name="Z_6E1B8C45_B07F_11D2_B0DC_0000832CDFF0_.wvu.Cols" localSheetId="0" hidden="1">WAElec_10!#REF!,WAElec_10!$AI:$AO</definedName>
    <definedName name="Z_6E1B8C45_B07F_11D2_B0DC_0000832CDFF0_.wvu.Cols" localSheetId="11" hidden="1">'WA-SettleEx'!#REF!</definedName>
    <definedName name="Z_6E1B8C45_B07F_11D2_B0DC_0000832CDFF0_.wvu.PrintArea" localSheetId="17" hidden="1">BandO!$A$1:$G$111</definedName>
    <definedName name="Z_6E1B8C45_B07F_11D2_B0DC_0000832CDFF0_.wvu.PrintArea" localSheetId="5" hidden="1">BldGain!$A$1:$G$65</definedName>
    <definedName name="Z_6E1B8C45_B07F_11D2_B0DC_0000832CDFF0_.wvu.PrintArea" localSheetId="6" hidden="1">ColstripAFUDC!$A$1:$G$64</definedName>
    <definedName name="Z_6E1B8C45_B07F_11D2_B0DC_0000832CDFF0_.wvu.PrintArea" localSheetId="7" hidden="1">ColstripCommon!$A$1:$G$64</definedName>
    <definedName name="Z_6E1B8C45_B07F_11D2_B0DC_0000832CDFF0_.wvu.PrintArea" localSheetId="9" hidden="1">CustAdv!$A$1:$G$64</definedName>
    <definedName name="Z_6E1B8C45_B07F_11D2_B0DC_0000832CDFF0_.wvu.PrintArea" localSheetId="33" hidden="1">DebtInt!$A$1:$G$111</definedName>
    <definedName name="Z_6E1B8C45_B07F_11D2_B0DC_0000832CDFF0_.wvu.PrintArea" localSheetId="4" hidden="1">DFITAMA!$A$1:$G$65</definedName>
    <definedName name="Z_6E1B8C45_B07F_11D2_B0DC_0000832CDFF0_.wvu.PrintArea" localSheetId="26" hidden="1">ElimAR!$A$1:$G$64</definedName>
    <definedName name="Z_6E1B8C45_B07F_11D2_B0DC_0000832CDFF0_.wvu.PrintArea" localSheetId="23" hidden="1">ElimPowerCost!$A$1:$G$66</definedName>
    <definedName name="Z_6E1B8C45_B07F_11D2_B0DC_0000832CDFF0_.wvu.PrintArea" localSheetId="28" hidden="1">ExciseTax!$A$1:$G$65</definedName>
    <definedName name="Z_6E1B8C45_B07F_11D2_B0DC_0000832CDFF0_.wvu.PrintArea" localSheetId="22" hidden="1">FIT!$A$1:$G$64</definedName>
    <definedName name="Z_6E1B8C45_B07F_11D2_B0DC_0000832CDFF0_.wvu.PrintArea" localSheetId="8" hidden="1">'KF-BP_Summ'!$A$1:$G$64</definedName>
    <definedName name="Z_6E1B8C45_B07F_11D2_B0DC_0000832CDFF0_.wvu.PrintArea" localSheetId="24" hidden="1">NezPerce!$A$1:$G$111</definedName>
    <definedName name="Z_6E1B8C45_B07F_11D2_B0DC_0000832CDFF0_.wvu.PrintArea" localSheetId="1" hidden="1">PFRstmtSheet!$A$1:$H$52</definedName>
    <definedName name="Z_6E1B8C45_B07F_11D2_B0DC_0000832CDFF0_.wvu.PrintArea" localSheetId="18" hidden="1">PropTax!$A$1:$G$112</definedName>
    <definedName name="Z_6E1B8C45_B07F_11D2_B0DC_0000832CDFF0_.wvu.PrintArea" localSheetId="20" hidden="1">RegExp!$A$1:$G$111</definedName>
    <definedName name="Z_6E1B8C45_B07F_11D2_B0DC_0000832CDFF0_.wvu.PrintArea" localSheetId="3" hidden="1">ResultSumEl!$A$1:$G$64</definedName>
    <definedName name="Z_6E1B8C45_B07F_11D2_B0DC_0000832CDFF0_.wvu.PrintArea" localSheetId="27" hidden="1">SubSpace!$A$1:$G$65</definedName>
    <definedName name="Z_6E1B8C45_B07F_11D2_B0DC_0000832CDFF0_.wvu.PrintArea" localSheetId="19" hidden="1">UncollExp!$A$1:$G$111</definedName>
    <definedName name="Z_6E1B8C45_B07F_11D2_B0DC_0000832CDFF0_.wvu.PrintArea" localSheetId="0" hidden="1">WAElec_10!$E:$AL</definedName>
    <definedName name="Z_6E1B8C45_B07F_11D2_B0DC_0000832CDFF0_.wvu.PrintArea" localSheetId="11" hidden="1">'WA-SettleEx'!$A$1:$G$64</definedName>
    <definedName name="Z_6E1B8C45_B07F_11D2_B0DC_0000832CDFF0_.wvu.PrintTitles" localSheetId="0" hidden="1">WAElec_10!$A:$D,WAElec_10!$1:$10</definedName>
    <definedName name="Z_6E1B8C45_B07F_11D2_B0DC_0000832CDFF0_.wvu.Rows" localSheetId="1" hidden="1">PFRstmtSheet!$25:$25,PFRstmtSheet!$36:$44,PFRstmtSheet!$45:$45,PFRstmtSheet!$48:$52,PFRstmtSheet!#REF!,PFRstmtSheet!#REF!,PFRstmtSheet!#REF!</definedName>
    <definedName name="Z_A15D1962_B049_11D2_8670_0000832CEEE8_.wvu.Cols" localSheetId="0" hidden="1">WAElec_10!$AI:$AP</definedName>
    <definedName name="Z_A15D1962_B049_11D2_8670_0000832CEEE8_.wvu.Rows" localSheetId="1" hidden="1">PFRstmtSheet!#REF!,PFRstmtSheet!#REF!</definedName>
  </definedNames>
  <calcPr calcId="152511"/>
  <customWorkbookViews>
    <customWorkbookView name="Kathy Mitchell - Personal View" guid="{A15D1962-B049-11D2-8670-0000832CEEE8}" mergeInterval="0" personalView="1" maximized="1" windowWidth="796" windowHeight="436" tabRatio="768" activeSheetId="2"/>
    <customWorkbookView name="Don Falkner - Personal View" guid="{6E1B8C45-B07F-11D2-B0DC-0000832CDFF0}" mergeInterval="0" personalView="1" maximized="1" windowWidth="1020" windowHeight="604" tabRatio="768" activeSheetId="3"/>
  </customWorkbookViews>
</workbook>
</file>

<file path=xl/calcChain.xml><?xml version="1.0" encoding="utf-8"?>
<calcChain xmlns="http://schemas.openxmlformats.org/spreadsheetml/2006/main">
  <c r="F17" i="56" l="1"/>
  <c r="O29" i="48"/>
  <c r="O35" i="48" l="1"/>
  <c r="Q33" i="48"/>
  <c r="Q31" i="48"/>
  <c r="Q29" i="48"/>
  <c r="R31" i="48" s="1"/>
  <c r="F43" i="48" s="1"/>
  <c r="I13" i="79"/>
  <c r="F8" i="79" s="1"/>
  <c r="M10" i="51"/>
  <c r="Q35" i="48" l="1"/>
  <c r="K35" i="51"/>
  <c r="M33" i="51"/>
  <c r="M31" i="51"/>
  <c r="M29" i="51"/>
  <c r="N31" i="51" l="1"/>
  <c r="M35" i="51"/>
  <c r="R68" i="1"/>
  <c r="R67" i="1"/>
  <c r="R66" i="1"/>
  <c r="R64" i="1"/>
  <c r="R63" i="1"/>
  <c r="R61" i="1"/>
  <c r="R60" i="1"/>
  <c r="R59" i="1"/>
  <c r="R58" i="1"/>
  <c r="R57" i="1"/>
  <c r="R50" i="1"/>
  <c r="R49" i="1"/>
  <c r="R41" i="1"/>
  <c r="R40" i="1"/>
  <c r="R39" i="1"/>
  <c r="R38" i="1"/>
  <c r="R37" i="1"/>
  <c r="R36" i="1"/>
  <c r="R35" i="1"/>
  <c r="R34" i="1"/>
  <c r="R31" i="1"/>
  <c r="R30" i="1"/>
  <c r="R29" i="1"/>
  <c r="R25" i="1"/>
  <c r="R24" i="1"/>
  <c r="R23" i="1"/>
  <c r="R22" i="1"/>
  <c r="R17" i="1"/>
  <c r="R15" i="1"/>
  <c r="R14" i="1"/>
  <c r="R13" i="1"/>
  <c r="E61" i="96"/>
  <c r="B23" i="3"/>
  <c r="A23" i="3"/>
  <c r="A24" i="3"/>
  <c r="A21" i="48" s="1"/>
  <c r="B24" i="3"/>
  <c r="B21" i="48" s="1"/>
  <c r="Q68" i="1"/>
  <c r="Q67" i="1"/>
  <c r="Q66" i="1"/>
  <c r="Q64" i="1"/>
  <c r="Q63" i="1"/>
  <c r="Q65" i="1" s="1"/>
  <c r="Q61" i="1"/>
  <c r="Q60" i="1"/>
  <c r="Q59" i="1"/>
  <c r="Q58" i="1"/>
  <c r="Q57" i="1"/>
  <c r="Q62" i="1" s="1"/>
  <c r="Q50" i="1"/>
  <c r="Q49" i="1"/>
  <c r="Q41" i="1"/>
  <c r="Q42" i="1" s="1"/>
  <c r="Q40" i="1"/>
  <c r="Q39" i="1"/>
  <c r="Q38" i="1"/>
  <c r="Q37" i="1"/>
  <c r="Q36" i="1"/>
  <c r="Q35" i="1"/>
  <c r="Q34" i="1"/>
  <c r="Q32" i="1"/>
  <c r="Q31" i="1"/>
  <c r="Q30" i="1"/>
  <c r="Q29" i="1"/>
  <c r="Q25" i="1"/>
  <c r="Q24" i="1"/>
  <c r="Q23" i="1"/>
  <c r="Q22" i="1"/>
  <c r="Q17" i="1"/>
  <c r="Q15" i="1"/>
  <c r="Q14" i="1"/>
  <c r="Q13" i="1"/>
  <c r="F34" i="79"/>
  <c r="F43" i="24"/>
  <c r="AI13" i="1"/>
  <c r="AI14" i="1"/>
  <c r="AI15" i="1"/>
  <c r="AI17" i="1"/>
  <c r="AI22" i="1"/>
  <c r="AI23" i="1"/>
  <c r="AI24" i="1"/>
  <c r="AI25" i="1"/>
  <c r="AI29" i="1"/>
  <c r="AI30" i="1"/>
  <c r="AI31" i="1"/>
  <c r="AI34" i="1"/>
  <c r="AI35" i="1"/>
  <c r="AI36" i="1"/>
  <c r="AI37" i="1"/>
  <c r="AI38" i="1"/>
  <c r="AI39" i="1"/>
  <c r="AI40" i="1"/>
  <c r="AI42" i="1" s="1"/>
  <c r="AI41" i="1"/>
  <c r="AI49" i="1"/>
  <c r="AI50" i="1"/>
  <c r="AI57" i="1"/>
  <c r="AI62" i="1" s="1"/>
  <c r="AI58" i="1"/>
  <c r="AI59" i="1"/>
  <c r="AI60" i="1"/>
  <c r="AI61" i="1"/>
  <c r="AI63" i="1"/>
  <c r="AI64" i="1"/>
  <c r="AI65" i="1" s="1"/>
  <c r="AI66" i="1"/>
  <c r="AI67" i="1"/>
  <c r="AI68" i="1"/>
  <c r="F56" i="95"/>
  <c r="F34" i="65"/>
  <c r="C34" i="65"/>
  <c r="C29" i="65"/>
  <c r="F29" i="65" s="1"/>
  <c r="C26" i="65"/>
  <c r="F26" i="65" s="1"/>
  <c r="AO21" i="1"/>
  <c r="AO28" i="1"/>
  <c r="AO69" i="1"/>
  <c r="Q70" i="1" l="1"/>
  <c r="G23" i="3" s="1"/>
  <c r="Q26" i="1"/>
  <c r="Q43" i="1" s="1"/>
  <c r="Q16" i="1"/>
  <c r="Q18" i="1" s="1"/>
  <c r="AI16" i="1"/>
  <c r="AI18" i="1" s="1"/>
  <c r="AI32" i="1"/>
  <c r="AI26" i="1"/>
  <c r="AI70" i="1"/>
  <c r="G100" i="5"/>
  <c r="F100" i="5"/>
  <c r="G87" i="5"/>
  <c r="F87" i="5"/>
  <c r="Q45" i="1" l="1"/>
  <c r="AI43" i="1"/>
  <c r="AI45" i="1" s="1"/>
  <c r="F72" i="5"/>
  <c r="Y49" i="1" l="1"/>
  <c r="E36" i="8"/>
  <c r="E35" i="8"/>
  <c r="E34" i="8"/>
  <c r="G82" i="5" l="1"/>
  <c r="F82" i="5"/>
  <c r="G72" i="5"/>
  <c r="F59" i="95" l="1"/>
  <c r="F64" i="95" s="1"/>
  <c r="F21" i="95"/>
  <c r="F38" i="95" s="1"/>
  <c r="F40" i="95" s="1"/>
  <c r="F43" i="95" l="1"/>
  <c r="B42" i="3"/>
  <c r="A42" i="3"/>
  <c r="A44" i="3"/>
  <c r="C110" i="108"/>
  <c r="F102" i="108"/>
  <c r="F101" i="108"/>
  <c r="F100" i="108"/>
  <c r="F103" i="108" s="1"/>
  <c r="F97" i="108"/>
  <c r="F96" i="108"/>
  <c r="F95" i="108"/>
  <c r="F91" i="108"/>
  <c r="F90" i="108"/>
  <c r="F93" i="108"/>
  <c r="F86" i="108"/>
  <c r="F85" i="108"/>
  <c r="F84" i="108"/>
  <c r="F83" i="108"/>
  <c r="F87" i="108" s="1"/>
  <c r="F78" i="108"/>
  <c r="F76" i="108"/>
  <c r="F75" i="108"/>
  <c r="F74" i="108"/>
  <c r="F77" i="108" s="1"/>
  <c r="F79" i="108" s="1"/>
  <c r="F70" i="108"/>
  <c r="F69" i="108"/>
  <c r="F68" i="108"/>
  <c r="A66" i="108"/>
  <c r="E62" i="108"/>
  <c r="H62" i="108" s="1"/>
  <c r="H60" i="108"/>
  <c r="G59" i="108"/>
  <c r="F59" i="108"/>
  <c r="H58" i="108"/>
  <c r="E57" i="108"/>
  <c r="E59" i="108" s="1"/>
  <c r="G56" i="108"/>
  <c r="G64" i="108"/>
  <c r="F56" i="108"/>
  <c r="H55" i="108"/>
  <c r="H54" i="108"/>
  <c r="H53" i="108"/>
  <c r="E52" i="108"/>
  <c r="E56" i="108" s="1"/>
  <c r="H51" i="108"/>
  <c r="H45" i="108"/>
  <c r="H44" i="108"/>
  <c r="G37" i="108"/>
  <c r="F37" i="108"/>
  <c r="H36" i="108"/>
  <c r="H35" i="108"/>
  <c r="E34" i="108"/>
  <c r="H34" i="108" s="1"/>
  <c r="E31" i="108"/>
  <c r="H31" i="108" s="1"/>
  <c r="E30" i="108"/>
  <c r="H30" i="108" s="1"/>
  <c r="E29" i="108"/>
  <c r="H29" i="108" s="1"/>
  <c r="F27" i="108"/>
  <c r="H25" i="108"/>
  <c r="E24" i="108"/>
  <c r="G21" i="108"/>
  <c r="F21" i="108"/>
  <c r="F38" i="108" s="1"/>
  <c r="E20" i="108"/>
  <c r="H20" i="108"/>
  <c r="E19" i="108"/>
  <c r="H19" i="108" s="1"/>
  <c r="H18" i="108"/>
  <c r="H17" i="108"/>
  <c r="E17" i="108"/>
  <c r="H12" i="108"/>
  <c r="G11" i="108"/>
  <c r="G13" i="108" s="1"/>
  <c r="F11" i="108"/>
  <c r="F13" i="108" s="1"/>
  <c r="H10" i="108"/>
  <c r="H9" i="108"/>
  <c r="E8" i="108"/>
  <c r="H8" i="108"/>
  <c r="A1" i="108"/>
  <c r="AH68" i="1"/>
  <c r="AH67" i="1"/>
  <c r="AH66" i="1"/>
  <c r="AH64" i="1"/>
  <c r="AH63" i="1"/>
  <c r="AH61" i="1"/>
  <c r="AH60" i="1"/>
  <c r="AH59" i="1"/>
  <c r="AH58" i="1"/>
  <c r="AH57" i="1"/>
  <c r="AH50" i="1"/>
  <c r="AH49" i="1"/>
  <c r="AH41" i="1"/>
  <c r="AH40" i="1"/>
  <c r="AH39" i="1"/>
  <c r="AH38" i="1"/>
  <c r="AH37" i="1"/>
  <c r="AH36" i="1"/>
  <c r="AH35" i="1"/>
  <c r="AH34" i="1"/>
  <c r="AH31" i="1"/>
  <c r="AH30" i="1"/>
  <c r="AH29" i="1"/>
  <c r="AH25" i="1"/>
  <c r="AH24" i="1"/>
  <c r="AH23" i="1"/>
  <c r="AH22" i="1"/>
  <c r="AH17" i="1"/>
  <c r="AH15" i="1"/>
  <c r="AH14" i="1"/>
  <c r="AH13" i="1"/>
  <c r="E11" i="108"/>
  <c r="H24" i="108"/>
  <c r="H57" i="108"/>
  <c r="E18" i="106"/>
  <c r="H12" i="106"/>
  <c r="C110" i="106"/>
  <c r="F102" i="106"/>
  <c r="F101" i="106"/>
  <c r="F100" i="106"/>
  <c r="F97" i="106"/>
  <c r="F96" i="106"/>
  <c r="F95" i="106"/>
  <c r="F91" i="106"/>
  <c r="F90" i="106"/>
  <c r="F86" i="106"/>
  <c r="F85" i="106"/>
  <c r="F84" i="106"/>
  <c r="F83" i="106"/>
  <c r="F78" i="106"/>
  <c r="F76" i="106"/>
  <c r="F75" i="106"/>
  <c r="F77" i="106" s="1"/>
  <c r="F79" i="106" s="1"/>
  <c r="F74" i="106"/>
  <c r="F70" i="106"/>
  <c r="F69" i="106"/>
  <c r="F68" i="106"/>
  <c r="A66" i="106"/>
  <c r="H62" i="106"/>
  <c r="E62" i="106"/>
  <c r="H60" i="106"/>
  <c r="G59" i="106"/>
  <c r="F59" i="106"/>
  <c r="H58" i="106"/>
  <c r="E57" i="106"/>
  <c r="E59" i="106" s="1"/>
  <c r="G56" i="106"/>
  <c r="G64" i="106" s="1"/>
  <c r="F56" i="106"/>
  <c r="F64" i="106" s="1"/>
  <c r="H55" i="106"/>
  <c r="H54" i="106"/>
  <c r="H53" i="106"/>
  <c r="E52" i="106"/>
  <c r="E56" i="106" s="1"/>
  <c r="H51" i="106"/>
  <c r="H45" i="106"/>
  <c r="H44" i="106"/>
  <c r="G37" i="106"/>
  <c r="H36" i="106"/>
  <c r="H35" i="106"/>
  <c r="F37" i="106"/>
  <c r="E31" i="106"/>
  <c r="H31" i="106" s="1"/>
  <c r="E30" i="106"/>
  <c r="E29" i="106"/>
  <c r="H29" i="106" s="1"/>
  <c r="F27" i="106"/>
  <c r="H25" i="106"/>
  <c r="E24" i="106"/>
  <c r="H24" i="106" s="1"/>
  <c r="G21" i="106"/>
  <c r="F21" i="106"/>
  <c r="F38" i="106" s="1"/>
  <c r="E20" i="106"/>
  <c r="H20" i="106" s="1"/>
  <c r="E19" i="106"/>
  <c r="H19" i="106" s="1"/>
  <c r="H18" i="106"/>
  <c r="E17" i="106"/>
  <c r="E21" i="106" s="1"/>
  <c r="G11" i="106"/>
  <c r="G13" i="106" s="1"/>
  <c r="F11" i="106"/>
  <c r="F13" i="106" s="1"/>
  <c r="H10" i="106"/>
  <c r="H9" i="106"/>
  <c r="E8" i="106"/>
  <c r="H8" i="106" s="1"/>
  <c r="A1" i="106"/>
  <c r="E61" i="100"/>
  <c r="E67" i="1"/>
  <c r="E68" i="1"/>
  <c r="AK70" i="1"/>
  <c r="F67" i="1"/>
  <c r="G67" i="1"/>
  <c r="H67" i="1"/>
  <c r="I67" i="1"/>
  <c r="J67" i="1"/>
  <c r="K67" i="1"/>
  <c r="L67" i="1"/>
  <c r="M67" i="1"/>
  <c r="N67" i="1"/>
  <c r="O67" i="1"/>
  <c r="P67" i="1"/>
  <c r="T67" i="1"/>
  <c r="U67" i="1"/>
  <c r="V67" i="1"/>
  <c r="W67" i="1"/>
  <c r="X67" i="1"/>
  <c r="Y67" i="1"/>
  <c r="Z67" i="1"/>
  <c r="AA67" i="1"/>
  <c r="AB67" i="1"/>
  <c r="AC67" i="1"/>
  <c r="AD67" i="1"/>
  <c r="AE67" i="1"/>
  <c r="AF67" i="1"/>
  <c r="AG67" i="1"/>
  <c r="AJ67" i="1"/>
  <c r="F68" i="1"/>
  <c r="G68" i="1"/>
  <c r="H68" i="1"/>
  <c r="I68" i="1"/>
  <c r="J68" i="1"/>
  <c r="K68" i="1"/>
  <c r="L68" i="1"/>
  <c r="M68" i="1"/>
  <c r="N68" i="1"/>
  <c r="O68" i="1"/>
  <c r="P68" i="1"/>
  <c r="T68" i="1"/>
  <c r="U68" i="1"/>
  <c r="V68" i="1"/>
  <c r="W68" i="1"/>
  <c r="X68" i="1"/>
  <c r="Y68" i="1"/>
  <c r="Z68" i="1"/>
  <c r="AA68" i="1"/>
  <c r="AB68" i="1"/>
  <c r="AC68" i="1"/>
  <c r="AD68" i="1"/>
  <c r="AE68" i="1"/>
  <c r="AF68" i="1"/>
  <c r="AG68" i="1"/>
  <c r="AJ68" i="1"/>
  <c r="E45" i="24"/>
  <c r="H45" i="24" s="1"/>
  <c r="E51" i="95"/>
  <c r="E45" i="6"/>
  <c r="T50" i="1"/>
  <c r="U50" i="1"/>
  <c r="V50" i="1"/>
  <c r="W50" i="1"/>
  <c r="X50" i="1"/>
  <c r="Y50" i="1"/>
  <c r="Z50" i="1"/>
  <c r="AA50" i="1"/>
  <c r="AB50" i="1"/>
  <c r="AC50" i="1"/>
  <c r="AD50" i="1"/>
  <c r="AE50" i="1"/>
  <c r="AF50" i="1"/>
  <c r="AG50" i="1"/>
  <c r="AJ50" i="1"/>
  <c r="F50" i="1"/>
  <c r="G50" i="1"/>
  <c r="H50" i="1"/>
  <c r="I50" i="1"/>
  <c r="J50" i="1"/>
  <c r="K50" i="1"/>
  <c r="L50" i="1"/>
  <c r="M50" i="1"/>
  <c r="O50" i="1"/>
  <c r="N50" i="1"/>
  <c r="P50" i="1"/>
  <c r="O57" i="1"/>
  <c r="O58" i="1"/>
  <c r="O59" i="1"/>
  <c r="O60" i="1"/>
  <c r="O61" i="1"/>
  <c r="O63" i="1"/>
  <c r="O64" i="1"/>
  <c r="O66" i="1"/>
  <c r="O13" i="1"/>
  <c r="O14" i="1"/>
  <c r="O15" i="1"/>
  <c r="O17" i="1"/>
  <c r="O39" i="1"/>
  <c r="O40" i="1"/>
  <c r="O41" i="1"/>
  <c r="O36" i="1"/>
  <c r="O35" i="1"/>
  <c r="O34" i="1"/>
  <c r="O29" i="1"/>
  <c r="O30" i="1"/>
  <c r="O31" i="1"/>
  <c r="O22" i="1"/>
  <c r="O23" i="1"/>
  <c r="O24" i="1"/>
  <c r="O25" i="1"/>
  <c r="O49" i="1"/>
  <c r="A21" i="3"/>
  <c r="B21" i="3"/>
  <c r="F13" i="1"/>
  <c r="G13" i="1"/>
  <c r="H13" i="1"/>
  <c r="I13" i="1"/>
  <c r="J13" i="1"/>
  <c r="K13" i="1"/>
  <c r="L13" i="1"/>
  <c r="M13" i="1"/>
  <c r="N13" i="1"/>
  <c r="P13" i="1"/>
  <c r="O38" i="1"/>
  <c r="O37" i="1"/>
  <c r="F76" i="5"/>
  <c r="E67" i="5"/>
  <c r="G111" i="5"/>
  <c r="F111" i="5"/>
  <c r="E117" i="5"/>
  <c r="F84" i="5"/>
  <c r="F89" i="5" s="1"/>
  <c r="A4" i="48"/>
  <c r="A77" i="48" s="1"/>
  <c r="A4" i="51"/>
  <c r="B22" i="3"/>
  <c r="B20" i="3"/>
  <c r="A20" i="3"/>
  <c r="A17" i="48" s="1"/>
  <c r="A22" i="3"/>
  <c r="B18" i="3"/>
  <c r="B15" i="48" s="1"/>
  <c r="A18" i="3"/>
  <c r="E54" i="98"/>
  <c r="H54" i="98" s="1"/>
  <c r="L66" i="1"/>
  <c r="L64" i="1"/>
  <c r="L63" i="1"/>
  <c r="L61" i="1"/>
  <c r="L60" i="1"/>
  <c r="L59" i="1"/>
  <c r="L58" i="1"/>
  <c r="L57" i="1"/>
  <c r="L49" i="1"/>
  <c r="L41" i="1"/>
  <c r="L40" i="1"/>
  <c r="L39" i="1"/>
  <c r="L38" i="1"/>
  <c r="L37" i="1"/>
  <c r="L36" i="1"/>
  <c r="L35" i="1"/>
  <c r="L34" i="1"/>
  <c r="L31" i="1"/>
  <c r="L30" i="1"/>
  <c r="L29" i="1"/>
  <c r="L25" i="1"/>
  <c r="L24" i="1"/>
  <c r="L23" i="1"/>
  <c r="L22" i="1"/>
  <c r="L17" i="1"/>
  <c r="L15" i="1"/>
  <c r="L14" i="1"/>
  <c r="A1" i="98"/>
  <c r="E8" i="98"/>
  <c r="H8" i="98" s="1"/>
  <c r="H9" i="98"/>
  <c r="H10" i="98"/>
  <c r="F11" i="98"/>
  <c r="F13" i="98" s="1"/>
  <c r="G11" i="98"/>
  <c r="G13" i="98"/>
  <c r="H12" i="98"/>
  <c r="E17" i="98"/>
  <c r="H17" i="98" s="1"/>
  <c r="H18" i="98"/>
  <c r="E19" i="98"/>
  <c r="H19" i="98" s="1"/>
  <c r="E20" i="98"/>
  <c r="H20" i="98"/>
  <c r="F21" i="98"/>
  <c r="G21" i="98"/>
  <c r="E24" i="98"/>
  <c r="H24" i="98"/>
  <c r="H25" i="98"/>
  <c r="F27" i="98"/>
  <c r="E29" i="98"/>
  <c r="H29" i="98"/>
  <c r="E30" i="98"/>
  <c r="H30" i="98" s="1"/>
  <c r="E31" i="98"/>
  <c r="H31" i="98"/>
  <c r="E34" i="98"/>
  <c r="H34" i="98" s="1"/>
  <c r="H35" i="98"/>
  <c r="H36" i="98"/>
  <c r="F37" i="98"/>
  <c r="G37" i="98"/>
  <c r="H44" i="98"/>
  <c r="H45" i="98"/>
  <c r="H51" i="98"/>
  <c r="E52" i="98"/>
  <c r="H52" i="98" s="1"/>
  <c r="H53" i="98"/>
  <c r="H55" i="98"/>
  <c r="F56" i="98"/>
  <c r="G56" i="98"/>
  <c r="E57" i="98"/>
  <c r="H57" i="98" s="1"/>
  <c r="H58" i="98"/>
  <c r="F59" i="98"/>
  <c r="G59" i="98"/>
  <c r="H60" i="98"/>
  <c r="E62" i="98"/>
  <c r="H62" i="98" s="1"/>
  <c r="A66" i="98"/>
  <c r="F68" i="98"/>
  <c r="F69" i="98"/>
  <c r="F70" i="98"/>
  <c r="F74" i="98"/>
  <c r="F75" i="98"/>
  <c r="F76" i="98"/>
  <c r="F78" i="98"/>
  <c r="F83" i="98"/>
  <c r="F84" i="98"/>
  <c r="F85" i="98"/>
  <c r="F86" i="98"/>
  <c r="F87" i="98" s="1"/>
  <c r="F90" i="98"/>
  <c r="F91" i="98"/>
  <c r="F93" i="98" s="1"/>
  <c r="F95" i="98"/>
  <c r="F96" i="98"/>
  <c r="F97" i="98"/>
  <c r="F100" i="98"/>
  <c r="F101" i="98"/>
  <c r="F102" i="98"/>
  <c r="F103" i="98" s="1"/>
  <c r="C110" i="98"/>
  <c r="A1" i="96"/>
  <c r="E8" i="96"/>
  <c r="H8" i="96"/>
  <c r="H9" i="96"/>
  <c r="H10" i="96"/>
  <c r="E11" i="96"/>
  <c r="F11" i="96"/>
  <c r="F13" i="96" s="1"/>
  <c r="G11" i="96"/>
  <c r="H12" i="96"/>
  <c r="E17" i="96"/>
  <c r="E19" i="96"/>
  <c r="E20" i="96"/>
  <c r="F21" i="96"/>
  <c r="G21" i="96"/>
  <c r="E24" i="96"/>
  <c r="H24" i="96"/>
  <c r="H25" i="96"/>
  <c r="F27" i="96"/>
  <c r="F38" i="96" s="1"/>
  <c r="E29" i="96"/>
  <c r="H29" i="96"/>
  <c r="E30" i="96"/>
  <c r="H30" i="96"/>
  <c r="E31" i="96"/>
  <c r="H31" i="96"/>
  <c r="E34" i="96"/>
  <c r="H34" i="96"/>
  <c r="H35" i="96"/>
  <c r="H36" i="96"/>
  <c r="F37" i="96"/>
  <c r="G37" i="96"/>
  <c r="H44" i="96"/>
  <c r="H45" i="96"/>
  <c r="H51" i="96"/>
  <c r="E52" i="96"/>
  <c r="H52" i="96" s="1"/>
  <c r="H53" i="96"/>
  <c r="H54" i="96"/>
  <c r="H55" i="96"/>
  <c r="F56" i="96"/>
  <c r="G56" i="96"/>
  <c r="E57" i="96"/>
  <c r="H58" i="96"/>
  <c r="F59" i="96"/>
  <c r="G59" i="96"/>
  <c r="H60" i="96"/>
  <c r="E62" i="96"/>
  <c r="H62" i="96"/>
  <c r="A66" i="96"/>
  <c r="F68" i="96"/>
  <c r="F69" i="96"/>
  <c r="F70" i="96"/>
  <c r="F74" i="96"/>
  <c r="F75" i="96"/>
  <c r="F76" i="96"/>
  <c r="F78" i="96"/>
  <c r="F83" i="96"/>
  <c r="F84" i="96"/>
  <c r="F85" i="96"/>
  <c r="F86" i="96"/>
  <c r="F87" i="96" s="1"/>
  <c r="F90" i="96"/>
  <c r="F91" i="96"/>
  <c r="F93" i="96" s="1"/>
  <c r="F95" i="96"/>
  <c r="F96" i="96"/>
  <c r="F97" i="96"/>
  <c r="F100" i="96"/>
  <c r="F101" i="96"/>
  <c r="F102" i="96"/>
  <c r="F103" i="96" s="1"/>
  <c r="C110" i="96"/>
  <c r="A1" i="95"/>
  <c r="E8" i="95"/>
  <c r="H8" i="95" s="1"/>
  <c r="H9" i="95"/>
  <c r="H10" i="95"/>
  <c r="G11" i="95"/>
  <c r="G13" i="95" s="1"/>
  <c r="H12" i="95"/>
  <c r="E17" i="95"/>
  <c r="H17" i="95" s="1"/>
  <c r="H18" i="95"/>
  <c r="E19" i="95"/>
  <c r="H19" i="95" s="1"/>
  <c r="E20" i="95"/>
  <c r="H20" i="95" s="1"/>
  <c r="G21" i="95"/>
  <c r="E24" i="95"/>
  <c r="H24" i="95"/>
  <c r="H25" i="95"/>
  <c r="E29" i="95"/>
  <c r="H29" i="95" s="1"/>
  <c r="E30" i="95"/>
  <c r="H30" i="95" s="1"/>
  <c r="E31" i="95"/>
  <c r="H31" i="95" s="1"/>
  <c r="E34" i="95"/>
  <c r="H34" i="95" s="1"/>
  <c r="H35" i="95"/>
  <c r="H36" i="95"/>
  <c r="E37" i="95"/>
  <c r="G37" i="95"/>
  <c r="H44" i="95"/>
  <c r="H45" i="95"/>
  <c r="H51" i="95"/>
  <c r="E52" i="95"/>
  <c r="H52" i="95" s="1"/>
  <c r="H53" i="95"/>
  <c r="H54" i="95"/>
  <c r="H55" i="95"/>
  <c r="G56" i="95"/>
  <c r="E57" i="95"/>
  <c r="H57" i="95" s="1"/>
  <c r="H58" i="95"/>
  <c r="G59" i="95"/>
  <c r="H60" i="95"/>
  <c r="E62" i="95"/>
  <c r="H62" i="95" s="1"/>
  <c r="A66" i="95"/>
  <c r="C110" i="95"/>
  <c r="A1" i="83"/>
  <c r="E8" i="83"/>
  <c r="H8" i="83" s="1"/>
  <c r="H9" i="83"/>
  <c r="H10" i="83"/>
  <c r="F11" i="83"/>
  <c r="F13" i="83" s="1"/>
  <c r="G11" i="83"/>
  <c r="H12" i="83"/>
  <c r="G13" i="83"/>
  <c r="E17" i="83"/>
  <c r="H17" i="83" s="1"/>
  <c r="H18" i="83"/>
  <c r="E19" i="83"/>
  <c r="H19" i="83" s="1"/>
  <c r="E20" i="83"/>
  <c r="H20" i="83" s="1"/>
  <c r="F21" i="83"/>
  <c r="G21" i="83"/>
  <c r="E24" i="83"/>
  <c r="H24" i="83"/>
  <c r="H25" i="83"/>
  <c r="F27" i="83"/>
  <c r="E29" i="83"/>
  <c r="H29" i="83"/>
  <c r="E30" i="83"/>
  <c r="H30" i="83" s="1"/>
  <c r="E31" i="83"/>
  <c r="H31" i="83" s="1"/>
  <c r="E34" i="83"/>
  <c r="H34" i="83" s="1"/>
  <c r="H35" i="83"/>
  <c r="H36" i="83"/>
  <c r="E37" i="83"/>
  <c r="F37" i="83"/>
  <c r="G37" i="83"/>
  <c r="H37" i="83" s="1"/>
  <c r="E44" i="83"/>
  <c r="H44" i="83" s="1"/>
  <c r="H45" i="83"/>
  <c r="H51" i="83"/>
  <c r="E52" i="83"/>
  <c r="H52" i="83" s="1"/>
  <c r="H53" i="83"/>
  <c r="H54" i="83"/>
  <c r="H55" i="83"/>
  <c r="F56" i="83"/>
  <c r="G56" i="83"/>
  <c r="G64" i="83" s="1"/>
  <c r="E57" i="83"/>
  <c r="H57" i="83"/>
  <c r="H58" i="83"/>
  <c r="F59" i="83"/>
  <c r="G59" i="83"/>
  <c r="H60" i="83"/>
  <c r="E62" i="83"/>
  <c r="H62" i="83" s="1"/>
  <c r="A66" i="83"/>
  <c r="F68" i="83"/>
  <c r="F69" i="83"/>
  <c r="F70" i="83"/>
  <c r="F74" i="83"/>
  <c r="F75" i="83"/>
  <c r="F76" i="83"/>
  <c r="F78" i="83"/>
  <c r="F83" i="83"/>
  <c r="F84" i="83"/>
  <c r="F85" i="83"/>
  <c r="F86" i="83"/>
  <c r="F90" i="83"/>
  <c r="F91" i="83"/>
  <c r="F93" i="83"/>
  <c r="F95" i="83"/>
  <c r="F96" i="83"/>
  <c r="F97" i="83"/>
  <c r="F100" i="83"/>
  <c r="F101" i="83"/>
  <c r="F102" i="83"/>
  <c r="C110" i="83"/>
  <c r="A1" i="80"/>
  <c r="E8" i="80"/>
  <c r="H8" i="80" s="1"/>
  <c r="H9" i="80"/>
  <c r="H10" i="80"/>
  <c r="E11" i="80"/>
  <c r="F11" i="80"/>
  <c r="F13" i="80" s="1"/>
  <c r="G11" i="80"/>
  <c r="G13" i="80" s="1"/>
  <c r="H13" i="80" s="1"/>
  <c r="H12" i="80"/>
  <c r="E13" i="80"/>
  <c r="E17" i="80"/>
  <c r="H18" i="80"/>
  <c r="E19" i="80"/>
  <c r="H19" i="80" s="1"/>
  <c r="E20" i="80"/>
  <c r="H20" i="80" s="1"/>
  <c r="F21" i="80"/>
  <c r="G21" i="80"/>
  <c r="E24" i="80"/>
  <c r="H24" i="80" s="1"/>
  <c r="H25" i="80"/>
  <c r="F27" i="80"/>
  <c r="E29" i="80"/>
  <c r="H29" i="80" s="1"/>
  <c r="E30" i="80"/>
  <c r="H30" i="80" s="1"/>
  <c r="E31" i="80"/>
  <c r="H31" i="80" s="1"/>
  <c r="E34" i="80"/>
  <c r="H34" i="80" s="1"/>
  <c r="H35" i="80"/>
  <c r="H36" i="80"/>
  <c r="E37" i="80"/>
  <c r="F37" i="80"/>
  <c r="G37" i="80"/>
  <c r="H44" i="80"/>
  <c r="H45" i="80"/>
  <c r="H51" i="80"/>
  <c r="E52" i="80"/>
  <c r="H52" i="80" s="1"/>
  <c r="H53" i="80"/>
  <c r="H54" i="80"/>
  <c r="H55" i="80"/>
  <c r="F56" i="80"/>
  <c r="F64" i="80" s="1"/>
  <c r="G56" i="80"/>
  <c r="E57" i="80"/>
  <c r="H57" i="80"/>
  <c r="H58" i="80"/>
  <c r="F59" i="80"/>
  <c r="G59" i="80"/>
  <c r="H60" i="80"/>
  <c r="E62" i="80"/>
  <c r="H62" i="80" s="1"/>
  <c r="A66" i="80"/>
  <c r="F68" i="80"/>
  <c r="F69" i="80"/>
  <c r="F70" i="80"/>
  <c r="F74" i="80"/>
  <c r="F75" i="80"/>
  <c r="F76" i="80"/>
  <c r="F78" i="80"/>
  <c r="F83" i="80"/>
  <c r="F84" i="80"/>
  <c r="F85" i="80"/>
  <c r="F87" i="80" s="1"/>
  <c r="F86" i="80"/>
  <c r="F90" i="80"/>
  <c r="F91" i="80"/>
  <c r="F93" i="80" s="1"/>
  <c r="F95" i="80"/>
  <c r="F96" i="80"/>
  <c r="F97" i="80"/>
  <c r="F100" i="80"/>
  <c r="F101" i="80"/>
  <c r="F103" i="80" s="1"/>
  <c r="F102" i="80"/>
  <c r="C110" i="80"/>
  <c r="A1" i="78"/>
  <c r="E8" i="78"/>
  <c r="H9" i="78"/>
  <c r="H10" i="78"/>
  <c r="F11" i="78"/>
  <c r="F13" i="78" s="1"/>
  <c r="G11" i="78"/>
  <c r="G13" i="78" s="1"/>
  <c r="H12" i="78"/>
  <c r="E17" i="78"/>
  <c r="H17" i="78"/>
  <c r="H18" i="78"/>
  <c r="E19" i="78"/>
  <c r="H19" i="78" s="1"/>
  <c r="E20" i="78"/>
  <c r="H20" i="78" s="1"/>
  <c r="F21" i="78"/>
  <c r="G21" i="78"/>
  <c r="E24" i="78"/>
  <c r="H24" i="78" s="1"/>
  <c r="H25" i="78"/>
  <c r="F27" i="78"/>
  <c r="E29" i="78"/>
  <c r="H29" i="78"/>
  <c r="E30" i="78"/>
  <c r="H30" i="78"/>
  <c r="E31" i="78"/>
  <c r="H31" i="78"/>
  <c r="E34" i="78"/>
  <c r="H34" i="78"/>
  <c r="H35" i="78"/>
  <c r="H36" i="78"/>
  <c r="F37" i="78"/>
  <c r="G37" i="78"/>
  <c r="H44" i="78"/>
  <c r="H45" i="78"/>
  <c r="E51" i="78"/>
  <c r="H51" i="78" s="1"/>
  <c r="E52" i="78"/>
  <c r="H52" i="78" s="1"/>
  <c r="H53" i="78"/>
  <c r="H54" i="78"/>
  <c r="H55" i="78"/>
  <c r="F56" i="78"/>
  <c r="G56" i="78"/>
  <c r="E57" i="78"/>
  <c r="H57" i="78" s="1"/>
  <c r="H58" i="78"/>
  <c r="F59" i="78"/>
  <c r="G59" i="78"/>
  <c r="H60" i="78"/>
  <c r="E62" i="78"/>
  <c r="H62" i="78" s="1"/>
  <c r="A66" i="78"/>
  <c r="F68" i="78"/>
  <c r="F69" i="78"/>
  <c r="F70" i="78"/>
  <c r="F74" i="78"/>
  <c r="F77" i="78" s="1"/>
  <c r="F79" i="78" s="1"/>
  <c r="F75" i="78"/>
  <c r="F76" i="78"/>
  <c r="F78" i="78"/>
  <c r="F83" i="78"/>
  <c r="F87" i="78" s="1"/>
  <c r="F84" i="78"/>
  <c r="F85" i="78"/>
  <c r="F86" i="78"/>
  <c r="F90" i="78"/>
  <c r="F91" i="78"/>
  <c r="F95" i="78"/>
  <c r="F96" i="78"/>
  <c r="F97" i="78"/>
  <c r="F100" i="78"/>
  <c r="F101" i="78"/>
  <c r="F102" i="78"/>
  <c r="C110" i="78"/>
  <c r="A1" i="73"/>
  <c r="E8" i="73"/>
  <c r="H8" i="73"/>
  <c r="H9" i="73"/>
  <c r="H10" i="73"/>
  <c r="E11" i="73"/>
  <c r="F11" i="73"/>
  <c r="G11" i="73"/>
  <c r="G13" i="73" s="1"/>
  <c r="H13" i="73" s="1"/>
  <c r="H12" i="73"/>
  <c r="F13" i="73"/>
  <c r="E17" i="73"/>
  <c r="H18" i="73"/>
  <c r="E19" i="73"/>
  <c r="H19" i="73" s="1"/>
  <c r="E20" i="73"/>
  <c r="G21" i="73"/>
  <c r="H24" i="73"/>
  <c r="E25" i="73"/>
  <c r="H25" i="73" s="1"/>
  <c r="F27" i="73"/>
  <c r="E29" i="73"/>
  <c r="H29" i="73" s="1"/>
  <c r="H30" i="73"/>
  <c r="H31" i="73"/>
  <c r="E34" i="73"/>
  <c r="E35" i="73"/>
  <c r="H35" i="73" s="1"/>
  <c r="E36" i="73"/>
  <c r="G37" i="73"/>
  <c r="H44" i="73"/>
  <c r="H45" i="73"/>
  <c r="E51" i="73"/>
  <c r="H51" i="73" s="1"/>
  <c r="E52" i="73"/>
  <c r="H52" i="73" s="1"/>
  <c r="E53" i="73"/>
  <c r="H53" i="73" s="1"/>
  <c r="E54" i="73"/>
  <c r="H54" i="73" s="1"/>
  <c r="E55" i="73"/>
  <c r="H55" i="73" s="1"/>
  <c r="F56" i="73"/>
  <c r="G56" i="73"/>
  <c r="E57" i="73"/>
  <c r="H57" i="73" s="1"/>
  <c r="H58" i="73"/>
  <c r="F59" i="73"/>
  <c r="G59" i="73"/>
  <c r="H60" i="73"/>
  <c r="E62" i="73"/>
  <c r="H62" i="73" s="1"/>
  <c r="A66" i="73"/>
  <c r="F68" i="73"/>
  <c r="F69" i="73"/>
  <c r="F70" i="73"/>
  <c r="F74" i="73"/>
  <c r="F77" i="73" s="1"/>
  <c r="F79" i="73" s="1"/>
  <c r="F75" i="73"/>
  <c r="F76" i="73"/>
  <c r="F78" i="73"/>
  <c r="F83" i="73"/>
  <c r="F84" i="73"/>
  <c r="F85" i="73"/>
  <c r="F86" i="73"/>
  <c r="F90" i="73"/>
  <c r="F91" i="73"/>
  <c r="F95" i="73"/>
  <c r="F96" i="73"/>
  <c r="F97" i="73"/>
  <c r="F100" i="73"/>
  <c r="F101" i="73"/>
  <c r="F102" i="73"/>
  <c r="C110" i="73"/>
  <c r="A1" i="56"/>
  <c r="E8" i="56"/>
  <c r="H8" i="56"/>
  <c r="H9" i="56"/>
  <c r="E10" i="56"/>
  <c r="H10" i="56" s="1"/>
  <c r="F11" i="56"/>
  <c r="F13" i="56" s="1"/>
  <c r="G11" i="56"/>
  <c r="G13" i="56" s="1"/>
  <c r="E17" i="56"/>
  <c r="E18" i="56"/>
  <c r="H18" i="56" s="1"/>
  <c r="H19" i="56"/>
  <c r="H20" i="56"/>
  <c r="F21" i="56"/>
  <c r="G21" i="56"/>
  <c r="H24" i="56"/>
  <c r="H25" i="56"/>
  <c r="E26" i="56"/>
  <c r="H26" i="56" s="1"/>
  <c r="F27" i="56"/>
  <c r="G27" i="56"/>
  <c r="H29" i="56"/>
  <c r="H30" i="56"/>
  <c r="H31" i="56"/>
  <c r="E34" i="56"/>
  <c r="H35" i="56"/>
  <c r="H36" i="56"/>
  <c r="F37" i="56"/>
  <c r="G37" i="56"/>
  <c r="H44" i="56"/>
  <c r="H45" i="56"/>
  <c r="H51" i="56"/>
  <c r="H52" i="56"/>
  <c r="H53" i="56"/>
  <c r="H54" i="56"/>
  <c r="H55" i="56"/>
  <c r="E56" i="56"/>
  <c r="F56" i="56"/>
  <c r="G56" i="56"/>
  <c r="H57" i="56"/>
  <c r="H58" i="56"/>
  <c r="E59" i="56"/>
  <c r="F59" i="56"/>
  <c r="G59" i="56"/>
  <c r="H60" i="56"/>
  <c r="H62" i="56"/>
  <c r="A1" i="100"/>
  <c r="E8" i="100"/>
  <c r="H8" i="100" s="1"/>
  <c r="H9" i="100"/>
  <c r="H10" i="100"/>
  <c r="F11" i="100"/>
  <c r="F13" i="100" s="1"/>
  <c r="G11" i="100"/>
  <c r="G13" i="100" s="1"/>
  <c r="H12" i="100"/>
  <c r="E17" i="100"/>
  <c r="H18" i="100"/>
  <c r="E19" i="100"/>
  <c r="H19" i="100"/>
  <c r="E20" i="100"/>
  <c r="H20" i="100" s="1"/>
  <c r="F21" i="100"/>
  <c r="G21" i="100"/>
  <c r="F24" i="100"/>
  <c r="H25" i="100"/>
  <c r="E29" i="100"/>
  <c r="H29" i="100" s="1"/>
  <c r="E30" i="100"/>
  <c r="H30" i="100" s="1"/>
  <c r="E31" i="100"/>
  <c r="H31" i="100" s="1"/>
  <c r="E34" i="100"/>
  <c r="H35" i="100"/>
  <c r="H36" i="100"/>
  <c r="G37" i="100"/>
  <c r="H44" i="100"/>
  <c r="H45" i="100"/>
  <c r="H51" i="100"/>
  <c r="F52" i="100"/>
  <c r="H53" i="100"/>
  <c r="H54" i="100"/>
  <c r="H55" i="100"/>
  <c r="G56" i="100"/>
  <c r="E57" i="100"/>
  <c r="H58" i="100"/>
  <c r="F59" i="100"/>
  <c r="G59" i="100"/>
  <c r="H60" i="100"/>
  <c r="E62" i="100"/>
  <c r="H62" i="100" s="1"/>
  <c r="A66" i="100"/>
  <c r="F68" i="100"/>
  <c r="F69" i="100"/>
  <c r="F70" i="100"/>
  <c r="F74" i="100"/>
  <c r="F77" i="100" s="1"/>
  <c r="F79" i="100" s="1"/>
  <c r="F107" i="100" s="1"/>
  <c r="F110" i="100" s="1"/>
  <c r="G26" i="100" s="1"/>
  <c r="F75" i="100"/>
  <c r="F76" i="100"/>
  <c r="F78" i="100"/>
  <c r="F83" i="100"/>
  <c r="F87" i="100" s="1"/>
  <c r="F84" i="100"/>
  <c r="F85" i="100"/>
  <c r="F86" i="100"/>
  <c r="F90" i="100"/>
  <c r="F93" i="100" s="1"/>
  <c r="F91" i="100"/>
  <c r="F95" i="100"/>
  <c r="F96" i="100"/>
  <c r="F97" i="100"/>
  <c r="F100" i="100"/>
  <c r="F101" i="100"/>
  <c r="F102" i="100"/>
  <c r="C110" i="100"/>
  <c r="C58" i="48"/>
  <c r="E65" i="48" s="1"/>
  <c r="A74" i="48"/>
  <c r="A75" i="48"/>
  <c r="A118" i="48"/>
  <c r="B118" i="48"/>
  <c r="F118" i="48"/>
  <c r="B121" i="48"/>
  <c r="F121" i="48"/>
  <c r="C134" i="48"/>
  <c r="C135" i="48"/>
  <c r="A1" i="25"/>
  <c r="E8" i="25"/>
  <c r="H9" i="25"/>
  <c r="H10" i="25"/>
  <c r="F11" i="25"/>
  <c r="F13" i="25" s="1"/>
  <c r="G11" i="25"/>
  <c r="G13" i="25"/>
  <c r="H12" i="25"/>
  <c r="H17" i="25"/>
  <c r="H18" i="25"/>
  <c r="H19" i="25"/>
  <c r="H20" i="25"/>
  <c r="E21" i="25"/>
  <c r="F21" i="25"/>
  <c r="G21" i="25"/>
  <c r="H21" i="25" s="1"/>
  <c r="H24" i="25"/>
  <c r="H25" i="25"/>
  <c r="F27" i="25"/>
  <c r="H29" i="25"/>
  <c r="H30" i="25"/>
  <c r="H31" i="25"/>
  <c r="H34" i="25"/>
  <c r="H35" i="25"/>
  <c r="H36" i="25"/>
  <c r="E37" i="25"/>
  <c r="F37" i="25"/>
  <c r="G37" i="25"/>
  <c r="H44" i="25"/>
  <c r="H45" i="25"/>
  <c r="H51" i="25"/>
  <c r="H52" i="25"/>
  <c r="H53" i="25"/>
  <c r="H54" i="25"/>
  <c r="H55" i="25"/>
  <c r="E56" i="25"/>
  <c r="F56" i="25"/>
  <c r="G56" i="25"/>
  <c r="H57" i="25"/>
  <c r="H58" i="25"/>
  <c r="E59" i="25"/>
  <c r="F59" i="25"/>
  <c r="F64" i="25" s="1"/>
  <c r="G59" i="25"/>
  <c r="H60" i="25"/>
  <c r="H62" i="25"/>
  <c r="A66" i="25"/>
  <c r="G68" i="25"/>
  <c r="G69" i="25"/>
  <c r="G70" i="25"/>
  <c r="G74" i="25"/>
  <c r="G75" i="25"/>
  <c r="G76" i="25"/>
  <c r="G78" i="25"/>
  <c r="G83" i="25"/>
  <c r="G84" i="25"/>
  <c r="G85" i="25"/>
  <c r="G86" i="25"/>
  <c r="G90" i="25"/>
  <c r="G91" i="25"/>
  <c r="G93" i="25"/>
  <c r="G95" i="25"/>
  <c r="G96" i="25"/>
  <c r="G97" i="25"/>
  <c r="G100" i="25"/>
  <c r="G101" i="25"/>
  <c r="G102" i="25"/>
  <c r="C110" i="25"/>
  <c r="A1" i="79"/>
  <c r="E8" i="79"/>
  <c r="E11" i="79" s="1"/>
  <c r="E13" i="79" s="1"/>
  <c r="F11" i="79"/>
  <c r="F13" i="79" s="1"/>
  <c r="G11" i="79"/>
  <c r="G13" i="79"/>
  <c r="E17" i="79"/>
  <c r="E19" i="79"/>
  <c r="E20" i="79"/>
  <c r="F21" i="79"/>
  <c r="G21" i="79"/>
  <c r="E24" i="79"/>
  <c r="F27" i="79"/>
  <c r="E29" i="79"/>
  <c r="E30" i="79"/>
  <c r="E31" i="79"/>
  <c r="E34" i="79"/>
  <c r="E37" i="79" s="1"/>
  <c r="G37" i="79"/>
  <c r="E52" i="79"/>
  <c r="E56" i="79" s="1"/>
  <c r="F56" i="79"/>
  <c r="G56" i="79"/>
  <c r="E57" i="79"/>
  <c r="F59" i="79"/>
  <c r="G59" i="79"/>
  <c r="E62" i="79"/>
  <c r="A66" i="79"/>
  <c r="F68" i="79"/>
  <c r="F69" i="79"/>
  <c r="F70" i="79"/>
  <c r="F74" i="79"/>
  <c r="F75" i="79"/>
  <c r="F76" i="79"/>
  <c r="F78" i="79"/>
  <c r="F83" i="79"/>
  <c r="F84" i="79"/>
  <c r="F85" i="79"/>
  <c r="F86" i="79"/>
  <c r="F90" i="79"/>
  <c r="F91" i="79"/>
  <c r="F95" i="79"/>
  <c r="F96" i="79"/>
  <c r="F97" i="79"/>
  <c r="F100" i="79"/>
  <c r="F101" i="79"/>
  <c r="F102" i="79"/>
  <c r="C110" i="79"/>
  <c r="A1" i="65"/>
  <c r="E8" i="65"/>
  <c r="E11" i="65" s="1"/>
  <c r="F11" i="65"/>
  <c r="F13" i="65" s="1"/>
  <c r="G11" i="65"/>
  <c r="G13" i="65" s="1"/>
  <c r="E12" i="65"/>
  <c r="F21" i="65"/>
  <c r="G21" i="65"/>
  <c r="F27" i="65"/>
  <c r="E29" i="65"/>
  <c r="E34" i="65"/>
  <c r="E37" i="65" s="1"/>
  <c r="F37" i="65"/>
  <c r="G37" i="65"/>
  <c r="E56" i="65"/>
  <c r="F56" i="65"/>
  <c r="G56" i="65"/>
  <c r="E59" i="65"/>
  <c r="F59" i="65"/>
  <c r="G59" i="65"/>
  <c r="A66" i="65"/>
  <c r="F68" i="65"/>
  <c r="F69" i="65"/>
  <c r="F70" i="65"/>
  <c r="F74" i="65"/>
  <c r="F75" i="65"/>
  <c r="F76" i="65"/>
  <c r="F78" i="65"/>
  <c r="F83" i="65"/>
  <c r="F84" i="65"/>
  <c r="F85" i="65"/>
  <c r="F86" i="65"/>
  <c r="F87" i="65" s="1"/>
  <c r="F90" i="65"/>
  <c r="F91" i="65"/>
  <c r="F93" i="65"/>
  <c r="F95" i="65"/>
  <c r="F96" i="65"/>
  <c r="F97" i="65"/>
  <c r="F100" i="65"/>
  <c r="F101" i="65"/>
  <c r="F103" i="65" s="1"/>
  <c r="F102" i="65"/>
  <c r="C110" i="65"/>
  <c r="A1" i="37"/>
  <c r="E8" i="37"/>
  <c r="H9" i="37"/>
  <c r="H10" i="37"/>
  <c r="F11" i="37"/>
  <c r="G11" i="37"/>
  <c r="G13" i="37" s="1"/>
  <c r="H12" i="37"/>
  <c r="H17" i="37"/>
  <c r="H18" i="37"/>
  <c r="H19" i="37"/>
  <c r="H20" i="37"/>
  <c r="E21" i="37"/>
  <c r="F21" i="37"/>
  <c r="G21" i="37"/>
  <c r="H24" i="37"/>
  <c r="H25" i="37"/>
  <c r="E26" i="37"/>
  <c r="H26" i="37" s="1"/>
  <c r="F27" i="37"/>
  <c r="G27" i="37"/>
  <c r="H29" i="37"/>
  <c r="H30" i="37"/>
  <c r="H31" i="37"/>
  <c r="H34" i="37"/>
  <c r="H35" i="37"/>
  <c r="H36" i="37"/>
  <c r="E37" i="37"/>
  <c r="F37" i="37"/>
  <c r="G37" i="37"/>
  <c r="H44" i="37"/>
  <c r="H45" i="37"/>
  <c r="H51" i="37"/>
  <c r="H52" i="37"/>
  <c r="H53" i="37"/>
  <c r="H54" i="37"/>
  <c r="H55" i="37"/>
  <c r="E56" i="37"/>
  <c r="F56" i="37"/>
  <c r="G56" i="37"/>
  <c r="G64" i="37"/>
  <c r="H57" i="37"/>
  <c r="H58" i="37"/>
  <c r="E59" i="37"/>
  <c r="F59" i="37"/>
  <c r="G59" i="37"/>
  <c r="H60" i="37"/>
  <c r="H62" i="37"/>
  <c r="A66" i="37"/>
  <c r="C110" i="37"/>
  <c r="A1" i="30"/>
  <c r="E8" i="30"/>
  <c r="H8" i="30"/>
  <c r="H9" i="30"/>
  <c r="H10" i="30"/>
  <c r="E11" i="30"/>
  <c r="F11" i="30"/>
  <c r="F13" i="30" s="1"/>
  <c r="H13" i="30" s="1"/>
  <c r="G11" i="30"/>
  <c r="H12" i="30"/>
  <c r="H17" i="30"/>
  <c r="H18" i="30"/>
  <c r="H19" i="30"/>
  <c r="H20" i="30"/>
  <c r="E21" i="30"/>
  <c r="F21" i="30"/>
  <c r="G21" i="30"/>
  <c r="H21" i="30" s="1"/>
  <c r="H24" i="30"/>
  <c r="H25" i="30"/>
  <c r="E26" i="30"/>
  <c r="H26" i="30" s="1"/>
  <c r="E27" i="30"/>
  <c r="F27" i="30"/>
  <c r="G27" i="30"/>
  <c r="H29" i="30"/>
  <c r="H30" i="30"/>
  <c r="H31" i="30"/>
  <c r="E34" i="30"/>
  <c r="H34" i="30" s="1"/>
  <c r="H35" i="30"/>
  <c r="H36" i="30"/>
  <c r="F37" i="30"/>
  <c r="G37" i="30"/>
  <c r="H44" i="30"/>
  <c r="H45" i="30"/>
  <c r="H51" i="30"/>
  <c r="H52" i="30"/>
  <c r="H53" i="30"/>
  <c r="H54" i="30"/>
  <c r="H55" i="30"/>
  <c r="E56" i="30"/>
  <c r="F56" i="30"/>
  <c r="G56" i="30"/>
  <c r="H57" i="30"/>
  <c r="H58" i="30"/>
  <c r="E59" i="30"/>
  <c r="H59" i="30" s="1"/>
  <c r="F59" i="30"/>
  <c r="G59" i="30"/>
  <c r="H60" i="30"/>
  <c r="H62" i="30"/>
  <c r="A66" i="30"/>
  <c r="C110" i="30"/>
  <c r="A1" i="29"/>
  <c r="E8" i="29"/>
  <c r="H8" i="29" s="1"/>
  <c r="H9" i="29"/>
  <c r="H10" i="29"/>
  <c r="F11" i="29"/>
  <c r="G11" i="29"/>
  <c r="G13" i="29"/>
  <c r="H12" i="29"/>
  <c r="F13" i="29"/>
  <c r="H17" i="29"/>
  <c r="H18" i="29"/>
  <c r="H19" i="29"/>
  <c r="H20" i="29"/>
  <c r="E21" i="29"/>
  <c r="F21" i="29"/>
  <c r="G21" i="29"/>
  <c r="H24" i="29"/>
  <c r="H25" i="29"/>
  <c r="F27" i="29"/>
  <c r="E29" i="29"/>
  <c r="H29" i="29" s="1"/>
  <c r="H30" i="29"/>
  <c r="H31" i="29"/>
  <c r="H34" i="29"/>
  <c r="H35" i="29"/>
  <c r="H36" i="29"/>
  <c r="E37" i="29"/>
  <c r="F37" i="29"/>
  <c r="F38" i="29" s="1"/>
  <c r="G37" i="29"/>
  <c r="H37" i="29" s="1"/>
  <c r="H44" i="29"/>
  <c r="H45" i="29"/>
  <c r="H51" i="29"/>
  <c r="H52" i="29"/>
  <c r="H53" i="29"/>
  <c r="H54" i="29"/>
  <c r="H55" i="29"/>
  <c r="E56" i="29"/>
  <c r="H56" i="29" s="1"/>
  <c r="F56" i="29"/>
  <c r="G56" i="29"/>
  <c r="H57" i="29"/>
  <c r="H58" i="29"/>
  <c r="E59" i="29"/>
  <c r="H59" i="29" s="1"/>
  <c r="F59" i="29"/>
  <c r="G59" i="29"/>
  <c r="H60" i="29"/>
  <c r="H62" i="29"/>
  <c r="A66" i="29"/>
  <c r="F68" i="29"/>
  <c r="F69" i="29"/>
  <c r="F70" i="29"/>
  <c r="F74" i="29"/>
  <c r="F75" i="29"/>
  <c r="F76" i="29"/>
  <c r="F78" i="29"/>
  <c r="F83" i="29"/>
  <c r="F84" i="29"/>
  <c r="F85" i="29"/>
  <c r="F87" i="29" s="1"/>
  <c r="F86" i="29"/>
  <c r="F90" i="29"/>
  <c r="F91" i="29"/>
  <c r="F93" i="29"/>
  <c r="F95" i="29"/>
  <c r="F96" i="29"/>
  <c r="F97" i="29"/>
  <c r="F100" i="29"/>
  <c r="F103" i="29" s="1"/>
  <c r="F101" i="29"/>
  <c r="F102" i="29"/>
  <c r="C110" i="29"/>
  <c r="A1" i="76"/>
  <c r="E8" i="76"/>
  <c r="H8" i="76" s="1"/>
  <c r="H9" i="76"/>
  <c r="H10" i="76"/>
  <c r="E11" i="76"/>
  <c r="E13" i="76" s="1"/>
  <c r="H13" i="76" s="1"/>
  <c r="F11" i="76"/>
  <c r="G11" i="76"/>
  <c r="G13" i="76" s="1"/>
  <c r="H12" i="76"/>
  <c r="E17" i="76"/>
  <c r="H17" i="76" s="1"/>
  <c r="H18" i="76"/>
  <c r="E19" i="76"/>
  <c r="H19" i="76"/>
  <c r="E20" i="76"/>
  <c r="H20" i="76" s="1"/>
  <c r="F21" i="76"/>
  <c r="G21" i="76"/>
  <c r="E24" i="76"/>
  <c r="H24" i="76" s="1"/>
  <c r="E25" i="76"/>
  <c r="H25" i="76" s="1"/>
  <c r="F27" i="76"/>
  <c r="E29" i="76"/>
  <c r="H29" i="76" s="1"/>
  <c r="E30" i="76"/>
  <c r="H30" i="76" s="1"/>
  <c r="E31" i="76"/>
  <c r="H31" i="76" s="1"/>
  <c r="E34" i="76"/>
  <c r="H35" i="76"/>
  <c r="H36" i="76"/>
  <c r="F37" i="76"/>
  <c r="F38" i="76" s="1"/>
  <c r="G37" i="76"/>
  <c r="H44" i="76"/>
  <c r="H45" i="76"/>
  <c r="H51" i="76"/>
  <c r="E52" i="76"/>
  <c r="H53" i="76"/>
  <c r="H54" i="76"/>
  <c r="H55" i="76"/>
  <c r="F56" i="76"/>
  <c r="F64" i="76" s="1"/>
  <c r="G56" i="76"/>
  <c r="E57" i="76"/>
  <c r="H58" i="76"/>
  <c r="F59" i="76"/>
  <c r="G59" i="76"/>
  <c r="H60" i="76"/>
  <c r="E62" i="76"/>
  <c r="H62" i="76" s="1"/>
  <c r="A66" i="76"/>
  <c r="F68" i="76"/>
  <c r="F69" i="76"/>
  <c r="F70" i="76"/>
  <c r="F74" i="76"/>
  <c r="F75" i="76"/>
  <c r="F76" i="76"/>
  <c r="F78" i="76"/>
  <c r="F83" i="76"/>
  <c r="F84" i="76"/>
  <c r="F85" i="76"/>
  <c r="F86" i="76"/>
  <c r="F90" i="76"/>
  <c r="F91" i="76"/>
  <c r="F93" i="76"/>
  <c r="F95" i="76"/>
  <c r="F96" i="76"/>
  <c r="F97" i="76"/>
  <c r="F100" i="76"/>
  <c r="F103" i="76" s="1"/>
  <c r="F101" i="76"/>
  <c r="F102" i="76"/>
  <c r="C110" i="76"/>
  <c r="A1" i="38"/>
  <c r="E8" i="38"/>
  <c r="H8" i="38" s="1"/>
  <c r="H9" i="38"/>
  <c r="E10" i="38"/>
  <c r="H10" i="38"/>
  <c r="F11" i="38"/>
  <c r="G11" i="38"/>
  <c r="G13" i="38" s="1"/>
  <c r="H12" i="38"/>
  <c r="F13" i="38"/>
  <c r="E17" i="38"/>
  <c r="H17" i="38" s="1"/>
  <c r="H18" i="38"/>
  <c r="H19" i="38"/>
  <c r="H20" i="38"/>
  <c r="F21" i="38"/>
  <c r="G21" i="38"/>
  <c r="H24" i="38"/>
  <c r="H25" i="38"/>
  <c r="F27" i="38"/>
  <c r="H29" i="38"/>
  <c r="H30" i="38"/>
  <c r="H31" i="38"/>
  <c r="H34" i="38"/>
  <c r="H35" i="38"/>
  <c r="H36" i="38"/>
  <c r="E37" i="38"/>
  <c r="H37" i="38" s="1"/>
  <c r="F37" i="38"/>
  <c r="G37" i="38"/>
  <c r="H44" i="38"/>
  <c r="H45" i="38"/>
  <c r="H51" i="38"/>
  <c r="H52" i="38"/>
  <c r="H53" i="38"/>
  <c r="H54" i="38"/>
  <c r="H55" i="38"/>
  <c r="E56" i="38"/>
  <c r="E64" i="38" s="1"/>
  <c r="F56" i="38"/>
  <c r="G56" i="38"/>
  <c r="H57" i="38"/>
  <c r="H58" i="38"/>
  <c r="E59" i="38"/>
  <c r="F59" i="38"/>
  <c r="G59" i="38"/>
  <c r="H59" i="38" s="1"/>
  <c r="H60" i="38"/>
  <c r="H62" i="38"/>
  <c r="A66" i="38"/>
  <c r="F68" i="38"/>
  <c r="F69" i="38"/>
  <c r="F70" i="38"/>
  <c r="F74" i="38"/>
  <c r="F75" i="38"/>
  <c r="F76" i="38"/>
  <c r="F78" i="38"/>
  <c r="F83" i="38"/>
  <c r="F84" i="38"/>
  <c r="F85" i="38"/>
  <c r="F86" i="38"/>
  <c r="F90" i="38"/>
  <c r="F93" i="38" s="1"/>
  <c r="F91" i="38"/>
  <c r="F95" i="38"/>
  <c r="F96" i="38"/>
  <c r="F97" i="38"/>
  <c r="F100" i="38"/>
  <c r="F101" i="38"/>
  <c r="F102" i="38"/>
  <c r="C110" i="38"/>
  <c r="A1" i="27"/>
  <c r="E8" i="27"/>
  <c r="H9" i="27"/>
  <c r="E10" i="27"/>
  <c r="H10" i="27" s="1"/>
  <c r="F11" i="27"/>
  <c r="F13" i="27" s="1"/>
  <c r="F21" i="27"/>
  <c r="F27" i="27"/>
  <c r="G11" i="27"/>
  <c r="G13" i="27" s="1"/>
  <c r="H12" i="27"/>
  <c r="E17" i="27"/>
  <c r="E21" i="27" s="1"/>
  <c r="E18" i="27"/>
  <c r="H18" i="27" s="1"/>
  <c r="H19" i="27"/>
  <c r="H20" i="27"/>
  <c r="G21" i="27"/>
  <c r="H24" i="27"/>
  <c r="H25" i="27"/>
  <c r="E26" i="27"/>
  <c r="H26" i="27" s="1"/>
  <c r="G27" i="27"/>
  <c r="E29" i="27"/>
  <c r="H29" i="27" s="1"/>
  <c r="H30" i="27"/>
  <c r="H31" i="27"/>
  <c r="E34" i="27"/>
  <c r="H34" i="27" s="1"/>
  <c r="H35" i="27"/>
  <c r="H36" i="27"/>
  <c r="F37" i="27"/>
  <c r="G37" i="27"/>
  <c r="E43" i="27"/>
  <c r="H43" i="27" s="1"/>
  <c r="E44" i="27"/>
  <c r="H44" i="27" s="1"/>
  <c r="H45" i="27"/>
  <c r="H51" i="27"/>
  <c r="H52" i="27"/>
  <c r="H53" i="27"/>
  <c r="H54" i="27"/>
  <c r="H55" i="27"/>
  <c r="E56" i="27"/>
  <c r="F56" i="27"/>
  <c r="G56" i="27"/>
  <c r="H57" i="27"/>
  <c r="H58" i="27"/>
  <c r="E59" i="27"/>
  <c r="E64" i="27" s="1"/>
  <c r="F59" i="27"/>
  <c r="G59" i="27"/>
  <c r="H59" i="27" s="1"/>
  <c r="H60" i="27"/>
  <c r="H62" i="27"/>
  <c r="A1" i="24"/>
  <c r="E8" i="24"/>
  <c r="H9" i="24"/>
  <c r="H10" i="24"/>
  <c r="F11" i="24"/>
  <c r="F13" i="24" s="1"/>
  <c r="G11" i="24"/>
  <c r="G13" i="24" s="1"/>
  <c r="H12" i="24"/>
  <c r="H17" i="24"/>
  <c r="H18" i="24"/>
  <c r="H19" i="24"/>
  <c r="H20" i="24"/>
  <c r="E21" i="24"/>
  <c r="F21" i="24"/>
  <c r="G21" i="24"/>
  <c r="H24" i="24"/>
  <c r="H25" i="24"/>
  <c r="G26" i="24"/>
  <c r="G27" i="24"/>
  <c r="F27" i="24"/>
  <c r="H29" i="24"/>
  <c r="H30" i="24"/>
  <c r="H31" i="24"/>
  <c r="H34" i="24"/>
  <c r="H35" i="24"/>
  <c r="H36" i="24"/>
  <c r="E37" i="24"/>
  <c r="F37" i="24"/>
  <c r="G37" i="24"/>
  <c r="E43" i="24"/>
  <c r="E44" i="24"/>
  <c r="H44" i="24" s="1"/>
  <c r="H51" i="24"/>
  <c r="H52" i="24"/>
  <c r="H53" i="24"/>
  <c r="H54" i="24"/>
  <c r="H55" i="24"/>
  <c r="E56" i="24"/>
  <c r="H56" i="24" s="1"/>
  <c r="F56" i="24"/>
  <c r="G56" i="24"/>
  <c r="H57" i="24"/>
  <c r="H58" i="24"/>
  <c r="E59" i="24"/>
  <c r="F59" i="24"/>
  <c r="G59" i="24"/>
  <c r="H60" i="24"/>
  <c r="H62" i="24"/>
  <c r="A1" i="23"/>
  <c r="E8" i="23"/>
  <c r="H9" i="23"/>
  <c r="E10" i="23"/>
  <c r="H10" i="23" s="1"/>
  <c r="F11" i="23"/>
  <c r="F13" i="23" s="1"/>
  <c r="G11" i="23"/>
  <c r="H12" i="23"/>
  <c r="G13" i="23"/>
  <c r="H17" i="23"/>
  <c r="H18" i="23"/>
  <c r="H19" i="23"/>
  <c r="H20" i="23"/>
  <c r="E21" i="23"/>
  <c r="F21" i="23"/>
  <c r="G21" i="23"/>
  <c r="H24" i="23"/>
  <c r="H25" i="23"/>
  <c r="F27" i="23"/>
  <c r="E29" i="23"/>
  <c r="H29" i="23" s="1"/>
  <c r="H30" i="23"/>
  <c r="H31" i="23"/>
  <c r="E34" i="23"/>
  <c r="H34" i="23" s="1"/>
  <c r="H35" i="23"/>
  <c r="H36" i="23"/>
  <c r="F37" i="23"/>
  <c r="G37" i="23"/>
  <c r="H44" i="23"/>
  <c r="H45" i="23"/>
  <c r="H51" i="23"/>
  <c r="H52" i="23"/>
  <c r="H53" i="23"/>
  <c r="H54" i="23"/>
  <c r="H55" i="23"/>
  <c r="E56" i="23"/>
  <c r="F56" i="23"/>
  <c r="G56" i="23"/>
  <c r="H57" i="23"/>
  <c r="H58" i="23"/>
  <c r="E59" i="23"/>
  <c r="F59" i="23"/>
  <c r="G59" i="23"/>
  <c r="H59" i="23"/>
  <c r="H60" i="23"/>
  <c r="H62" i="23"/>
  <c r="A66" i="23"/>
  <c r="F68" i="23"/>
  <c r="F69" i="23"/>
  <c r="F70" i="23"/>
  <c r="F74" i="23"/>
  <c r="F75" i="23"/>
  <c r="F77" i="23" s="1"/>
  <c r="F79" i="23" s="1"/>
  <c r="F76" i="23"/>
  <c r="F78" i="23"/>
  <c r="F83" i="23"/>
  <c r="F84" i="23"/>
  <c r="F87" i="23" s="1"/>
  <c r="F85" i="23"/>
  <c r="F86" i="23"/>
  <c r="F90" i="23"/>
  <c r="F91" i="23"/>
  <c r="F93" i="23" s="1"/>
  <c r="F95" i="23"/>
  <c r="F96" i="23"/>
  <c r="F97" i="23"/>
  <c r="F100" i="23"/>
  <c r="F101" i="23"/>
  <c r="F102" i="23"/>
  <c r="C110" i="23"/>
  <c r="A1" i="22"/>
  <c r="E8" i="22"/>
  <c r="H8" i="22" s="1"/>
  <c r="H9" i="22"/>
  <c r="H10" i="22"/>
  <c r="F11" i="22"/>
  <c r="F13" i="22" s="1"/>
  <c r="G11" i="22"/>
  <c r="G13" i="22" s="1"/>
  <c r="H12" i="22"/>
  <c r="H17" i="22"/>
  <c r="H18" i="22"/>
  <c r="H19" i="22"/>
  <c r="H20" i="22"/>
  <c r="E21" i="22"/>
  <c r="F21" i="22"/>
  <c r="G21" i="22"/>
  <c r="H21" i="22" s="1"/>
  <c r="H24" i="22"/>
  <c r="H25" i="22"/>
  <c r="F27" i="22"/>
  <c r="H29" i="22"/>
  <c r="H30" i="22"/>
  <c r="H31" i="22"/>
  <c r="E34" i="22"/>
  <c r="H34" i="22" s="1"/>
  <c r="H35" i="22"/>
  <c r="H36" i="22"/>
  <c r="F37" i="22"/>
  <c r="G37" i="22"/>
  <c r="H44" i="22"/>
  <c r="H45" i="22"/>
  <c r="H51" i="22"/>
  <c r="H52" i="22"/>
  <c r="H53" i="22"/>
  <c r="H54" i="22"/>
  <c r="H55" i="22"/>
  <c r="E56" i="22"/>
  <c r="F56" i="22"/>
  <c r="H56" i="22" s="1"/>
  <c r="G56" i="22"/>
  <c r="G64" i="22" s="1"/>
  <c r="H57" i="22"/>
  <c r="H58" i="22"/>
  <c r="E59" i="22"/>
  <c r="E64" i="22" s="1"/>
  <c r="F59" i="22"/>
  <c r="G59" i="22"/>
  <c r="H60" i="22"/>
  <c r="H62" i="22"/>
  <c r="A66" i="22"/>
  <c r="F68" i="22"/>
  <c r="F69" i="22"/>
  <c r="F70" i="22"/>
  <c r="F74" i="22"/>
  <c r="F75" i="22"/>
  <c r="F76" i="22"/>
  <c r="F78" i="22"/>
  <c r="F83" i="22"/>
  <c r="F84" i="22"/>
  <c r="F85" i="22"/>
  <c r="F86" i="22"/>
  <c r="F90" i="22"/>
  <c r="F93" i="22" s="1"/>
  <c r="F91" i="22"/>
  <c r="F95" i="22"/>
  <c r="F96" i="22"/>
  <c r="F97" i="22"/>
  <c r="F100" i="22"/>
  <c r="F101" i="22"/>
  <c r="F102" i="22"/>
  <c r="C110" i="22"/>
  <c r="A1" i="21"/>
  <c r="E8" i="21"/>
  <c r="H9" i="21"/>
  <c r="H10" i="21"/>
  <c r="F11" i="21"/>
  <c r="F13" i="21" s="1"/>
  <c r="G11" i="21"/>
  <c r="G13" i="21" s="1"/>
  <c r="H12" i="21"/>
  <c r="H17" i="21"/>
  <c r="H18" i="21"/>
  <c r="H19" i="21"/>
  <c r="H20" i="21"/>
  <c r="E21" i="21"/>
  <c r="F21" i="21"/>
  <c r="G21" i="21"/>
  <c r="H24" i="21"/>
  <c r="H25" i="21"/>
  <c r="F27" i="21"/>
  <c r="E29" i="21"/>
  <c r="H29" i="21" s="1"/>
  <c r="H30" i="21"/>
  <c r="H31" i="21"/>
  <c r="H34" i="21"/>
  <c r="H35" i="21"/>
  <c r="H36" i="21"/>
  <c r="E37" i="21"/>
  <c r="F37" i="21"/>
  <c r="G37" i="21"/>
  <c r="H44" i="21"/>
  <c r="H45" i="21"/>
  <c r="H51" i="21"/>
  <c r="H52" i="21"/>
  <c r="H53" i="21"/>
  <c r="H54" i="21"/>
  <c r="H55" i="21"/>
  <c r="E56" i="21"/>
  <c r="F56" i="21"/>
  <c r="G56" i="21"/>
  <c r="H57" i="21"/>
  <c r="H58" i="21"/>
  <c r="E59" i="21"/>
  <c r="F59" i="21"/>
  <c r="G59" i="21"/>
  <c r="H60" i="21"/>
  <c r="H62" i="21"/>
  <c r="A66" i="21"/>
  <c r="F68" i="21"/>
  <c r="F69" i="21"/>
  <c r="F70" i="21"/>
  <c r="F74" i="21"/>
  <c r="F75" i="21"/>
  <c r="F76" i="21"/>
  <c r="F78" i="21"/>
  <c r="F83" i="21"/>
  <c r="F84" i="21"/>
  <c r="F85" i="21"/>
  <c r="F86" i="21"/>
  <c r="F90" i="21"/>
  <c r="F91" i="21"/>
  <c r="F93" i="21" s="1"/>
  <c r="F95" i="21"/>
  <c r="F96" i="21"/>
  <c r="F97" i="21"/>
  <c r="F100" i="21"/>
  <c r="F101" i="21"/>
  <c r="F102" i="21"/>
  <c r="C110" i="21"/>
  <c r="A1" i="20"/>
  <c r="E8" i="20"/>
  <c r="H8" i="20" s="1"/>
  <c r="H9" i="20"/>
  <c r="H10" i="20"/>
  <c r="F11" i="20"/>
  <c r="F13" i="20" s="1"/>
  <c r="G11" i="20"/>
  <c r="H12" i="20"/>
  <c r="G13" i="20"/>
  <c r="H17" i="20"/>
  <c r="H18" i="20"/>
  <c r="H19" i="20"/>
  <c r="E20" i="20"/>
  <c r="H20" i="20" s="1"/>
  <c r="F21" i="20"/>
  <c r="G21" i="20"/>
  <c r="H24" i="20"/>
  <c r="H25" i="20"/>
  <c r="F27" i="20"/>
  <c r="H29" i="20"/>
  <c r="H30" i="20"/>
  <c r="H31" i="20"/>
  <c r="H34" i="20"/>
  <c r="H35" i="20"/>
  <c r="E36" i="20"/>
  <c r="H36" i="20" s="1"/>
  <c r="F37" i="20"/>
  <c r="G37" i="20"/>
  <c r="H44" i="20"/>
  <c r="H45" i="20"/>
  <c r="H51" i="20"/>
  <c r="H52" i="20"/>
  <c r="H53" i="20"/>
  <c r="H54" i="20"/>
  <c r="H55" i="20"/>
  <c r="E56" i="20"/>
  <c r="F56" i="20"/>
  <c r="G56" i="20"/>
  <c r="H57" i="20"/>
  <c r="H58" i="20"/>
  <c r="E59" i="20"/>
  <c r="F59" i="20"/>
  <c r="G59" i="20"/>
  <c r="H60" i="20"/>
  <c r="H62" i="20"/>
  <c r="A67" i="20"/>
  <c r="F69" i="20"/>
  <c r="F70" i="20"/>
  <c r="F71" i="20"/>
  <c r="F75" i="20"/>
  <c r="F76" i="20"/>
  <c r="F77" i="20"/>
  <c r="F79" i="20"/>
  <c r="F84" i="20"/>
  <c r="F85" i="20"/>
  <c r="F86" i="20"/>
  <c r="F87" i="20"/>
  <c r="F91" i="20"/>
  <c r="F92" i="20"/>
  <c r="F94" i="20"/>
  <c r="F96" i="20"/>
  <c r="F97" i="20"/>
  <c r="F98" i="20"/>
  <c r="F101" i="20"/>
  <c r="F104" i="20" s="1"/>
  <c r="F102" i="20"/>
  <c r="F103" i="20"/>
  <c r="C111" i="20"/>
  <c r="A1" i="19"/>
  <c r="E8" i="19"/>
  <c r="H8" i="19" s="1"/>
  <c r="H9" i="19"/>
  <c r="H10" i="19"/>
  <c r="F11" i="19"/>
  <c r="F13" i="19" s="1"/>
  <c r="H13" i="19" s="1"/>
  <c r="G11" i="19"/>
  <c r="E12" i="19"/>
  <c r="H12" i="19" s="1"/>
  <c r="G13" i="19"/>
  <c r="H17" i="19"/>
  <c r="H18" i="19"/>
  <c r="H19" i="19"/>
  <c r="H20" i="19"/>
  <c r="E21" i="19"/>
  <c r="F21" i="19"/>
  <c r="G21" i="19"/>
  <c r="H24" i="19"/>
  <c r="H25" i="19"/>
  <c r="F27" i="19"/>
  <c r="H29" i="19"/>
  <c r="H30" i="19"/>
  <c r="H31" i="19"/>
  <c r="E34" i="19"/>
  <c r="H34" i="19"/>
  <c r="H35" i="19"/>
  <c r="H36" i="19"/>
  <c r="F37" i="19"/>
  <c r="G37" i="19"/>
  <c r="H44" i="19"/>
  <c r="H45" i="19"/>
  <c r="H51" i="19"/>
  <c r="H52" i="19"/>
  <c r="H53" i="19"/>
  <c r="H54" i="19"/>
  <c r="H55" i="19"/>
  <c r="E56" i="19"/>
  <c r="F56" i="19"/>
  <c r="G56" i="19"/>
  <c r="H57" i="19"/>
  <c r="H58" i="19"/>
  <c r="E59" i="19"/>
  <c r="H59" i="19" s="1"/>
  <c r="F59" i="19"/>
  <c r="G59" i="19"/>
  <c r="H60" i="19"/>
  <c r="H62" i="19"/>
  <c r="A66" i="19"/>
  <c r="F68" i="19"/>
  <c r="F69" i="19"/>
  <c r="F70" i="19"/>
  <c r="F74" i="19"/>
  <c r="F75" i="19"/>
  <c r="F76" i="19"/>
  <c r="F77" i="19" s="1"/>
  <c r="F78" i="19"/>
  <c r="F83" i="19"/>
  <c r="F84" i="19"/>
  <c r="F85" i="19"/>
  <c r="F86" i="19"/>
  <c r="F87" i="19" s="1"/>
  <c r="F90" i="19"/>
  <c r="F91" i="19"/>
  <c r="F95" i="19"/>
  <c r="F96" i="19"/>
  <c r="F97" i="19"/>
  <c r="F100" i="19"/>
  <c r="F101" i="19"/>
  <c r="F102" i="19"/>
  <c r="C110" i="19"/>
  <c r="A1" i="15"/>
  <c r="E8" i="15"/>
  <c r="H8" i="15" s="1"/>
  <c r="H9" i="15"/>
  <c r="H10" i="15"/>
  <c r="F11" i="15"/>
  <c r="F13" i="15" s="1"/>
  <c r="G11" i="15"/>
  <c r="H12" i="15"/>
  <c r="H17" i="15"/>
  <c r="H18" i="15"/>
  <c r="E19" i="15"/>
  <c r="H19" i="15" s="1"/>
  <c r="H20" i="15"/>
  <c r="F21" i="15"/>
  <c r="G21" i="15"/>
  <c r="H24" i="15"/>
  <c r="H25" i="15"/>
  <c r="H26" i="15"/>
  <c r="E27" i="15"/>
  <c r="F27" i="15"/>
  <c r="G27" i="15"/>
  <c r="H27" i="15" s="1"/>
  <c r="H29" i="15"/>
  <c r="H30" i="15"/>
  <c r="H31" i="15"/>
  <c r="H34" i="15"/>
  <c r="H35" i="15"/>
  <c r="H36" i="15"/>
  <c r="E37" i="15"/>
  <c r="F37" i="15"/>
  <c r="G37" i="15"/>
  <c r="H43" i="15"/>
  <c r="E44" i="15"/>
  <c r="H44" i="15"/>
  <c r="H45" i="15"/>
  <c r="H51" i="15"/>
  <c r="E52" i="15"/>
  <c r="H52" i="15"/>
  <c r="H53" i="15"/>
  <c r="H54" i="15"/>
  <c r="H55" i="15"/>
  <c r="F56" i="15"/>
  <c r="G56" i="15"/>
  <c r="H57" i="15"/>
  <c r="E58" i="15"/>
  <c r="H58" i="15" s="1"/>
  <c r="F59" i="15"/>
  <c r="F64" i="15" s="1"/>
  <c r="G59" i="15"/>
  <c r="H60" i="15"/>
  <c r="E62" i="15"/>
  <c r="H62" i="15" s="1"/>
  <c r="A1" i="13"/>
  <c r="E8" i="13"/>
  <c r="H8" i="13" s="1"/>
  <c r="H9" i="13"/>
  <c r="H10" i="13"/>
  <c r="E11" i="13"/>
  <c r="E13" i="13" s="1"/>
  <c r="F11" i="13"/>
  <c r="F13" i="13" s="1"/>
  <c r="G11" i="13"/>
  <c r="G13" i="13" s="1"/>
  <c r="H12" i="13"/>
  <c r="H17" i="13"/>
  <c r="H18" i="13"/>
  <c r="H19" i="13"/>
  <c r="H20" i="13"/>
  <c r="E21" i="13"/>
  <c r="F21" i="13"/>
  <c r="G21" i="13"/>
  <c r="G38" i="13" s="1"/>
  <c r="H24" i="13"/>
  <c r="H25" i="13"/>
  <c r="E26" i="13"/>
  <c r="H26" i="13" s="1"/>
  <c r="E27" i="13"/>
  <c r="H27" i="13" s="1"/>
  <c r="F27" i="13"/>
  <c r="G27" i="13"/>
  <c r="H29" i="13"/>
  <c r="H30" i="13"/>
  <c r="H31" i="13"/>
  <c r="H34" i="13"/>
  <c r="H35" i="13"/>
  <c r="H36" i="13"/>
  <c r="E37" i="13"/>
  <c r="H37" i="13" s="1"/>
  <c r="F37" i="13"/>
  <c r="G37" i="13"/>
  <c r="E38" i="13"/>
  <c r="F38" i="13"/>
  <c r="H44" i="13"/>
  <c r="H45" i="13"/>
  <c r="H51" i="13"/>
  <c r="H52" i="13"/>
  <c r="H53" i="13"/>
  <c r="E54" i="13"/>
  <c r="H55" i="13"/>
  <c r="F56" i="13"/>
  <c r="G56" i="13"/>
  <c r="H57" i="13"/>
  <c r="H58" i="13"/>
  <c r="E59" i="13"/>
  <c r="F59" i="13"/>
  <c r="G59" i="13"/>
  <c r="H60" i="13"/>
  <c r="H62" i="13"/>
  <c r="A1" i="11"/>
  <c r="E8" i="11"/>
  <c r="H8" i="11" s="1"/>
  <c r="H9" i="11"/>
  <c r="H10" i="11"/>
  <c r="E11" i="11"/>
  <c r="F11" i="11"/>
  <c r="G11" i="11"/>
  <c r="H12" i="11"/>
  <c r="F13" i="11"/>
  <c r="H17" i="11"/>
  <c r="H18" i="11"/>
  <c r="E19" i="11"/>
  <c r="H19" i="11" s="1"/>
  <c r="H20" i="11"/>
  <c r="F21" i="11"/>
  <c r="F38" i="11"/>
  <c r="F40" i="11" s="1"/>
  <c r="F47" i="11" s="1"/>
  <c r="G21" i="11"/>
  <c r="H24" i="11"/>
  <c r="H25" i="11"/>
  <c r="G26" i="11"/>
  <c r="G27" i="11" s="1"/>
  <c r="F27" i="11"/>
  <c r="H29" i="11"/>
  <c r="H30" i="11"/>
  <c r="H31" i="11"/>
  <c r="H34" i="11"/>
  <c r="H35" i="11"/>
  <c r="H36" i="11"/>
  <c r="E37" i="11"/>
  <c r="H37" i="11" s="1"/>
  <c r="F37" i="11"/>
  <c r="G37" i="11"/>
  <c r="E43" i="11"/>
  <c r="H43" i="11" s="1"/>
  <c r="E44" i="11"/>
  <c r="H44" i="11" s="1"/>
  <c r="H45" i="11"/>
  <c r="H51" i="11"/>
  <c r="E52" i="11"/>
  <c r="H52" i="11" s="1"/>
  <c r="H53" i="11"/>
  <c r="H54" i="11"/>
  <c r="H55" i="11"/>
  <c r="F56" i="11"/>
  <c r="G56" i="11"/>
  <c r="E57" i="11"/>
  <c r="H58" i="11"/>
  <c r="F59" i="11"/>
  <c r="G59" i="11"/>
  <c r="H60" i="11"/>
  <c r="E62" i="11"/>
  <c r="H62" i="11" s="1"/>
  <c r="A1" i="10"/>
  <c r="E8" i="10"/>
  <c r="H8" i="10" s="1"/>
  <c r="H9" i="10"/>
  <c r="H10" i="10"/>
  <c r="E11" i="10"/>
  <c r="F11" i="10"/>
  <c r="G11" i="10"/>
  <c r="G13" i="10"/>
  <c r="H12" i="10"/>
  <c r="H17" i="10"/>
  <c r="H18" i="10"/>
  <c r="H19" i="10"/>
  <c r="H20" i="10"/>
  <c r="E21" i="10"/>
  <c r="F21" i="10"/>
  <c r="G21" i="10"/>
  <c r="G38" i="10" s="1"/>
  <c r="H24" i="10"/>
  <c r="H25" i="10"/>
  <c r="E26" i="10"/>
  <c r="H26" i="10"/>
  <c r="F27" i="10"/>
  <c r="G27" i="10"/>
  <c r="H29" i="10"/>
  <c r="H30" i="10"/>
  <c r="H31" i="10"/>
  <c r="H34" i="10"/>
  <c r="H35" i="10"/>
  <c r="H36" i="10"/>
  <c r="E37" i="10"/>
  <c r="F37" i="10"/>
  <c r="G37" i="10"/>
  <c r="E43" i="10"/>
  <c r="H43" i="10" s="1"/>
  <c r="H44" i="10"/>
  <c r="H45" i="10"/>
  <c r="H51" i="10"/>
  <c r="E52" i="10"/>
  <c r="H53" i="10"/>
  <c r="H54" i="10"/>
  <c r="H55" i="10"/>
  <c r="F56" i="10"/>
  <c r="G56" i="10"/>
  <c r="G64" i="10" s="1"/>
  <c r="H57" i="10"/>
  <c r="H58" i="10"/>
  <c r="E59" i="10"/>
  <c r="F59" i="10"/>
  <c r="G59" i="10"/>
  <c r="H60" i="10"/>
  <c r="H62" i="10"/>
  <c r="A66" i="10"/>
  <c r="G68" i="10"/>
  <c r="G69" i="10"/>
  <c r="G70" i="10"/>
  <c r="G74" i="10"/>
  <c r="G75" i="10"/>
  <c r="G76" i="10"/>
  <c r="G78" i="10"/>
  <c r="G83" i="10"/>
  <c r="G84" i="10"/>
  <c r="G85" i="10"/>
  <c r="G86" i="10"/>
  <c r="G90" i="10"/>
  <c r="G91" i="10"/>
  <c r="G93" i="10" s="1"/>
  <c r="G95" i="10"/>
  <c r="G96" i="10"/>
  <c r="G97" i="10"/>
  <c r="G100" i="10"/>
  <c r="G101" i="10"/>
  <c r="G102" i="10"/>
  <c r="C110" i="10"/>
  <c r="A1" i="9"/>
  <c r="E8" i="9"/>
  <c r="H8" i="9" s="1"/>
  <c r="H9" i="9"/>
  <c r="H10" i="9"/>
  <c r="F11" i="9"/>
  <c r="F13" i="9" s="1"/>
  <c r="G11" i="9"/>
  <c r="G13" i="9" s="1"/>
  <c r="H12" i="9"/>
  <c r="H17" i="9"/>
  <c r="H18" i="9"/>
  <c r="E19" i="9"/>
  <c r="H19" i="9" s="1"/>
  <c r="H20" i="9"/>
  <c r="F21" i="9"/>
  <c r="G21" i="9"/>
  <c r="H24" i="9"/>
  <c r="H25" i="9"/>
  <c r="E26" i="9"/>
  <c r="H26" i="9"/>
  <c r="E27" i="9"/>
  <c r="F27" i="9"/>
  <c r="G27" i="9"/>
  <c r="H29" i="9"/>
  <c r="H30" i="9"/>
  <c r="H31" i="9"/>
  <c r="H34" i="9"/>
  <c r="H35" i="9"/>
  <c r="H36" i="9"/>
  <c r="E37" i="9"/>
  <c r="F37" i="9"/>
  <c r="G37" i="9"/>
  <c r="G38" i="9" s="1"/>
  <c r="E43" i="9"/>
  <c r="H43" i="9" s="1"/>
  <c r="H44" i="9"/>
  <c r="H45" i="9"/>
  <c r="H51" i="9"/>
  <c r="E52" i="9"/>
  <c r="H52" i="9" s="1"/>
  <c r="H53" i="9"/>
  <c r="H54" i="9"/>
  <c r="H55" i="9"/>
  <c r="F56" i="9"/>
  <c r="G56" i="9"/>
  <c r="E57" i="9"/>
  <c r="H58" i="9"/>
  <c r="F59" i="9"/>
  <c r="G59" i="9"/>
  <c r="H60" i="9"/>
  <c r="H62" i="9"/>
  <c r="A66" i="9"/>
  <c r="G68" i="9"/>
  <c r="G69" i="9"/>
  <c r="G70" i="9"/>
  <c r="G74" i="9"/>
  <c r="G75" i="9"/>
  <c r="G76" i="9"/>
  <c r="G78" i="9"/>
  <c r="G83" i="9"/>
  <c r="G84" i="9"/>
  <c r="G85" i="9"/>
  <c r="G86" i="9"/>
  <c r="G90" i="9"/>
  <c r="G91" i="9"/>
  <c r="G93" i="9" s="1"/>
  <c r="G95" i="9"/>
  <c r="G96" i="9"/>
  <c r="G97" i="9"/>
  <c r="G100" i="9"/>
  <c r="G101" i="9"/>
  <c r="G102" i="9"/>
  <c r="A1" i="8"/>
  <c r="E8" i="8"/>
  <c r="H8" i="8"/>
  <c r="H9" i="8"/>
  <c r="H10" i="8"/>
  <c r="E11" i="8"/>
  <c r="F11" i="8"/>
  <c r="F13" i="8" s="1"/>
  <c r="G11" i="8"/>
  <c r="G13" i="8" s="1"/>
  <c r="H12" i="8"/>
  <c r="H17" i="8"/>
  <c r="H18" i="8"/>
  <c r="H19" i="8"/>
  <c r="H20" i="8"/>
  <c r="E21" i="8"/>
  <c r="F21" i="8"/>
  <c r="G21" i="8"/>
  <c r="H24" i="8"/>
  <c r="H25" i="8"/>
  <c r="E26" i="8"/>
  <c r="H26" i="8"/>
  <c r="F27" i="8"/>
  <c r="G27" i="8"/>
  <c r="H29" i="8"/>
  <c r="H30" i="8"/>
  <c r="H31" i="8"/>
  <c r="H34" i="8"/>
  <c r="H35" i="8"/>
  <c r="H36" i="8"/>
  <c r="E37" i="8"/>
  <c r="F37" i="8"/>
  <c r="G37" i="8"/>
  <c r="H44" i="8"/>
  <c r="H46" i="8"/>
  <c r="H52" i="8"/>
  <c r="H53" i="8"/>
  <c r="H54" i="8"/>
  <c r="H55" i="8"/>
  <c r="H56" i="8"/>
  <c r="E57" i="8"/>
  <c r="F57" i="8"/>
  <c r="F65" i="8" s="1"/>
  <c r="G57" i="8"/>
  <c r="H58" i="8"/>
  <c r="H59" i="8"/>
  <c r="E60" i="8"/>
  <c r="F60" i="8"/>
  <c r="G60" i="8"/>
  <c r="E61" i="8"/>
  <c r="H61" i="8" s="1"/>
  <c r="E63" i="8"/>
  <c r="H63" i="8" s="1"/>
  <c r="A67" i="8"/>
  <c r="C111" i="8"/>
  <c r="A1" i="6"/>
  <c r="E8" i="6"/>
  <c r="H8" i="6" s="1"/>
  <c r="H9" i="6"/>
  <c r="H10" i="6"/>
  <c r="F11" i="6"/>
  <c r="F13" i="6" s="1"/>
  <c r="G11" i="6"/>
  <c r="G13" i="6"/>
  <c r="H12" i="6"/>
  <c r="H17" i="6"/>
  <c r="H18" i="6"/>
  <c r="H19" i="6"/>
  <c r="H20" i="6"/>
  <c r="E21" i="6"/>
  <c r="F21" i="6"/>
  <c r="G21" i="6"/>
  <c r="H24" i="6"/>
  <c r="H25" i="6"/>
  <c r="G26" i="6"/>
  <c r="E26" i="6" s="1"/>
  <c r="F27" i="6"/>
  <c r="H29" i="6"/>
  <c r="H30" i="6"/>
  <c r="H31" i="6"/>
  <c r="H34" i="6"/>
  <c r="H35" i="6"/>
  <c r="H36" i="6"/>
  <c r="E37" i="6"/>
  <c r="H37" i="6"/>
  <c r="F37" i="6"/>
  <c r="G37" i="6"/>
  <c r="E43" i="6"/>
  <c r="H43" i="6" s="1"/>
  <c r="E44" i="6"/>
  <c r="H44" i="6" s="1"/>
  <c r="H52" i="6"/>
  <c r="H53" i="6"/>
  <c r="H54" i="6"/>
  <c r="H55" i="6"/>
  <c r="H56" i="6"/>
  <c r="E57" i="6"/>
  <c r="F57" i="6"/>
  <c r="G57" i="6"/>
  <c r="G65" i="6" s="1"/>
  <c r="H58" i="6"/>
  <c r="H59" i="6"/>
  <c r="E60" i="6"/>
  <c r="F60" i="6"/>
  <c r="G60" i="6"/>
  <c r="H61" i="6"/>
  <c r="E63" i="6"/>
  <c r="H63" i="6" s="1"/>
  <c r="A1" i="5"/>
  <c r="J8" i="5"/>
  <c r="I8" i="5" s="1"/>
  <c r="F9" i="5"/>
  <c r="E14" i="1" s="1"/>
  <c r="G9" i="5"/>
  <c r="J9" i="5"/>
  <c r="I9" i="5" s="1"/>
  <c r="F10" i="5"/>
  <c r="G10" i="5"/>
  <c r="G11" i="5" s="1"/>
  <c r="G13" i="5" s="1"/>
  <c r="J10" i="5"/>
  <c r="I10" i="5"/>
  <c r="F12" i="5"/>
  <c r="E17" i="1" s="1"/>
  <c r="E17" i="50" s="1"/>
  <c r="G12" i="5"/>
  <c r="J12" i="5"/>
  <c r="I12" i="5"/>
  <c r="J17" i="5"/>
  <c r="I17" i="5"/>
  <c r="F18" i="5"/>
  <c r="G18" i="5"/>
  <c r="J18" i="5"/>
  <c r="I18" i="5"/>
  <c r="F20" i="5"/>
  <c r="G20" i="5"/>
  <c r="F24" i="5"/>
  <c r="G24" i="5"/>
  <c r="E24" i="5" s="1"/>
  <c r="J24" i="5"/>
  <c r="I24" i="5"/>
  <c r="F25" i="5"/>
  <c r="G25" i="5"/>
  <c r="J25" i="5"/>
  <c r="I25" i="5"/>
  <c r="F26" i="5"/>
  <c r="E31" i="1" s="1"/>
  <c r="E31" i="50" s="1"/>
  <c r="G26" i="5"/>
  <c r="E26" i="5" s="1"/>
  <c r="H26" i="5" s="1"/>
  <c r="F29" i="5"/>
  <c r="G29" i="5"/>
  <c r="E29" i="5" s="1"/>
  <c r="H29" i="5" s="1"/>
  <c r="J29" i="5"/>
  <c r="I29" i="5" s="1"/>
  <c r="F30" i="5"/>
  <c r="G30" i="5"/>
  <c r="J30" i="5"/>
  <c r="I30" i="5" s="1"/>
  <c r="F31" i="5"/>
  <c r="G31" i="5"/>
  <c r="E31" i="5" s="1"/>
  <c r="H31" i="5" s="1"/>
  <c r="J31" i="5"/>
  <c r="I31" i="5" s="1"/>
  <c r="F34" i="5"/>
  <c r="G34" i="5"/>
  <c r="J34" i="5"/>
  <c r="J35" i="5"/>
  <c r="I35" i="5" s="1"/>
  <c r="F36" i="5"/>
  <c r="G36" i="5"/>
  <c r="E36" i="5"/>
  <c r="H36" i="5" s="1"/>
  <c r="J36" i="5"/>
  <c r="I36" i="5" s="1"/>
  <c r="F43" i="5"/>
  <c r="E48" i="1" s="1"/>
  <c r="G43" i="5"/>
  <c r="F44" i="5"/>
  <c r="G44" i="5"/>
  <c r="J44" i="5"/>
  <c r="I44" i="5" s="1"/>
  <c r="F45" i="5"/>
  <c r="E50" i="1"/>
  <c r="E50" i="50" s="1"/>
  <c r="G45" i="5"/>
  <c r="J45" i="5"/>
  <c r="I45" i="5" s="1"/>
  <c r="H46" i="5"/>
  <c r="I46" i="5"/>
  <c r="F51" i="5"/>
  <c r="E51" i="5" s="1"/>
  <c r="H51" i="5" s="1"/>
  <c r="G51" i="5"/>
  <c r="J51" i="5"/>
  <c r="I51" i="5"/>
  <c r="F53" i="5"/>
  <c r="E59" i="1" s="1"/>
  <c r="G53" i="5"/>
  <c r="J53" i="5"/>
  <c r="I53" i="5"/>
  <c r="F54" i="5"/>
  <c r="E60" i="1" s="1"/>
  <c r="G54" i="5"/>
  <c r="J54" i="5"/>
  <c r="I54" i="5"/>
  <c r="F55" i="5"/>
  <c r="G55" i="5"/>
  <c r="J55" i="5"/>
  <c r="I55" i="5"/>
  <c r="F57" i="5"/>
  <c r="G57" i="5"/>
  <c r="J57" i="5"/>
  <c r="I57" i="5" s="1"/>
  <c r="F58" i="5"/>
  <c r="E64" i="1" s="1"/>
  <c r="E65" i="50" s="1"/>
  <c r="G58" i="5"/>
  <c r="J58" i="5"/>
  <c r="I58" i="5" s="1"/>
  <c r="H60" i="5"/>
  <c r="H62" i="5"/>
  <c r="I67" i="5"/>
  <c r="E68" i="5"/>
  <c r="I68" i="5"/>
  <c r="G8" i="5"/>
  <c r="I72" i="5"/>
  <c r="E73" i="5"/>
  <c r="I73" i="5"/>
  <c r="E74" i="5"/>
  <c r="I74" i="5"/>
  <c r="E75" i="5"/>
  <c r="I75" i="5"/>
  <c r="G76" i="5"/>
  <c r="J76" i="5"/>
  <c r="E79" i="5"/>
  <c r="I79" i="5"/>
  <c r="E80" i="5"/>
  <c r="I80" i="5"/>
  <c r="E81" i="5"/>
  <c r="I81" i="5"/>
  <c r="F17" i="5"/>
  <c r="G17" i="5"/>
  <c r="I82" i="5"/>
  <c r="E83" i="5"/>
  <c r="I83" i="5"/>
  <c r="G84" i="5"/>
  <c r="G89" i="5" s="1"/>
  <c r="J84" i="5"/>
  <c r="E86" i="5"/>
  <c r="I86" i="5"/>
  <c r="F19" i="5"/>
  <c r="G19" i="5"/>
  <c r="E19" i="5" s="1"/>
  <c r="H19" i="5" s="1"/>
  <c r="J87" i="5"/>
  <c r="I87" i="5" s="1"/>
  <c r="E88" i="5"/>
  <c r="J88" i="5"/>
  <c r="I88" i="5"/>
  <c r="E91" i="5"/>
  <c r="I91" i="5"/>
  <c r="E92" i="5"/>
  <c r="I92" i="5"/>
  <c r="I94" i="5" s="1"/>
  <c r="E93" i="5"/>
  <c r="J93" i="5"/>
  <c r="J26" i="5" s="1"/>
  <c r="F94" i="5"/>
  <c r="G94" i="5"/>
  <c r="E95" i="5"/>
  <c r="I95" i="5"/>
  <c r="E96" i="5"/>
  <c r="I96" i="5"/>
  <c r="E97" i="5"/>
  <c r="I97" i="5"/>
  <c r="E99" i="5"/>
  <c r="I99" i="5"/>
  <c r="I102" i="5" s="1"/>
  <c r="F35" i="5"/>
  <c r="F37" i="5" s="1"/>
  <c r="G35" i="5"/>
  <c r="I100" i="5"/>
  <c r="E101" i="5"/>
  <c r="I101" i="5"/>
  <c r="G102" i="5"/>
  <c r="J102" i="5"/>
  <c r="E108" i="5"/>
  <c r="J108" i="5"/>
  <c r="E109" i="5"/>
  <c r="I109" i="5"/>
  <c r="E110" i="5"/>
  <c r="I110" i="5"/>
  <c r="I117" i="5"/>
  <c r="E119" i="5"/>
  <c r="I119" i="5"/>
  <c r="E120" i="5"/>
  <c r="I120" i="5"/>
  <c r="I122" i="5" s="1"/>
  <c r="E121" i="5"/>
  <c r="I121" i="5"/>
  <c r="F122" i="5"/>
  <c r="G122" i="5"/>
  <c r="G52" i="5" s="1"/>
  <c r="G56" i="5" s="1"/>
  <c r="J122" i="5"/>
  <c r="J52" i="5" s="1"/>
  <c r="E123" i="5"/>
  <c r="I123" i="5"/>
  <c r="E124" i="5"/>
  <c r="I124" i="5"/>
  <c r="E125" i="5"/>
  <c r="I125" i="5"/>
  <c r="E128" i="5"/>
  <c r="I128" i="5"/>
  <c r="E129" i="5"/>
  <c r="I129" i="5"/>
  <c r="D1" i="3"/>
  <c r="D5" i="3"/>
  <c r="A11" i="3"/>
  <c r="A8" i="48" s="1"/>
  <c r="B11" i="3"/>
  <c r="B8" i="48" s="1"/>
  <c r="A12" i="3"/>
  <c r="A9" i="48" s="1"/>
  <c r="B12" i="3"/>
  <c r="B9" i="48" s="1"/>
  <c r="A13" i="3"/>
  <c r="A10" i="48" s="1"/>
  <c r="B13" i="3"/>
  <c r="B10" i="48" s="1"/>
  <c r="A14" i="3"/>
  <c r="A11" i="48" s="1"/>
  <c r="B14" i="3"/>
  <c r="B11" i="48" s="1"/>
  <c r="A15" i="3"/>
  <c r="A12" i="48" s="1"/>
  <c r="B15" i="3"/>
  <c r="B12" i="48" s="1"/>
  <c r="A16" i="3"/>
  <c r="A13" i="48" s="1"/>
  <c r="B16" i="3"/>
  <c r="B13" i="48" s="1"/>
  <c r="A17" i="3"/>
  <c r="A14" i="48" s="1"/>
  <c r="B17" i="3"/>
  <c r="B14" i="48" s="1"/>
  <c r="A19" i="3"/>
  <c r="A16" i="48" s="1"/>
  <c r="B19" i="3"/>
  <c r="B16" i="48" s="1"/>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B44" i="3"/>
  <c r="A43" i="3"/>
  <c r="B43" i="3"/>
  <c r="B37" i="48" s="1"/>
  <c r="A81" i="48"/>
  <c r="B81" i="48"/>
  <c r="A82" i="48"/>
  <c r="B82" i="48"/>
  <c r="A83" i="48"/>
  <c r="B83" i="48"/>
  <c r="A84" i="48"/>
  <c r="B84" i="48"/>
  <c r="A85" i="48"/>
  <c r="B85" i="48"/>
  <c r="A86" i="48"/>
  <c r="B86" i="48"/>
  <c r="A87" i="48"/>
  <c r="B87" i="48"/>
  <c r="A88" i="48"/>
  <c r="B88" i="48"/>
  <c r="A89" i="48"/>
  <c r="B89" i="48"/>
  <c r="A90" i="48"/>
  <c r="B90" i="48"/>
  <c r="A91" i="48"/>
  <c r="B91" i="48"/>
  <c r="A92" i="48"/>
  <c r="B92" i="48"/>
  <c r="A93" i="48"/>
  <c r="B93" i="48"/>
  <c r="A94" i="48"/>
  <c r="B94" i="48"/>
  <c r="A95" i="48"/>
  <c r="B95" i="48"/>
  <c r="A96" i="48"/>
  <c r="B96" i="48"/>
  <c r="A97" i="48"/>
  <c r="B97" i="48"/>
  <c r="A98" i="48"/>
  <c r="B98" i="48"/>
  <c r="A99" i="48"/>
  <c r="B99" i="48"/>
  <c r="A100" i="48"/>
  <c r="B100" i="48"/>
  <c r="A101" i="48"/>
  <c r="B101" i="48"/>
  <c r="A103" i="48"/>
  <c r="B103" i="48"/>
  <c r="A104" i="48"/>
  <c r="B104" i="48"/>
  <c r="A105" i="48"/>
  <c r="B105" i="48"/>
  <c r="A106" i="48"/>
  <c r="B106" i="48"/>
  <c r="A107" i="48"/>
  <c r="B107" i="48"/>
  <c r="A108" i="48"/>
  <c r="B108" i="48"/>
  <c r="A109" i="48"/>
  <c r="B109" i="48"/>
  <c r="A110" i="48"/>
  <c r="B110" i="48"/>
  <c r="A111" i="48"/>
  <c r="B111" i="48"/>
  <c r="A112" i="48"/>
  <c r="B112" i="48"/>
  <c r="A113" i="48"/>
  <c r="B113" i="48"/>
  <c r="A114" i="48"/>
  <c r="B114" i="48"/>
  <c r="A115" i="48"/>
  <c r="B115" i="48"/>
  <c r="A116" i="48"/>
  <c r="B116" i="48"/>
  <c r="A117" i="48"/>
  <c r="B117" i="48"/>
  <c r="A4" i="1"/>
  <c r="A3" i="108" s="1"/>
  <c r="A68" i="108" s="1"/>
  <c r="T13" i="1"/>
  <c r="U13" i="1"/>
  <c r="V13" i="1"/>
  <c r="W13" i="1"/>
  <c r="X13" i="1"/>
  <c r="Y13" i="1"/>
  <c r="Z13" i="1"/>
  <c r="AA13" i="1"/>
  <c r="AB13" i="1"/>
  <c r="AC13" i="1"/>
  <c r="AD13" i="1"/>
  <c r="AE13" i="1"/>
  <c r="AF13" i="1"/>
  <c r="AG13" i="1"/>
  <c r="AJ13" i="1"/>
  <c r="F14" i="1"/>
  <c r="G14" i="1"/>
  <c r="H14" i="1"/>
  <c r="I14" i="1"/>
  <c r="I15" i="1"/>
  <c r="J14" i="1"/>
  <c r="K14" i="1"/>
  <c r="M14" i="1"/>
  <c r="T14" i="1"/>
  <c r="U14" i="1"/>
  <c r="V14" i="1"/>
  <c r="W14" i="1"/>
  <c r="X14" i="1"/>
  <c r="Y14" i="1"/>
  <c r="Z14" i="1"/>
  <c r="AA14" i="1"/>
  <c r="AB14" i="1"/>
  <c r="AC14" i="1"/>
  <c r="AD14" i="1"/>
  <c r="AE14" i="1"/>
  <c r="AF14" i="1"/>
  <c r="AG14" i="1"/>
  <c r="AJ14" i="1"/>
  <c r="N14" i="1"/>
  <c r="P14" i="1"/>
  <c r="E15" i="1"/>
  <c r="F15" i="1"/>
  <c r="G15" i="1"/>
  <c r="H15" i="1"/>
  <c r="J15" i="1"/>
  <c r="K15" i="1"/>
  <c r="M15" i="1"/>
  <c r="T15" i="1"/>
  <c r="U15" i="1"/>
  <c r="V15" i="1"/>
  <c r="W15" i="1"/>
  <c r="X15" i="1"/>
  <c r="Y15" i="1"/>
  <c r="Z15" i="1"/>
  <c r="AA15" i="1"/>
  <c r="AB15" i="1"/>
  <c r="AC15" i="1"/>
  <c r="AD15" i="1"/>
  <c r="AE15" i="1"/>
  <c r="AF15" i="1"/>
  <c r="AG15" i="1"/>
  <c r="AG17" i="1"/>
  <c r="AJ15" i="1"/>
  <c r="N15" i="1"/>
  <c r="P15" i="1"/>
  <c r="F17" i="1"/>
  <c r="G17" i="1"/>
  <c r="H17" i="1"/>
  <c r="I17" i="1"/>
  <c r="J17" i="1"/>
  <c r="K17" i="1"/>
  <c r="M17" i="1"/>
  <c r="T17" i="1"/>
  <c r="U17" i="1"/>
  <c r="V17" i="1"/>
  <c r="W17" i="1"/>
  <c r="X17" i="1"/>
  <c r="Y17" i="1"/>
  <c r="Z17" i="1"/>
  <c r="AA17" i="1"/>
  <c r="AB17" i="1"/>
  <c r="AC17" i="1"/>
  <c r="AD17" i="1"/>
  <c r="AE17" i="1"/>
  <c r="AF17" i="1"/>
  <c r="AJ17" i="1"/>
  <c r="N17" i="1"/>
  <c r="P17" i="1"/>
  <c r="F22" i="1"/>
  <c r="G22" i="1"/>
  <c r="H22" i="1"/>
  <c r="H26" i="1" s="1"/>
  <c r="I22" i="1"/>
  <c r="J22" i="1"/>
  <c r="K22" i="1"/>
  <c r="M22" i="1"/>
  <c r="M26" i="1" s="1"/>
  <c r="T22" i="1"/>
  <c r="U22" i="1"/>
  <c r="V22" i="1"/>
  <c r="W22" i="1"/>
  <c r="X22" i="1"/>
  <c r="Y22" i="1"/>
  <c r="Z22" i="1"/>
  <c r="AA22" i="1"/>
  <c r="AA26" i="1" s="1"/>
  <c r="AB22" i="1"/>
  <c r="AC22" i="1"/>
  <c r="AD22" i="1"/>
  <c r="AE22" i="1"/>
  <c r="AF22" i="1"/>
  <c r="AG22" i="1"/>
  <c r="AJ22" i="1"/>
  <c r="N22" i="1"/>
  <c r="P22" i="1"/>
  <c r="F23" i="1"/>
  <c r="G23" i="1"/>
  <c r="H23" i="1"/>
  <c r="I23" i="1"/>
  <c r="J23" i="1"/>
  <c r="K23" i="1"/>
  <c r="K24" i="1"/>
  <c r="K26" i="1" s="1"/>
  <c r="K25" i="1"/>
  <c r="M23" i="1"/>
  <c r="T23" i="1"/>
  <c r="U23" i="1"/>
  <c r="U26" i="1" s="1"/>
  <c r="V23" i="1"/>
  <c r="V24" i="1"/>
  <c r="V25" i="1"/>
  <c r="W23" i="1"/>
  <c r="X23" i="1"/>
  <c r="X24" i="1"/>
  <c r="X25" i="1"/>
  <c r="Y23" i="1"/>
  <c r="Y26" i="1" s="1"/>
  <c r="Z23" i="1"/>
  <c r="Z24" i="1"/>
  <c r="Z25" i="1"/>
  <c r="AA23" i="1"/>
  <c r="AB23" i="1"/>
  <c r="AB24" i="1"/>
  <c r="AB25" i="1"/>
  <c r="AC23" i="1"/>
  <c r="AC26" i="1" s="1"/>
  <c r="AD23" i="1"/>
  <c r="AE23" i="1"/>
  <c r="AF23" i="1"/>
  <c r="AF24" i="1"/>
  <c r="AF26" i="1" s="1"/>
  <c r="AF25" i="1"/>
  <c r="AG23" i="1"/>
  <c r="AJ23" i="1"/>
  <c r="AJ24" i="1"/>
  <c r="AJ26" i="1" s="1"/>
  <c r="AJ25" i="1"/>
  <c r="N23" i="1"/>
  <c r="P23" i="1"/>
  <c r="F24" i="1"/>
  <c r="G24" i="1"/>
  <c r="H24" i="1"/>
  <c r="H25" i="1"/>
  <c r="I24" i="1"/>
  <c r="I26" i="1" s="1"/>
  <c r="J24" i="1"/>
  <c r="M24" i="1"/>
  <c r="T24" i="1"/>
  <c r="U24" i="1"/>
  <c r="W24" i="1"/>
  <c r="Y24" i="1"/>
  <c r="Y25" i="1"/>
  <c r="AA24" i="1"/>
  <c r="AC24" i="1"/>
  <c r="AD24" i="1"/>
  <c r="AE24" i="1"/>
  <c r="AG24" i="1"/>
  <c r="AG26" i="1" s="1"/>
  <c r="AG25" i="1"/>
  <c r="N24" i="1"/>
  <c r="P24" i="1"/>
  <c r="E25" i="1"/>
  <c r="E25" i="50" s="1"/>
  <c r="F25" i="1"/>
  <c r="G25" i="1"/>
  <c r="I25" i="1"/>
  <c r="J25" i="1"/>
  <c r="J26" i="1" s="1"/>
  <c r="M25" i="1"/>
  <c r="T25" i="1"/>
  <c r="U25" i="1"/>
  <c r="W25" i="1"/>
  <c r="AA25" i="1"/>
  <c r="AC25" i="1"/>
  <c r="AD25" i="1"/>
  <c r="AE25" i="1"/>
  <c r="N25" i="1"/>
  <c r="P25" i="1"/>
  <c r="F29" i="1"/>
  <c r="G29" i="1"/>
  <c r="G32" i="1" s="1"/>
  <c r="H29" i="1"/>
  <c r="I29" i="1"/>
  <c r="J29" i="1"/>
  <c r="K29" i="1"/>
  <c r="K32" i="1" s="1"/>
  <c r="M29" i="1"/>
  <c r="T29" i="1"/>
  <c r="U29" i="1"/>
  <c r="V29" i="1"/>
  <c r="W29" i="1"/>
  <c r="X29" i="1"/>
  <c r="Y29" i="1"/>
  <c r="Z29" i="1"/>
  <c r="AA29" i="1"/>
  <c r="AB29" i="1"/>
  <c r="AC29" i="1"/>
  <c r="AD29" i="1"/>
  <c r="AD32" i="1" s="1"/>
  <c r="AE29" i="1"/>
  <c r="AF29" i="1"/>
  <c r="AG29" i="1"/>
  <c r="AJ29" i="1"/>
  <c r="AJ32" i="1" s="1"/>
  <c r="N29" i="1"/>
  <c r="P29" i="1"/>
  <c r="F30" i="1"/>
  <c r="G30" i="1"/>
  <c r="H30" i="1"/>
  <c r="I30" i="1"/>
  <c r="J30" i="1"/>
  <c r="K30" i="1"/>
  <c r="M30" i="1"/>
  <c r="N30" i="1"/>
  <c r="P30" i="1"/>
  <c r="T30" i="1"/>
  <c r="T32" i="1" s="1"/>
  <c r="U30" i="1"/>
  <c r="V30" i="1"/>
  <c r="W30" i="1"/>
  <c r="X30" i="1"/>
  <c r="X32" i="1" s="1"/>
  <c r="Y30" i="1"/>
  <c r="Z30" i="1"/>
  <c r="AA30" i="1"/>
  <c r="AB30" i="1"/>
  <c r="AB32" i="1" s="1"/>
  <c r="AC30" i="1"/>
  <c r="AD30" i="1"/>
  <c r="AE30" i="1"/>
  <c r="AF30" i="1"/>
  <c r="AF32" i="1" s="1"/>
  <c r="AG30" i="1"/>
  <c r="AJ30" i="1"/>
  <c r="AB31" i="1"/>
  <c r="P31" i="1"/>
  <c r="P32" i="1" s="1"/>
  <c r="P39" i="1"/>
  <c r="P40" i="1"/>
  <c r="P41" i="1"/>
  <c r="P36" i="1"/>
  <c r="P43" i="1" s="1"/>
  <c r="P35" i="1"/>
  <c r="P34" i="1"/>
  <c r="F31" i="1"/>
  <c r="G31" i="1"/>
  <c r="H31" i="1"/>
  <c r="I31" i="1"/>
  <c r="J31" i="1"/>
  <c r="K31" i="1"/>
  <c r="M31" i="1"/>
  <c r="T31" i="1"/>
  <c r="U31" i="1"/>
  <c r="V31" i="1"/>
  <c r="W31" i="1"/>
  <c r="X31" i="1"/>
  <c r="Y31" i="1"/>
  <c r="Z31" i="1"/>
  <c r="AA31" i="1"/>
  <c r="AC31" i="1"/>
  <c r="AD31" i="1"/>
  <c r="AE31" i="1"/>
  <c r="AE32" i="1" s="1"/>
  <c r="AF31" i="1"/>
  <c r="AG31" i="1"/>
  <c r="AJ31" i="1"/>
  <c r="N31" i="1"/>
  <c r="E34" i="1"/>
  <c r="E34" i="50" s="1"/>
  <c r="F34" i="1"/>
  <c r="G34" i="1"/>
  <c r="H34" i="1"/>
  <c r="I34" i="1"/>
  <c r="J34" i="1"/>
  <c r="K34" i="1"/>
  <c r="M34" i="1"/>
  <c r="T34" i="1"/>
  <c r="U34" i="1"/>
  <c r="V34" i="1"/>
  <c r="W34" i="1"/>
  <c r="X34" i="1"/>
  <c r="Y34" i="1"/>
  <c r="Z34" i="1"/>
  <c r="AA34" i="1"/>
  <c r="AB34" i="1"/>
  <c r="AC34" i="1"/>
  <c r="AD34" i="1"/>
  <c r="AE34" i="1"/>
  <c r="AF34" i="1"/>
  <c r="AG34" i="1"/>
  <c r="AJ34" i="1"/>
  <c r="N34" i="1"/>
  <c r="E35" i="1"/>
  <c r="E35" i="50" s="1"/>
  <c r="F35" i="1"/>
  <c r="G35" i="1"/>
  <c r="H35" i="1"/>
  <c r="I35" i="1"/>
  <c r="J35" i="1"/>
  <c r="K35" i="1"/>
  <c r="M35" i="1"/>
  <c r="T35" i="1"/>
  <c r="U35" i="1"/>
  <c r="V35" i="1"/>
  <c r="W35" i="1"/>
  <c r="X35" i="1"/>
  <c r="Y35" i="1"/>
  <c r="Z35" i="1"/>
  <c r="AA35" i="1"/>
  <c r="AB35" i="1"/>
  <c r="AC35" i="1"/>
  <c r="AD35" i="1"/>
  <c r="AE35" i="1"/>
  <c r="AF35" i="1"/>
  <c r="AG35" i="1"/>
  <c r="AJ35" i="1"/>
  <c r="N35" i="1"/>
  <c r="E36" i="1"/>
  <c r="F36" i="1"/>
  <c r="G36" i="1"/>
  <c r="H36" i="1"/>
  <c r="I36" i="1"/>
  <c r="J36" i="1"/>
  <c r="K36" i="1"/>
  <c r="M36" i="1"/>
  <c r="T36" i="1"/>
  <c r="U36" i="1"/>
  <c r="V36" i="1"/>
  <c r="W36" i="1"/>
  <c r="X36" i="1"/>
  <c r="Y36" i="1"/>
  <c r="Z36" i="1"/>
  <c r="AA36" i="1"/>
  <c r="AB36" i="1"/>
  <c r="AC36" i="1"/>
  <c r="AD36" i="1"/>
  <c r="AE36" i="1"/>
  <c r="AF36" i="1"/>
  <c r="AG36" i="1"/>
  <c r="AJ36" i="1"/>
  <c r="N36" i="1"/>
  <c r="F37" i="1"/>
  <c r="G37" i="1"/>
  <c r="H37" i="1"/>
  <c r="I37" i="1"/>
  <c r="J37" i="1"/>
  <c r="K37" i="1"/>
  <c r="M37" i="1"/>
  <c r="T37" i="1"/>
  <c r="U37" i="1"/>
  <c r="V37" i="1"/>
  <c r="W37" i="1"/>
  <c r="X37" i="1"/>
  <c r="Y37" i="1"/>
  <c r="Z37" i="1"/>
  <c r="AA37" i="1"/>
  <c r="AB37" i="1"/>
  <c r="AC37" i="1"/>
  <c r="AD37" i="1"/>
  <c r="AE37" i="1"/>
  <c r="AF37" i="1"/>
  <c r="AG37" i="1"/>
  <c r="AJ37" i="1"/>
  <c r="N37" i="1"/>
  <c r="P37" i="1"/>
  <c r="F38" i="1"/>
  <c r="G38" i="1"/>
  <c r="H38" i="1"/>
  <c r="I38" i="1"/>
  <c r="J38" i="1"/>
  <c r="K38" i="1"/>
  <c r="M38" i="1"/>
  <c r="T38" i="1"/>
  <c r="U38" i="1"/>
  <c r="V38" i="1"/>
  <c r="W38" i="1"/>
  <c r="X38" i="1"/>
  <c r="Y38" i="1"/>
  <c r="Z38" i="1"/>
  <c r="AA38" i="1"/>
  <c r="AB38" i="1"/>
  <c r="AC38" i="1"/>
  <c r="AD38" i="1"/>
  <c r="AE38" i="1"/>
  <c r="AF38" i="1"/>
  <c r="AG38" i="1"/>
  <c r="AJ38" i="1"/>
  <c r="N38" i="1"/>
  <c r="P38" i="1"/>
  <c r="E39" i="1"/>
  <c r="E39" i="50" s="1"/>
  <c r="F39" i="1"/>
  <c r="G39" i="1"/>
  <c r="H39" i="1"/>
  <c r="H42" i="1" s="1"/>
  <c r="I39" i="1"/>
  <c r="J39" i="1"/>
  <c r="K39" i="1"/>
  <c r="M39" i="1"/>
  <c r="M42" i="1" s="1"/>
  <c r="N39" i="1"/>
  <c r="T39" i="1"/>
  <c r="U39" i="1"/>
  <c r="V39" i="1"/>
  <c r="V42" i="1" s="1"/>
  <c r="W39" i="1"/>
  <c r="X39" i="1"/>
  <c r="Y39" i="1"/>
  <c r="Z39" i="1"/>
  <c r="Z42" i="1" s="1"/>
  <c r="Z40" i="1"/>
  <c r="Z41" i="1"/>
  <c r="AA39" i="1"/>
  <c r="AB39" i="1"/>
  <c r="AB42" i="1" s="1"/>
  <c r="AC39" i="1"/>
  <c r="AD39" i="1"/>
  <c r="AD40" i="1"/>
  <c r="AD41" i="1"/>
  <c r="AD42" i="1" s="1"/>
  <c r="AE39" i="1"/>
  <c r="AF39" i="1"/>
  <c r="AG39" i="1"/>
  <c r="AG40" i="1"/>
  <c r="AG42" i="1" s="1"/>
  <c r="AG41" i="1"/>
  <c r="AG49" i="1"/>
  <c r="AJ39" i="1"/>
  <c r="F40" i="1"/>
  <c r="F42" i="1" s="1"/>
  <c r="G40" i="1"/>
  <c r="H40" i="1"/>
  <c r="I40" i="1"/>
  <c r="J40" i="1"/>
  <c r="K40" i="1"/>
  <c r="M40" i="1"/>
  <c r="T40" i="1"/>
  <c r="U40" i="1"/>
  <c r="U42" i="1" s="1"/>
  <c r="V40" i="1"/>
  <c r="W40" i="1"/>
  <c r="X40" i="1"/>
  <c r="Y40" i="1"/>
  <c r="AA40" i="1"/>
  <c r="AB40" i="1"/>
  <c r="AC40" i="1"/>
  <c r="AE40" i="1"/>
  <c r="AE42" i="1" s="1"/>
  <c r="AF40" i="1"/>
  <c r="AJ40" i="1"/>
  <c r="N40" i="1"/>
  <c r="N41" i="1"/>
  <c r="N42" i="1" s="1"/>
  <c r="E41" i="1"/>
  <c r="F41" i="1"/>
  <c r="G41" i="1"/>
  <c r="H41" i="1"/>
  <c r="I41" i="1"/>
  <c r="J41" i="1"/>
  <c r="K41" i="1"/>
  <c r="M41" i="1"/>
  <c r="T41" i="1"/>
  <c r="U41" i="1"/>
  <c r="V41" i="1"/>
  <c r="W41" i="1"/>
  <c r="W42" i="1" s="1"/>
  <c r="X41" i="1"/>
  <c r="Y41" i="1"/>
  <c r="AA41" i="1"/>
  <c r="AB41" i="1"/>
  <c r="AC41" i="1"/>
  <c r="AE41" i="1"/>
  <c r="AF41" i="1"/>
  <c r="AJ41" i="1"/>
  <c r="AJ42" i="1" s="1"/>
  <c r="F48" i="1"/>
  <c r="H48" i="1"/>
  <c r="I48" i="1"/>
  <c r="J48" i="1"/>
  <c r="M48" i="1"/>
  <c r="Y48" i="1"/>
  <c r="Z48" i="1"/>
  <c r="F49" i="1"/>
  <c r="G49" i="1"/>
  <c r="H49" i="1"/>
  <c r="I49" i="1"/>
  <c r="J49" i="1"/>
  <c r="K49" i="1"/>
  <c r="M49" i="1"/>
  <c r="T49" i="1"/>
  <c r="U49" i="1"/>
  <c r="V49" i="1"/>
  <c r="W49" i="1"/>
  <c r="X49" i="1"/>
  <c r="Z49" i="1"/>
  <c r="AA49" i="1"/>
  <c r="AB49" i="1"/>
  <c r="AC49" i="1"/>
  <c r="AD49" i="1"/>
  <c r="AE49" i="1"/>
  <c r="AF49" i="1"/>
  <c r="AJ49" i="1"/>
  <c r="N49" i="1"/>
  <c r="P49" i="1"/>
  <c r="F57" i="1"/>
  <c r="F58" i="1"/>
  <c r="F59" i="1"/>
  <c r="F60" i="1"/>
  <c r="F61" i="1"/>
  <c r="G57" i="1"/>
  <c r="H57" i="1"/>
  <c r="H58" i="1"/>
  <c r="H59" i="1"/>
  <c r="H60" i="1"/>
  <c r="H61" i="1"/>
  <c r="I57" i="1"/>
  <c r="J57" i="1"/>
  <c r="K57" i="1"/>
  <c r="M57" i="1"/>
  <c r="T57" i="1"/>
  <c r="U57" i="1"/>
  <c r="V57" i="1"/>
  <c r="W57" i="1"/>
  <c r="X57" i="1"/>
  <c r="Y57" i="1"/>
  <c r="Z57" i="1"/>
  <c r="AA57" i="1"/>
  <c r="AB57" i="1"/>
  <c r="AC57" i="1"/>
  <c r="AD57" i="1"/>
  <c r="AE57" i="1"/>
  <c r="AF57" i="1"/>
  <c r="AG57" i="1"/>
  <c r="AG58" i="1"/>
  <c r="AG59" i="1"/>
  <c r="AG60" i="1"/>
  <c r="AG61" i="1"/>
  <c r="AJ57" i="1"/>
  <c r="N57" i="1"/>
  <c r="P57" i="1"/>
  <c r="P58" i="1"/>
  <c r="P59" i="1"/>
  <c r="P60" i="1"/>
  <c r="P61" i="1"/>
  <c r="P63" i="1"/>
  <c r="P64" i="1"/>
  <c r="P66" i="1"/>
  <c r="G58" i="1"/>
  <c r="I58" i="1"/>
  <c r="J58" i="1"/>
  <c r="K58" i="1"/>
  <c r="M58" i="1"/>
  <c r="T58" i="1"/>
  <c r="U58" i="1"/>
  <c r="V58" i="1"/>
  <c r="W58" i="1"/>
  <c r="X58" i="1"/>
  <c r="Y58" i="1"/>
  <c r="Z58" i="1"/>
  <c r="AA58" i="1"/>
  <c r="AB58" i="1"/>
  <c r="AC58" i="1"/>
  <c r="AD58" i="1"/>
  <c r="AE58" i="1"/>
  <c r="AF58" i="1"/>
  <c r="AJ58" i="1"/>
  <c r="N58" i="1"/>
  <c r="G59" i="1"/>
  <c r="I59" i="1"/>
  <c r="J59" i="1"/>
  <c r="K59" i="1"/>
  <c r="M59" i="1"/>
  <c r="T59" i="1"/>
  <c r="U59" i="1"/>
  <c r="V59" i="1"/>
  <c r="W59" i="1"/>
  <c r="X59" i="1"/>
  <c r="Y59" i="1"/>
  <c r="Z59" i="1"/>
  <c r="AA59" i="1"/>
  <c r="AB59" i="1"/>
  <c r="AC59" i="1"/>
  <c r="AD59" i="1"/>
  <c r="AE59" i="1"/>
  <c r="AF59" i="1"/>
  <c r="AJ59" i="1"/>
  <c r="N59" i="1"/>
  <c r="G60" i="1"/>
  <c r="I60" i="1"/>
  <c r="J60" i="1"/>
  <c r="K60" i="1"/>
  <c r="M60" i="1"/>
  <c r="T60" i="1"/>
  <c r="U60" i="1"/>
  <c r="V60" i="1"/>
  <c r="W60" i="1"/>
  <c r="X60" i="1"/>
  <c r="Y60" i="1"/>
  <c r="Z60" i="1"/>
  <c r="AA60" i="1"/>
  <c r="AB60" i="1"/>
  <c r="AC60" i="1"/>
  <c r="AD60" i="1"/>
  <c r="AE60" i="1"/>
  <c r="AF60" i="1"/>
  <c r="AF61" i="1"/>
  <c r="AJ60" i="1"/>
  <c r="N60" i="1"/>
  <c r="G61" i="1"/>
  <c r="I61" i="1"/>
  <c r="J61" i="1"/>
  <c r="K61" i="1"/>
  <c r="M61" i="1"/>
  <c r="T61" i="1"/>
  <c r="U61" i="1"/>
  <c r="V61" i="1"/>
  <c r="W61" i="1"/>
  <c r="X61" i="1"/>
  <c r="Y61" i="1"/>
  <c r="Z61" i="1"/>
  <c r="AA61" i="1"/>
  <c r="AB61" i="1"/>
  <c r="AC61" i="1"/>
  <c r="AD61" i="1"/>
  <c r="AE61" i="1"/>
  <c r="AJ61" i="1"/>
  <c r="N61" i="1"/>
  <c r="F63" i="1"/>
  <c r="G63" i="1"/>
  <c r="H63" i="1"/>
  <c r="I63" i="1"/>
  <c r="J63" i="1"/>
  <c r="K63" i="1"/>
  <c r="M63" i="1"/>
  <c r="T63" i="1"/>
  <c r="U63" i="1"/>
  <c r="V63" i="1"/>
  <c r="W63" i="1"/>
  <c r="X63" i="1"/>
  <c r="Y63" i="1"/>
  <c r="Z63" i="1"/>
  <c r="AA63" i="1"/>
  <c r="AB63" i="1"/>
  <c r="AC63" i="1"/>
  <c r="AD63" i="1"/>
  <c r="AE63" i="1"/>
  <c r="AF63" i="1"/>
  <c r="AG63" i="1"/>
  <c r="AJ63" i="1"/>
  <c r="N63" i="1"/>
  <c r="F64" i="1"/>
  <c r="F65" i="1" s="1"/>
  <c r="G64" i="1"/>
  <c r="H64" i="1"/>
  <c r="I64" i="1"/>
  <c r="J64" i="1"/>
  <c r="K64" i="1"/>
  <c r="M64" i="1"/>
  <c r="T64" i="1"/>
  <c r="U64" i="1"/>
  <c r="V64" i="1"/>
  <c r="W64" i="1"/>
  <c r="X64" i="1"/>
  <c r="X65" i="1" s="1"/>
  <c r="Y64" i="1"/>
  <c r="Z64" i="1"/>
  <c r="AA64" i="1"/>
  <c r="AB64" i="1"/>
  <c r="AC64" i="1"/>
  <c r="AC65" i="1" s="1"/>
  <c r="AD64" i="1"/>
  <c r="AE64" i="1"/>
  <c r="AF64" i="1"/>
  <c r="AG64" i="1"/>
  <c r="AG65" i="1" s="1"/>
  <c r="AJ64" i="1"/>
  <c r="N64" i="1"/>
  <c r="E66" i="1"/>
  <c r="E67" i="50" s="1"/>
  <c r="F66" i="1"/>
  <c r="G66" i="1"/>
  <c r="H66" i="1"/>
  <c r="I66" i="1"/>
  <c r="J66" i="1"/>
  <c r="K66" i="1"/>
  <c r="M66" i="1"/>
  <c r="T66" i="1"/>
  <c r="U66" i="1"/>
  <c r="V66" i="1"/>
  <c r="W66" i="1"/>
  <c r="X66" i="1"/>
  <c r="Y66" i="1"/>
  <c r="Z66" i="1"/>
  <c r="AA66" i="1"/>
  <c r="AB66" i="1"/>
  <c r="AC66" i="1"/>
  <c r="AD66" i="1"/>
  <c r="AE66" i="1"/>
  <c r="AF66" i="1"/>
  <c r="AG66" i="1"/>
  <c r="AJ66" i="1"/>
  <c r="N66" i="1"/>
  <c r="E69" i="50"/>
  <c r="E20" i="52"/>
  <c r="E22" i="52" s="1"/>
  <c r="T12" i="51"/>
  <c r="T14" i="51"/>
  <c r="M12" i="51"/>
  <c r="N12" i="51" s="1"/>
  <c r="R16" i="51"/>
  <c r="S16" i="51"/>
  <c r="M14" i="51"/>
  <c r="R20" i="51"/>
  <c r="R25" i="51" s="1"/>
  <c r="S20" i="51"/>
  <c r="A4" i="50"/>
  <c r="H26" i="50"/>
  <c r="E52" i="50"/>
  <c r="G52" i="50"/>
  <c r="I52" i="50" s="1"/>
  <c r="H63" i="50"/>
  <c r="H66" i="50"/>
  <c r="H71" i="50" s="1"/>
  <c r="A3" i="20"/>
  <c r="A69" i="20" s="1"/>
  <c r="A3" i="100"/>
  <c r="A68" i="100" s="1"/>
  <c r="A3" i="24"/>
  <c r="K16" i="51"/>
  <c r="M16" i="1"/>
  <c r="M18" i="1" s="1"/>
  <c r="F117" i="48"/>
  <c r="E24" i="1"/>
  <c r="E24" i="50" s="1"/>
  <c r="E26" i="24"/>
  <c r="E37" i="100"/>
  <c r="H34" i="100"/>
  <c r="H36" i="73"/>
  <c r="J94" i="5"/>
  <c r="I93" i="5"/>
  <c r="E87" i="5"/>
  <c r="E72" i="5"/>
  <c r="E13" i="8"/>
  <c r="E13" i="11"/>
  <c r="E56" i="15"/>
  <c r="H56" i="15" s="1"/>
  <c r="F38" i="23"/>
  <c r="H8" i="23"/>
  <c r="E11" i="23"/>
  <c r="H11" i="23" s="1"/>
  <c r="H20" i="73"/>
  <c r="E100" i="5"/>
  <c r="E82" i="5"/>
  <c r="E30" i="5"/>
  <c r="H30" i="5"/>
  <c r="H57" i="96"/>
  <c r="E59" i="96"/>
  <c r="E21" i="76"/>
  <c r="H21" i="76" s="1"/>
  <c r="E13" i="30"/>
  <c r="F37" i="79"/>
  <c r="F38" i="79" s="1"/>
  <c r="E21" i="79"/>
  <c r="F37" i="100"/>
  <c r="F38" i="100" s="1"/>
  <c r="E11" i="56"/>
  <c r="H11" i="56" s="1"/>
  <c r="E59" i="73"/>
  <c r="H59" i="73" s="1"/>
  <c r="F37" i="73"/>
  <c r="F21" i="73"/>
  <c r="F38" i="73" s="1"/>
  <c r="F40" i="73" s="1"/>
  <c r="F43" i="73" s="1"/>
  <c r="Q48" i="1" s="1"/>
  <c r="Q53" i="1" s="1"/>
  <c r="F23" i="3" s="1"/>
  <c r="E13" i="73"/>
  <c r="E59" i="78"/>
  <c r="E21" i="78"/>
  <c r="E59" i="80"/>
  <c r="H59" i="80" s="1"/>
  <c r="E59" i="83"/>
  <c r="H59" i="83" s="1"/>
  <c r="E21" i="83"/>
  <c r="H21" i="83" s="1"/>
  <c r="E56" i="95"/>
  <c r="H56" i="95" s="1"/>
  <c r="E21" i="95"/>
  <c r="H21" i="95" s="1"/>
  <c r="E37" i="96"/>
  <c r="E21" i="96"/>
  <c r="F77" i="96"/>
  <c r="F79" i="96"/>
  <c r="E13" i="96"/>
  <c r="E56" i="98"/>
  <c r="H56" i="98" s="1"/>
  <c r="E21" i="98"/>
  <c r="H21" i="98" s="1"/>
  <c r="F116" i="48"/>
  <c r="H59" i="96"/>
  <c r="C72" i="48"/>
  <c r="C150" i="48" s="1"/>
  <c r="C64" i="48"/>
  <c r="C142" i="48" s="1"/>
  <c r="C68" i="48"/>
  <c r="C146" i="48" s="1"/>
  <c r="C67" i="48"/>
  <c r="C145" i="48" s="1"/>
  <c r="C63" i="48"/>
  <c r="C141" i="48" s="1"/>
  <c r="C71" i="48"/>
  <c r="C149" i="48" s="1"/>
  <c r="C62" i="48"/>
  <c r="C140" i="48" s="1"/>
  <c r="E56" i="73"/>
  <c r="E64" i="73" s="1"/>
  <c r="F27" i="100"/>
  <c r="A3" i="29"/>
  <c r="A68" i="29" s="1"/>
  <c r="A3" i="13"/>
  <c r="A3" i="98"/>
  <c r="A68" i="98" s="1"/>
  <c r="A3" i="79"/>
  <c r="A68" i="79" s="1"/>
  <c r="A3" i="5"/>
  <c r="A4" i="52"/>
  <c r="A3" i="56"/>
  <c r="A3" i="25"/>
  <c r="A68" i="25" s="1"/>
  <c r="A3" i="23"/>
  <c r="A68" i="23" s="1"/>
  <c r="T26" i="1"/>
  <c r="T42" i="1"/>
  <c r="N32" i="1"/>
  <c r="A3" i="83"/>
  <c r="A68" i="83" s="1"/>
  <c r="A3" i="11"/>
  <c r="A3" i="27"/>
  <c r="L26" i="1"/>
  <c r="F99" i="48"/>
  <c r="F113" i="48"/>
  <c r="F115" i="48"/>
  <c r="F105" i="48"/>
  <c r="F89" i="48"/>
  <c r="F97" i="48"/>
  <c r="F111" i="48"/>
  <c r="F109" i="48"/>
  <c r="F112" i="48"/>
  <c r="F84" i="48"/>
  <c r="F93" i="48"/>
  <c r="F91" i="48"/>
  <c r="F95" i="48"/>
  <c r="F106" i="48"/>
  <c r="F114" i="48"/>
  <c r="F94" i="48"/>
  <c r="F110" i="48"/>
  <c r="F85" i="48"/>
  <c r="F88" i="48"/>
  <c r="F92" i="48"/>
  <c r="F90" i="48"/>
  <c r="F96" i="48"/>
  <c r="F107" i="48"/>
  <c r="F87" i="48"/>
  <c r="F100" i="48"/>
  <c r="F108" i="48"/>
  <c r="F101" i="48"/>
  <c r="F81" i="48"/>
  <c r="F119" i="48" s="1"/>
  <c r="F82" i="48"/>
  <c r="F86" i="48"/>
  <c r="F103" i="48"/>
  <c r="F83" i="48"/>
  <c r="F98" i="48"/>
  <c r="F104" i="48"/>
  <c r="A3" i="10"/>
  <c r="A68" i="10" s="1"/>
  <c r="A3" i="38"/>
  <c r="A68" i="38" s="1"/>
  <c r="A3" i="8"/>
  <c r="A69" i="8" s="1"/>
  <c r="A3" i="65"/>
  <c r="A68" i="65" s="1"/>
  <c r="A3" i="80"/>
  <c r="A68" i="80" s="1"/>
  <c r="A3" i="95"/>
  <c r="A68" i="95" s="1"/>
  <c r="A3" i="22"/>
  <c r="A68" i="22" s="1"/>
  <c r="A3" i="73"/>
  <c r="A68" i="73" s="1"/>
  <c r="A3" i="30"/>
  <c r="A68" i="30" s="1"/>
  <c r="A3" i="76"/>
  <c r="A68" i="76" s="1"/>
  <c r="A3" i="19"/>
  <c r="A68" i="19" s="1"/>
  <c r="A3" i="9"/>
  <c r="A68" i="9" s="1"/>
  <c r="A3" i="96"/>
  <c r="A68" i="96" s="1"/>
  <c r="A3" i="78"/>
  <c r="A68" i="78" s="1"/>
  <c r="A3" i="37"/>
  <c r="A68" i="37" s="1"/>
  <c r="A3" i="21"/>
  <c r="A68" i="21" s="1"/>
  <c r="A3" i="6"/>
  <c r="A3" i="15"/>
  <c r="Y32" i="1"/>
  <c r="F32" i="1"/>
  <c r="V16" i="1"/>
  <c r="G16" i="1"/>
  <c r="H59" i="78"/>
  <c r="E35" i="5"/>
  <c r="H35" i="5" s="1"/>
  <c r="E40" i="1"/>
  <c r="E40" i="50" s="1"/>
  <c r="F21" i="5"/>
  <c r="F102" i="5"/>
  <c r="J20" i="5"/>
  <c r="I20" i="5" s="1"/>
  <c r="J11" i="5"/>
  <c r="J13" i="5"/>
  <c r="G27" i="6"/>
  <c r="E56" i="11"/>
  <c r="E21" i="11"/>
  <c r="H21" i="11" s="1"/>
  <c r="G13" i="11"/>
  <c r="H13" i="11" s="1"/>
  <c r="G40" i="13"/>
  <c r="E21" i="15"/>
  <c r="E38" i="15" s="1"/>
  <c r="H21" i="15"/>
  <c r="G13" i="15"/>
  <c r="G13" i="30"/>
  <c r="F56" i="100"/>
  <c r="F64" i="100"/>
  <c r="E12" i="56"/>
  <c r="F103" i="73"/>
  <c r="H60" i="6"/>
  <c r="F87" i="73"/>
  <c r="E21" i="80"/>
  <c r="E59" i="95"/>
  <c r="H59" i="95" s="1"/>
  <c r="G13" i="96"/>
  <c r="H13" i="96" s="1"/>
  <c r="E59" i="98"/>
  <c r="H59" i="98" s="1"/>
  <c r="H12" i="56"/>
  <c r="H13" i="13"/>
  <c r="E21" i="38"/>
  <c r="H21" i="38" s="1"/>
  <c r="J19" i="5"/>
  <c r="E45" i="5"/>
  <c r="H45" i="5" s="1"/>
  <c r="E94" i="5"/>
  <c r="G21" i="5"/>
  <c r="E11" i="19"/>
  <c r="H11" i="19" s="1"/>
  <c r="F8" i="5"/>
  <c r="AF42" i="1"/>
  <c r="U32" i="1"/>
  <c r="Z32" i="1"/>
  <c r="R26" i="1"/>
  <c r="E41" i="50"/>
  <c r="F52" i="5"/>
  <c r="F126" i="5"/>
  <c r="F131" i="5" s="1"/>
  <c r="F132" i="5" s="1"/>
  <c r="E57" i="1"/>
  <c r="E58" i="50" s="1"/>
  <c r="E49" i="1"/>
  <c r="E49" i="50" s="1"/>
  <c r="E44" i="5"/>
  <c r="H44" i="5" s="1"/>
  <c r="E23" i="1"/>
  <c r="E18" i="5"/>
  <c r="F13" i="10"/>
  <c r="E26" i="11"/>
  <c r="H26" i="11" s="1"/>
  <c r="G38" i="11"/>
  <c r="F38" i="15"/>
  <c r="F40" i="15" s="1"/>
  <c r="F47" i="15" s="1"/>
  <c r="I126" i="5"/>
  <c r="I131" i="5" s="1"/>
  <c r="G103" i="9"/>
  <c r="H37" i="10"/>
  <c r="H11" i="13"/>
  <c r="F88" i="20"/>
  <c r="F106" i="20"/>
  <c r="H56" i="27"/>
  <c r="F103" i="38"/>
  <c r="F87" i="76"/>
  <c r="F105" i="76" s="1"/>
  <c r="G38" i="37"/>
  <c r="G40" i="37" s="1"/>
  <c r="H21" i="37"/>
  <c r="F103" i="79"/>
  <c r="G103" i="25"/>
  <c r="F103" i="100"/>
  <c r="T16" i="51"/>
  <c r="G126" i="5"/>
  <c r="G131" i="5" s="1"/>
  <c r="G132" i="5" s="1"/>
  <c r="E54" i="5"/>
  <c r="H54" i="5" s="1"/>
  <c r="G37" i="5"/>
  <c r="E34" i="5"/>
  <c r="E37" i="5" s="1"/>
  <c r="F27" i="5"/>
  <c r="E29" i="1"/>
  <c r="E29" i="50" s="1"/>
  <c r="H57" i="11"/>
  <c r="E59" i="11"/>
  <c r="H59" i="11" s="1"/>
  <c r="H54" i="13"/>
  <c r="E56" i="13"/>
  <c r="E64" i="13" s="1"/>
  <c r="H8" i="27"/>
  <c r="E11" i="27"/>
  <c r="H11" i="27" s="1"/>
  <c r="H52" i="76"/>
  <c r="E56" i="76"/>
  <c r="F13" i="76"/>
  <c r="H11" i="76"/>
  <c r="F13" i="37"/>
  <c r="E59" i="79"/>
  <c r="H57" i="100"/>
  <c r="E59" i="100"/>
  <c r="E24" i="100"/>
  <c r="H24" i="100" s="1"/>
  <c r="E13" i="56"/>
  <c r="E13" i="23"/>
  <c r="H13" i="23" s="1"/>
  <c r="E61" i="1"/>
  <c r="I32" i="1"/>
  <c r="J89" i="5"/>
  <c r="J104" i="5" s="1"/>
  <c r="J106" i="5" s="1"/>
  <c r="H21" i="6"/>
  <c r="G87" i="9"/>
  <c r="E11" i="9"/>
  <c r="H11" i="9" s="1"/>
  <c r="G103" i="10"/>
  <c r="H59" i="10"/>
  <c r="E27" i="10"/>
  <c r="E38" i="10" s="1"/>
  <c r="H21" i="10"/>
  <c r="H37" i="15"/>
  <c r="G38" i="15"/>
  <c r="G40" i="15" s="1"/>
  <c r="G47" i="15" s="1"/>
  <c r="E11" i="15"/>
  <c r="F103" i="19"/>
  <c r="E37" i="19"/>
  <c r="H37" i="19" s="1"/>
  <c r="E37" i="20"/>
  <c r="H37" i="20" s="1"/>
  <c r="E21" i="20"/>
  <c r="H21" i="20" s="1"/>
  <c r="E11" i="20"/>
  <c r="E13" i="20"/>
  <c r="H13" i="20" s="1"/>
  <c r="F103" i="21"/>
  <c r="H21" i="21"/>
  <c r="H59" i="22"/>
  <c r="F38" i="22"/>
  <c r="F40" i="22" s="1"/>
  <c r="E11" i="22"/>
  <c r="E13" i="22" s="1"/>
  <c r="H13" i="22" s="1"/>
  <c r="F103" i="23"/>
  <c r="E37" i="23"/>
  <c r="H37" i="23" s="1"/>
  <c r="H21" i="23"/>
  <c r="F40" i="23"/>
  <c r="H59" i="24"/>
  <c r="E27" i="27"/>
  <c r="H56" i="38"/>
  <c r="E11" i="38"/>
  <c r="H11" i="38"/>
  <c r="F105" i="29"/>
  <c r="H21" i="29"/>
  <c r="F38" i="30"/>
  <c r="F40" i="30" s="1"/>
  <c r="H59" i="37"/>
  <c r="H37" i="37"/>
  <c r="H56" i="25"/>
  <c r="F105" i="100"/>
  <c r="F40" i="100"/>
  <c r="E11" i="100"/>
  <c r="E13" i="100"/>
  <c r="E56" i="78"/>
  <c r="E64" i="78" s="1"/>
  <c r="H11" i="22"/>
  <c r="H11" i="20"/>
  <c r="H56" i="76"/>
  <c r="E13" i="27"/>
  <c r="E27" i="11"/>
  <c r="H27" i="10"/>
  <c r="F40" i="76"/>
  <c r="F43" i="76" s="1"/>
  <c r="AE48" i="1" s="1"/>
  <c r="H18" i="5"/>
  <c r="H13" i="100"/>
  <c r="H26" i="24"/>
  <c r="E27" i="24"/>
  <c r="G38" i="6"/>
  <c r="G40" i="6" s="1"/>
  <c r="G48" i="6" s="1"/>
  <c r="G26" i="95"/>
  <c r="H17" i="100"/>
  <c r="E21" i="100"/>
  <c r="E56" i="96"/>
  <c r="J43" i="5"/>
  <c r="I43" i="5" s="1"/>
  <c r="J59" i="5"/>
  <c r="E56" i="9"/>
  <c r="E21" i="9"/>
  <c r="E38" i="9" s="1"/>
  <c r="E37" i="30"/>
  <c r="H56" i="37"/>
  <c r="F77" i="65"/>
  <c r="F79" i="65"/>
  <c r="F107" i="65" s="1"/>
  <c r="F110" i="65" s="1"/>
  <c r="G26" i="65" s="1"/>
  <c r="H56" i="56"/>
  <c r="E27" i="56"/>
  <c r="H11" i="73"/>
  <c r="E37" i="78"/>
  <c r="H37" i="78"/>
  <c r="H37" i="95"/>
  <c r="F77" i="98"/>
  <c r="F79" i="98"/>
  <c r="H27" i="30"/>
  <c r="F105" i="65"/>
  <c r="F87" i="79"/>
  <c r="G87" i="25"/>
  <c r="G105" i="25" s="1"/>
  <c r="H59" i="56"/>
  <c r="F38" i="56"/>
  <c r="F103" i="83"/>
  <c r="E11" i="83"/>
  <c r="E13" i="83" s="1"/>
  <c r="H13" i="83" s="1"/>
  <c r="E11" i="95"/>
  <c r="H11" i="95" s="1"/>
  <c r="H56" i="9"/>
  <c r="H27" i="24"/>
  <c r="F38" i="20"/>
  <c r="F40" i="20" s="1"/>
  <c r="W16" i="1"/>
  <c r="W18" i="1" s="1"/>
  <c r="AA16" i="1"/>
  <c r="AA18" i="1" s="1"/>
  <c r="O26" i="1"/>
  <c r="V26" i="1"/>
  <c r="U16" i="1"/>
  <c r="U18" i="1" s="1"/>
  <c r="O32" i="1"/>
  <c r="O62" i="1"/>
  <c r="P42" i="1"/>
  <c r="W32" i="1"/>
  <c r="L32" i="1"/>
  <c r="O16" i="1"/>
  <c r="O18" i="1" s="1"/>
  <c r="O42" i="1"/>
  <c r="I16" i="1"/>
  <c r="I18" i="1" s="1"/>
  <c r="G26" i="1"/>
  <c r="G38" i="8"/>
  <c r="G40" i="8" s="1"/>
  <c r="E27" i="8"/>
  <c r="H37" i="8"/>
  <c r="H57" i="8"/>
  <c r="E38" i="8"/>
  <c r="H27" i="8"/>
  <c r="H21" i="8"/>
  <c r="H13" i="8"/>
  <c r="F26" i="1"/>
  <c r="H57" i="6"/>
  <c r="E56" i="83"/>
  <c r="E64" i="83" s="1"/>
  <c r="H43" i="24"/>
  <c r="F52" i="50"/>
  <c r="P26" i="1"/>
  <c r="AE16" i="1"/>
  <c r="AE18" i="1" s="1"/>
  <c r="F62" i="1"/>
  <c r="C69" i="48"/>
  <c r="D68" i="48" s="1"/>
  <c r="F43" i="100"/>
  <c r="AE65" i="1"/>
  <c r="X62" i="1"/>
  <c r="U62" i="1"/>
  <c r="O65" i="1"/>
  <c r="E60" i="50"/>
  <c r="AJ65" i="1"/>
  <c r="I65" i="1"/>
  <c r="AG32" i="1"/>
  <c r="AG16" i="1"/>
  <c r="AG18" i="1" s="1"/>
  <c r="F43" i="23"/>
  <c r="F47" i="23" s="1"/>
  <c r="F56" i="5"/>
  <c r="F11" i="5"/>
  <c r="F13" i="5" s="1"/>
  <c r="E8" i="5"/>
  <c r="H8" i="5" s="1"/>
  <c r="E24" i="52"/>
  <c r="E26" i="52" s="1"/>
  <c r="I52" i="5"/>
  <c r="I56" i="5" s="1"/>
  <c r="J56" i="5"/>
  <c r="J64" i="5" s="1"/>
  <c r="I64" i="5" s="1"/>
  <c r="F105" i="98"/>
  <c r="F107" i="98" s="1"/>
  <c r="F110" i="98" s="1"/>
  <c r="G26" i="98" s="1"/>
  <c r="F104" i="5"/>
  <c r="F106" i="5" s="1"/>
  <c r="H56" i="78"/>
  <c r="U16" i="51"/>
  <c r="V16" i="51"/>
  <c r="I19" i="5"/>
  <c r="J21" i="5"/>
  <c r="E64" i="11"/>
  <c r="H64" i="11" s="1"/>
  <c r="H56" i="11"/>
  <c r="G43" i="37"/>
  <c r="F47" i="76"/>
  <c r="E13" i="38"/>
  <c r="H11" i="100"/>
  <c r="E13" i="1"/>
  <c r="E13" i="50" s="1"/>
  <c r="E13" i="19"/>
  <c r="F105" i="23"/>
  <c r="F107" i="23" s="1"/>
  <c r="F110" i="23" s="1"/>
  <c r="G26" i="23" s="1"/>
  <c r="A19" i="48"/>
  <c r="B19" i="48"/>
  <c r="E64" i="95"/>
  <c r="J126" i="5"/>
  <c r="J131" i="5" s="1"/>
  <c r="J132" i="5" s="1"/>
  <c r="G59" i="5"/>
  <c r="E12" i="5"/>
  <c r="H12" i="5" s="1"/>
  <c r="F65" i="6"/>
  <c r="G65" i="8"/>
  <c r="G64" i="9"/>
  <c r="F64" i="10"/>
  <c r="G64" i="11"/>
  <c r="G64" i="13"/>
  <c r="G64" i="19"/>
  <c r="F64" i="20"/>
  <c r="E64" i="20"/>
  <c r="F64" i="21"/>
  <c r="E64" i="21"/>
  <c r="F64" i="22"/>
  <c r="H64" i="22"/>
  <c r="F64" i="23"/>
  <c r="E64" i="23"/>
  <c r="G64" i="24"/>
  <c r="E64" i="24"/>
  <c r="F64" i="27"/>
  <c r="F64" i="38"/>
  <c r="G64" i="76"/>
  <c r="F64" i="29"/>
  <c r="F64" i="30"/>
  <c r="F64" i="37"/>
  <c r="F64" i="65"/>
  <c r="G64" i="79"/>
  <c r="G64" i="25"/>
  <c r="E64" i="25"/>
  <c r="H64" i="25" s="1"/>
  <c r="G64" i="100"/>
  <c r="E52" i="100"/>
  <c r="G64" i="56"/>
  <c r="E64" i="56"/>
  <c r="G64" i="96"/>
  <c r="A15" i="48"/>
  <c r="B17" i="48"/>
  <c r="E64" i="98"/>
  <c r="F64" i="11"/>
  <c r="F64" i="13"/>
  <c r="G64" i="15"/>
  <c r="F64" i="19"/>
  <c r="E64" i="19"/>
  <c r="H64" i="19" s="1"/>
  <c r="G64" i="20"/>
  <c r="H56" i="20"/>
  <c r="G64" i="21"/>
  <c r="H56" i="21"/>
  <c r="G64" i="23"/>
  <c r="H56" i="23"/>
  <c r="F64" i="24"/>
  <c r="G64" i="29"/>
  <c r="E64" i="29"/>
  <c r="F64" i="79"/>
  <c r="G64" i="73"/>
  <c r="G64" i="78"/>
  <c r="G64" i="80"/>
  <c r="F64" i="83"/>
  <c r="F64" i="96"/>
  <c r="F64" i="98"/>
  <c r="E37" i="98"/>
  <c r="H37" i="98" s="1"/>
  <c r="E11" i="98"/>
  <c r="E13" i="98" s="1"/>
  <c r="H13" i="38"/>
  <c r="H64" i="21"/>
  <c r="E56" i="100"/>
  <c r="E64" i="100" s="1"/>
  <c r="H52" i="100"/>
  <c r="H64" i="24"/>
  <c r="H64" i="23"/>
  <c r="G47" i="37"/>
  <c r="H56" i="100"/>
  <c r="E65" i="6"/>
  <c r="E61" i="50"/>
  <c r="M16" i="51"/>
  <c r="G65" i="1"/>
  <c r="Y62" i="1"/>
  <c r="V62" i="1"/>
  <c r="R62" i="1"/>
  <c r="W62" i="1"/>
  <c r="H13" i="56"/>
  <c r="F40" i="56"/>
  <c r="F43" i="56" s="1"/>
  <c r="AI48" i="1" s="1"/>
  <c r="AI53" i="1" s="1"/>
  <c r="E26" i="95"/>
  <c r="E27" i="95" s="1"/>
  <c r="G27" i="95"/>
  <c r="G38" i="95" s="1"/>
  <c r="H65" i="1"/>
  <c r="G42" i="1"/>
  <c r="AH32" i="1"/>
  <c r="AH65" i="1"/>
  <c r="AB65" i="1"/>
  <c r="Z65" i="1"/>
  <c r="T65" i="1"/>
  <c r="AC32" i="1"/>
  <c r="M32" i="1"/>
  <c r="J32" i="1"/>
  <c r="H32" i="1"/>
  <c r="R65" i="1"/>
  <c r="P16" i="1"/>
  <c r="P18" i="1" s="1"/>
  <c r="L16" i="1"/>
  <c r="L18" i="1" s="1"/>
  <c r="J16" i="1"/>
  <c r="J18" i="1" s="1"/>
  <c r="AD65" i="1"/>
  <c r="AJ62" i="1"/>
  <c r="K62" i="1"/>
  <c r="X42" i="1"/>
  <c r="X43" i="1" s="1"/>
  <c r="I42" i="1"/>
  <c r="AD26" i="1"/>
  <c r="AB26" i="1"/>
  <c r="Z26" i="1"/>
  <c r="X26" i="1"/>
  <c r="K16" i="1"/>
  <c r="R16" i="1"/>
  <c r="R18" i="1" s="1"/>
  <c r="AJ16" i="1"/>
  <c r="AJ18" i="1" s="1"/>
  <c r="L42" i="1"/>
  <c r="L62" i="1"/>
  <c r="L65" i="1"/>
  <c r="E62" i="50"/>
  <c r="A37" i="48"/>
  <c r="H16" i="1"/>
  <c r="H18" i="1" s="1"/>
  <c r="F16" i="1"/>
  <c r="F18" i="1" s="1"/>
  <c r="E23" i="50"/>
  <c r="N62" i="1"/>
  <c r="AG62" i="1"/>
  <c r="G62" i="1"/>
  <c r="E48" i="50"/>
  <c r="E14" i="50"/>
  <c r="P62" i="1"/>
  <c r="AF62" i="1"/>
  <c r="AD62" i="1"/>
  <c r="AB62" i="1"/>
  <c r="AB70" i="1" s="1"/>
  <c r="Z62" i="1"/>
  <c r="T62" i="1"/>
  <c r="I62" i="1"/>
  <c r="H62" i="1"/>
  <c r="R42" i="1"/>
  <c r="AA42" i="1"/>
  <c r="Y42" i="1"/>
  <c r="J42" i="1"/>
  <c r="J43" i="1" s="1"/>
  <c r="W26" i="1"/>
  <c r="K18" i="1"/>
  <c r="AF16" i="1"/>
  <c r="AF18" i="1" s="1"/>
  <c r="AD16" i="1"/>
  <c r="AB16" i="1"/>
  <c r="AB18" i="1" s="1"/>
  <c r="X16" i="1"/>
  <c r="X18" i="1" s="1"/>
  <c r="T16" i="1"/>
  <c r="T18" i="1" s="1"/>
  <c r="E15" i="50"/>
  <c r="AF65" i="1"/>
  <c r="V65" i="1"/>
  <c r="K65" i="1"/>
  <c r="AE62" i="1"/>
  <c r="AC62" i="1"/>
  <c r="J62" i="1"/>
  <c r="R32" i="1"/>
  <c r="V32" i="1"/>
  <c r="L70" i="1"/>
  <c r="G18" i="3" s="1"/>
  <c r="F15" i="48" s="1"/>
  <c r="E13" i="108"/>
  <c r="H21" i="106"/>
  <c r="E64" i="106"/>
  <c r="H64" i="106" s="1"/>
  <c r="H56" i="106"/>
  <c r="H17" i="106"/>
  <c r="E34" i="106"/>
  <c r="E37" i="106" s="1"/>
  <c r="H37" i="106" s="1"/>
  <c r="H52" i="106"/>
  <c r="H13" i="108"/>
  <c r="E37" i="108"/>
  <c r="H37" i="108" s="1"/>
  <c r="A3" i="106"/>
  <c r="A68" i="106" s="1"/>
  <c r="O48" i="1"/>
  <c r="N16" i="1"/>
  <c r="N65" i="1"/>
  <c r="AA65" i="1"/>
  <c r="M65" i="1"/>
  <c r="E13" i="95"/>
  <c r="H13" i="95" s="1"/>
  <c r="AE43" i="1" l="1"/>
  <c r="AD43" i="1"/>
  <c r="G40" i="24"/>
  <c r="G47" i="24" s="1"/>
  <c r="E26" i="100"/>
  <c r="G27" i="100"/>
  <c r="G38" i="100" s="1"/>
  <c r="G40" i="100" s="1"/>
  <c r="E38" i="95"/>
  <c r="H27" i="95"/>
  <c r="F43" i="30"/>
  <c r="F47" i="30" s="1"/>
  <c r="F107" i="76"/>
  <c r="F110" i="76" s="1"/>
  <c r="G26" i="76" s="1"/>
  <c r="AE26" i="1"/>
  <c r="H24" i="5"/>
  <c r="E13" i="10"/>
  <c r="H11" i="10"/>
  <c r="H37" i="24"/>
  <c r="E38" i="24"/>
  <c r="G38" i="24"/>
  <c r="H8" i="24"/>
  <c r="E11" i="24"/>
  <c r="G38" i="27"/>
  <c r="G40" i="27" s="1"/>
  <c r="G47" i="27" s="1"/>
  <c r="H8" i="25"/>
  <c r="E11" i="25"/>
  <c r="N18" i="1"/>
  <c r="H34" i="106"/>
  <c r="H11" i="108"/>
  <c r="X48" i="1"/>
  <c r="H64" i="100"/>
  <c r="H11" i="98"/>
  <c r="H11" i="83"/>
  <c r="H21" i="100"/>
  <c r="E13" i="9"/>
  <c r="E13" i="15"/>
  <c r="H11" i="15"/>
  <c r="G105" i="9"/>
  <c r="H11" i="80"/>
  <c r="H37" i="100"/>
  <c r="H52" i="10"/>
  <c r="E56" i="10"/>
  <c r="E11" i="29"/>
  <c r="H8" i="37"/>
  <c r="E11" i="37"/>
  <c r="H8" i="78"/>
  <c r="E11" i="78"/>
  <c r="F105" i="80"/>
  <c r="E40" i="95"/>
  <c r="AD18" i="1"/>
  <c r="H26" i="95"/>
  <c r="E16" i="1"/>
  <c r="E16" i="50" s="1"/>
  <c r="G64" i="5"/>
  <c r="H21" i="9"/>
  <c r="E38" i="11"/>
  <c r="H27" i="11"/>
  <c r="H27" i="27"/>
  <c r="AC16" i="1"/>
  <c r="AC18" i="1" s="1"/>
  <c r="Y16" i="1"/>
  <c r="Y18" i="1" s="1"/>
  <c r="Y45" i="1" s="1"/>
  <c r="Y53" i="1" s="1"/>
  <c r="H57" i="76"/>
  <c r="E59" i="76"/>
  <c r="F38" i="78"/>
  <c r="F40" i="78" s="1"/>
  <c r="V43" i="1"/>
  <c r="L43" i="1"/>
  <c r="H64" i="29"/>
  <c r="H64" i="20"/>
  <c r="G43" i="13"/>
  <c r="G47" i="13" s="1"/>
  <c r="F47" i="100"/>
  <c r="H64" i="13"/>
  <c r="E58" i="1"/>
  <c r="E59" i="50" s="1"/>
  <c r="E52" i="5"/>
  <c r="H52" i="5" s="1"/>
  <c r="E56" i="80"/>
  <c r="H21" i="24"/>
  <c r="H38" i="15"/>
  <c r="G18" i="1"/>
  <c r="E63" i="1"/>
  <c r="F59" i="5"/>
  <c r="F64" i="5" s="1"/>
  <c r="E64" i="5" s="1"/>
  <c r="H64" i="5" s="1"/>
  <c r="H38" i="13"/>
  <c r="G64" i="30"/>
  <c r="H56" i="30"/>
  <c r="H34" i="56"/>
  <c r="E37" i="56"/>
  <c r="H37" i="56" s="1"/>
  <c r="G38" i="56"/>
  <c r="G40" i="56" s="1"/>
  <c r="H17" i="73"/>
  <c r="E21" i="73"/>
  <c r="H21" i="73" s="1"/>
  <c r="F105" i="96"/>
  <c r="F107" i="96" s="1"/>
  <c r="F40" i="96"/>
  <c r="F43" i="96" s="1"/>
  <c r="I21" i="5"/>
  <c r="H27" i="56"/>
  <c r="H37" i="9"/>
  <c r="F105" i="73"/>
  <c r="F107" i="73" s="1"/>
  <c r="F110" i="73" s="1"/>
  <c r="G26" i="73" s="1"/>
  <c r="H37" i="73"/>
  <c r="E102" i="5"/>
  <c r="I108" i="5"/>
  <c r="I111" i="5" s="1"/>
  <c r="J111" i="5"/>
  <c r="J113" i="5" s="1"/>
  <c r="J114" i="5" s="1"/>
  <c r="I84" i="5"/>
  <c r="I89" i="5" s="1"/>
  <c r="I104" i="5" s="1"/>
  <c r="F38" i="6"/>
  <c r="F40" i="6" s="1"/>
  <c r="F48" i="6" s="1"/>
  <c r="G87" i="10"/>
  <c r="G105" i="10" s="1"/>
  <c r="F40" i="13"/>
  <c r="H8" i="21"/>
  <c r="E11" i="21"/>
  <c r="G64" i="27"/>
  <c r="H64" i="27" s="1"/>
  <c r="F87" i="38"/>
  <c r="F105" i="38" s="1"/>
  <c r="F77" i="38"/>
  <c r="F79" i="38" s="1"/>
  <c r="H34" i="73"/>
  <c r="E37" i="73"/>
  <c r="F77" i="80"/>
  <c r="F79" i="80" s="1"/>
  <c r="F107" i="80" s="1"/>
  <c r="F110" i="80" s="1"/>
  <c r="G26" i="80" s="1"/>
  <c r="F87" i="106"/>
  <c r="F93" i="106"/>
  <c r="F64" i="108"/>
  <c r="I34" i="5"/>
  <c r="I37" i="5" s="1"/>
  <c r="J37" i="5"/>
  <c r="G27" i="5"/>
  <c r="G38" i="5" s="1"/>
  <c r="G40" i="5" s="1"/>
  <c r="G47" i="5" s="1"/>
  <c r="G65" i="5" s="1"/>
  <c r="E40" i="13"/>
  <c r="F38" i="21"/>
  <c r="H17" i="56"/>
  <c r="E21" i="56"/>
  <c r="F103" i="106"/>
  <c r="F107" i="108"/>
  <c r="F110" i="108" s="1"/>
  <c r="G26" i="108" s="1"/>
  <c r="F105" i="108"/>
  <c r="E40" i="10"/>
  <c r="E47" i="10" s="1"/>
  <c r="H11" i="8"/>
  <c r="H59" i="100"/>
  <c r="H21" i="80"/>
  <c r="V18" i="1"/>
  <c r="H37" i="96"/>
  <c r="E122" i="5"/>
  <c r="E126" i="5" s="1"/>
  <c r="E30" i="1"/>
  <c r="E30" i="50" s="1"/>
  <c r="E25" i="5"/>
  <c r="H25" i="5" s="1"/>
  <c r="E11" i="6"/>
  <c r="H57" i="9"/>
  <c r="E59" i="9"/>
  <c r="H59" i="9" s="1"/>
  <c r="F79" i="19"/>
  <c r="F107" i="19" s="1"/>
  <c r="F110" i="19" s="1"/>
  <c r="G26" i="19" s="1"/>
  <c r="E26" i="19" s="1"/>
  <c r="H56" i="19"/>
  <c r="F87" i="21"/>
  <c r="F105" i="21" s="1"/>
  <c r="F77" i="21"/>
  <c r="F79" i="21" s="1"/>
  <c r="H37" i="21"/>
  <c r="G64" i="38"/>
  <c r="H64" i="38" s="1"/>
  <c r="H34" i="76"/>
  <c r="E37" i="76"/>
  <c r="H37" i="76" s="1"/>
  <c r="H11" i="30"/>
  <c r="F38" i="37"/>
  <c r="F40" i="37" s="1"/>
  <c r="F43" i="37" s="1"/>
  <c r="G64" i="65"/>
  <c r="F38" i="65"/>
  <c r="F40" i="65" s="1"/>
  <c r="F43" i="65" s="1"/>
  <c r="H37" i="25"/>
  <c r="F64" i="56"/>
  <c r="H64" i="56" s="1"/>
  <c r="F93" i="78"/>
  <c r="F87" i="83"/>
  <c r="F105" i="83" s="1"/>
  <c r="F77" i="83"/>
  <c r="F79" i="83" s="1"/>
  <c r="E21" i="108"/>
  <c r="H21" i="108" s="1"/>
  <c r="I76" i="5"/>
  <c r="I59" i="5"/>
  <c r="G77" i="9"/>
  <c r="G79" i="9" s="1"/>
  <c r="G107" i="9" s="1"/>
  <c r="G110" i="9" s="1"/>
  <c r="H59" i="13"/>
  <c r="F93" i="19"/>
  <c r="F105" i="19" s="1"/>
  <c r="F78" i="20"/>
  <c r="F80" i="20" s="1"/>
  <c r="F108" i="20" s="1"/>
  <c r="F111" i="20" s="1"/>
  <c r="G26" i="20" s="1"/>
  <c r="H59" i="21"/>
  <c r="F103" i="22"/>
  <c r="F77" i="76"/>
  <c r="F79" i="76" s="1"/>
  <c r="E64" i="65"/>
  <c r="G77" i="25"/>
  <c r="G79" i="25" s="1"/>
  <c r="G107" i="25" s="1"/>
  <c r="G110" i="25" s="1"/>
  <c r="G26" i="25" s="1"/>
  <c r="F64" i="73"/>
  <c r="F103" i="78"/>
  <c r="F38" i="80"/>
  <c r="G64" i="98"/>
  <c r="H64" i="98" s="1"/>
  <c r="H59" i="106"/>
  <c r="E9" i="5"/>
  <c r="H60" i="8"/>
  <c r="H27" i="9"/>
  <c r="G77" i="10"/>
  <c r="G79" i="10" s="1"/>
  <c r="G107" i="10" s="1"/>
  <c r="G110" i="10" s="1"/>
  <c r="F38" i="10"/>
  <c r="H38" i="10" s="1"/>
  <c r="H11" i="11"/>
  <c r="H21" i="13"/>
  <c r="H21" i="19"/>
  <c r="H59" i="20"/>
  <c r="F87" i="22"/>
  <c r="F77" i="22"/>
  <c r="F79" i="22" s="1"/>
  <c r="F38" i="24"/>
  <c r="F38" i="38"/>
  <c r="F40" i="38" s="1"/>
  <c r="F77" i="29"/>
  <c r="F79" i="29" s="1"/>
  <c r="F107" i="29" s="1"/>
  <c r="F110" i="29" s="1"/>
  <c r="G26" i="29" s="1"/>
  <c r="E64" i="30"/>
  <c r="H64" i="30" s="1"/>
  <c r="G38" i="30"/>
  <c r="G40" i="30" s="1"/>
  <c r="E64" i="37"/>
  <c r="H64" i="37" s="1"/>
  <c r="F93" i="79"/>
  <c r="F105" i="79" s="1"/>
  <c r="F77" i="79"/>
  <c r="F79" i="79" s="1"/>
  <c r="E64" i="79"/>
  <c r="H59" i="25"/>
  <c r="F93" i="73"/>
  <c r="H37" i="80"/>
  <c r="F38" i="83"/>
  <c r="F40" i="83" s="1"/>
  <c r="G64" i="95"/>
  <c r="H64" i="95" s="1"/>
  <c r="H11" i="96"/>
  <c r="F38" i="98"/>
  <c r="F40" i="98" s="1"/>
  <c r="H57" i="106"/>
  <c r="H59" i="108"/>
  <c r="T20" i="51"/>
  <c r="T25" i="51" s="1"/>
  <c r="E59" i="15"/>
  <c r="F40" i="79"/>
  <c r="F43" i="79" s="1"/>
  <c r="AG48" i="1" s="1"/>
  <c r="H43" i="1"/>
  <c r="H45" i="1" s="1"/>
  <c r="H53" i="1" s="1"/>
  <c r="S67" i="1"/>
  <c r="AL67" i="1" s="1"/>
  <c r="H65" i="6"/>
  <c r="H56" i="83"/>
  <c r="C73" i="48"/>
  <c r="D71" i="48" s="1"/>
  <c r="D73" i="48" s="1"/>
  <c r="C143" i="48"/>
  <c r="AE70" i="1"/>
  <c r="G39" i="3" s="1"/>
  <c r="F33" i="48" s="1"/>
  <c r="H70" i="1"/>
  <c r="AG70" i="1"/>
  <c r="E42" i="1"/>
  <c r="E42" i="50" s="1"/>
  <c r="R43" i="1"/>
  <c r="R45" i="1" s="1"/>
  <c r="F47" i="95"/>
  <c r="S13" i="1"/>
  <c r="S16" i="1" s="1"/>
  <c r="S25" i="1"/>
  <c r="AL25" i="1" s="1"/>
  <c r="AO25" i="1" s="1"/>
  <c r="G25" i="50" s="1"/>
  <c r="Y65" i="1"/>
  <c r="W65" i="1"/>
  <c r="U65" i="1"/>
  <c r="U70" i="1" s="1"/>
  <c r="P65" i="1"/>
  <c r="S35" i="1"/>
  <c r="AL35" i="1" s="1"/>
  <c r="AO35" i="1" s="1"/>
  <c r="G35" i="50" s="1"/>
  <c r="I35" i="50" s="1"/>
  <c r="O43" i="1"/>
  <c r="X45" i="1"/>
  <c r="X53" i="1" s="1"/>
  <c r="AA62" i="1"/>
  <c r="M62" i="1"/>
  <c r="AC42" i="1"/>
  <c r="K42" i="1"/>
  <c r="K43" i="1" s="1"/>
  <c r="K45" i="1" s="1"/>
  <c r="AA32" i="1"/>
  <c r="W70" i="1"/>
  <c r="S41" i="1"/>
  <c r="AL41" i="1" s="1"/>
  <c r="S36" i="1"/>
  <c r="AL36" i="1" s="1"/>
  <c r="S30" i="1"/>
  <c r="AL30" i="1" s="1"/>
  <c r="AO30" i="1" s="1"/>
  <c r="S14" i="1"/>
  <c r="Y43" i="1"/>
  <c r="T43" i="1"/>
  <c r="AC70" i="1"/>
  <c r="AA43" i="1"/>
  <c r="AJ43" i="1"/>
  <c r="I70" i="1"/>
  <c r="Z70" i="1"/>
  <c r="AD70" i="1"/>
  <c r="P70" i="1"/>
  <c r="AJ70" i="1"/>
  <c r="F70" i="1"/>
  <c r="Y70" i="1"/>
  <c r="G33" i="3" s="1"/>
  <c r="F27" i="48" s="1"/>
  <c r="E36" i="50"/>
  <c r="S39" i="1"/>
  <c r="AL39" i="1" s="1"/>
  <c r="S15" i="1"/>
  <c r="AL15" i="1" s="1"/>
  <c r="AO15" i="1" s="1"/>
  <c r="G15" i="50" s="1"/>
  <c r="I15" i="50" s="1"/>
  <c r="AF70" i="1"/>
  <c r="O70" i="1"/>
  <c r="B20" i="48"/>
  <c r="B35" i="48"/>
  <c r="B34" i="48"/>
  <c r="B33" i="48"/>
  <c r="B32" i="48"/>
  <c r="B31" i="48"/>
  <c r="B30" i="48"/>
  <c r="B29" i="48"/>
  <c r="B28" i="48"/>
  <c r="B27" i="48"/>
  <c r="B26" i="48"/>
  <c r="B25" i="48"/>
  <c r="B24" i="48"/>
  <c r="B23" i="48"/>
  <c r="B22" i="48"/>
  <c r="B18" i="48"/>
  <c r="A38" i="48"/>
  <c r="Z16" i="1"/>
  <c r="Z18" i="1" s="1"/>
  <c r="Z43" i="1"/>
  <c r="X70" i="1"/>
  <c r="A20" i="48"/>
  <c r="B38" i="48"/>
  <c r="A35" i="48"/>
  <c r="A34" i="48"/>
  <c r="A33" i="48"/>
  <c r="A32" i="48"/>
  <c r="A31" i="48"/>
  <c r="A30" i="48"/>
  <c r="A29" i="48"/>
  <c r="A28" i="48"/>
  <c r="A27" i="48"/>
  <c r="A26" i="48"/>
  <c r="A25" i="48"/>
  <c r="A24" i="48"/>
  <c r="A23" i="48"/>
  <c r="A22" i="48"/>
  <c r="A18" i="48"/>
  <c r="A36" i="48"/>
  <c r="B36" i="48"/>
  <c r="J65" i="1"/>
  <c r="S34" i="1"/>
  <c r="AL34" i="1" s="1"/>
  <c r="S17" i="1"/>
  <c r="AL17" i="1" s="1"/>
  <c r="AO17" i="1" s="1"/>
  <c r="G17" i="50" s="1"/>
  <c r="E43" i="5"/>
  <c r="H43" i="5" s="1"/>
  <c r="F113" i="5"/>
  <c r="F114" i="5" s="1"/>
  <c r="F43" i="22"/>
  <c r="W48" i="1" s="1"/>
  <c r="E37" i="22"/>
  <c r="H37" i="22" s="1"/>
  <c r="AF43" i="1"/>
  <c r="H56" i="73"/>
  <c r="F38" i="8"/>
  <c r="F40" i="8" s="1"/>
  <c r="F43" i="8" s="1"/>
  <c r="G70" i="1"/>
  <c r="E65" i="8"/>
  <c r="H65" i="8" s="1"/>
  <c r="S66" i="1"/>
  <c r="AL66" i="1" s="1"/>
  <c r="J70" i="1"/>
  <c r="G16" i="3" s="1"/>
  <c r="F13" i="48" s="1"/>
  <c r="F64" i="9"/>
  <c r="F47" i="73"/>
  <c r="Z45" i="1"/>
  <c r="Z53" i="1" s="1"/>
  <c r="F34" i="3" s="1"/>
  <c r="E37" i="27"/>
  <c r="E38" i="27" s="1"/>
  <c r="E40" i="27" s="1"/>
  <c r="E47" i="27" s="1"/>
  <c r="H37" i="27"/>
  <c r="H21" i="27"/>
  <c r="H17" i="27"/>
  <c r="H13" i="27"/>
  <c r="F40" i="108"/>
  <c r="E131" i="5"/>
  <c r="E132" i="5" s="1"/>
  <c r="E58" i="5"/>
  <c r="H58" i="5" s="1"/>
  <c r="E57" i="5"/>
  <c r="E55" i="5"/>
  <c r="H55" i="5" s="1"/>
  <c r="S60" i="1"/>
  <c r="AL60" i="1" s="1"/>
  <c r="S59" i="1"/>
  <c r="AL59" i="1" s="1"/>
  <c r="E53" i="5"/>
  <c r="S58" i="1"/>
  <c r="S57" i="1"/>
  <c r="AL57" i="1" s="1"/>
  <c r="AO57" i="1" s="1"/>
  <c r="G58" i="50" s="1"/>
  <c r="S50" i="1"/>
  <c r="AL50" i="1" s="1"/>
  <c r="S49" i="1"/>
  <c r="AL49" i="1" s="1"/>
  <c r="E111" i="5"/>
  <c r="H37" i="5"/>
  <c r="S40" i="1"/>
  <c r="AL40" i="1" s="1"/>
  <c r="S31" i="1"/>
  <c r="AL31" i="1" s="1"/>
  <c r="G104" i="5"/>
  <c r="G106" i="5" s="1"/>
  <c r="G113" i="5" s="1"/>
  <c r="G114" i="5" s="1"/>
  <c r="F38" i="5"/>
  <c r="F40" i="5" s="1"/>
  <c r="F47" i="5" s="1"/>
  <c r="S29" i="1"/>
  <c r="S32" i="1" s="1"/>
  <c r="E20" i="5"/>
  <c r="S23" i="1"/>
  <c r="AL23" i="1" s="1"/>
  <c r="E17" i="5"/>
  <c r="H17" i="5" s="1"/>
  <c r="E84" i="5"/>
  <c r="E89" i="5" s="1"/>
  <c r="E104" i="5" s="1"/>
  <c r="E22" i="1"/>
  <c r="S22" i="1" s="1"/>
  <c r="AL22" i="1" s="1"/>
  <c r="AO22" i="1" s="1"/>
  <c r="G22" i="50" s="1"/>
  <c r="I22" i="50" s="1"/>
  <c r="E10" i="5"/>
  <c r="H10" i="5" s="1"/>
  <c r="E76" i="5"/>
  <c r="H9" i="5"/>
  <c r="E11" i="5"/>
  <c r="S64" i="1"/>
  <c r="AL64" i="1" s="1"/>
  <c r="D67" i="48"/>
  <c r="D69" i="48" s="1"/>
  <c r="C147" i="48"/>
  <c r="D146" i="48" s="1"/>
  <c r="C136" i="48"/>
  <c r="E143" i="48" s="1"/>
  <c r="C151" i="48"/>
  <c r="D149" i="48" s="1"/>
  <c r="C65" i="48"/>
  <c r="D62" i="48" s="1"/>
  <c r="E21" i="65"/>
  <c r="E13" i="65"/>
  <c r="E11" i="106"/>
  <c r="H64" i="83"/>
  <c r="E27" i="37"/>
  <c r="AC48" i="1"/>
  <c r="F43" i="38"/>
  <c r="AA48" i="1" s="1"/>
  <c r="F38" i="19"/>
  <c r="F40" i="19" s="1"/>
  <c r="F43" i="19" s="1"/>
  <c r="F47" i="19" s="1"/>
  <c r="H56" i="13"/>
  <c r="S68" i="1"/>
  <c r="AL68" i="1" s="1"/>
  <c r="S63" i="1"/>
  <c r="AL63" i="1" s="1"/>
  <c r="F64" i="78"/>
  <c r="H64" i="78" s="1"/>
  <c r="S24" i="1"/>
  <c r="AL24" i="1" s="1"/>
  <c r="N26" i="1"/>
  <c r="F43" i="78"/>
  <c r="N48" i="1" s="1"/>
  <c r="H21" i="78"/>
  <c r="S61" i="1"/>
  <c r="AL61" i="1" s="1"/>
  <c r="AH16" i="1"/>
  <c r="AH18" i="1" s="1"/>
  <c r="AH26" i="1"/>
  <c r="AH43" i="1" s="1"/>
  <c r="AH45" i="1" s="1"/>
  <c r="AH42" i="1"/>
  <c r="R70" i="1"/>
  <c r="O45" i="1"/>
  <c r="O53" i="1" s="1"/>
  <c r="I43" i="1"/>
  <c r="I45" i="1" s="1"/>
  <c r="I53" i="1" s="1"/>
  <c r="G21" i="3"/>
  <c r="F18" i="48" s="1"/>
  <c r="K70" i="1"/>
  <c r="G43" i="1"/>
  <c r="G45" i="1" s="1"/>
  <c r="AB43" i="1"/>
  <c r="AB45" i="1" s="1"/>
  <c r="AF45" i="1"/>
  <c r="M43" i="1"/>
  <c r="M45" i="1" s="1"/>
  <c r="M53" i="1" s="1"/>
  <c r="T70" i="1"/>
  <c r="G28" i="3" s="1"/>
  <c r="F22" i="48" s="1"/>
  <c r="F43" i="1"/>
  <c r="F45" i="1" s="1"/>
  <c r="F53" i="1" s="1"/>
  <c r="E32" i="1"/>
  <c r="E32" i="50" s="1"/>
  <c r="E62" i="1"/>
  <c r="AC43" i="1"/>
  <c r="AC45" i="1" s="1"/>
  <c r="AC53" i="1" s="1"/>
  <c r="AA70" i="1"/>
  <c r="D142" i="48"/>
  <c r="D140" i="48"/>
  <c r="D141" i="48"/>
  <c r="F123" i="48"/>
  <c r="F127" i="48" s="1"/>
  <c r="F130" i="48" s="1"/>
  <c r="M70" i="1"/>
  <c r="U43" i="1"/>
  <c r="U45" i="1" s="1"/>
  <c r="AA45" i="1"/>
  <c r="N70" i="1"/>
  <c r="AL14" i="1"/>
  <c r="AO14" i="1" s="1"/>
  <c r="G14" i="50" s="1"/>
  <c r="T45" i="1"/>
  <c r="AJ45" i="1"/>
  <c r="G43" i="3"/>
  <c r="F37" i="48" s="1"/>
  <c r="G22" i="3"/>
  <c r="F19" i="48" s="1"/>
  <c r="AL13" i="1"/>
  <c r="AO13" i="1" s="1"/>
  <c r="AH62" i="1"/>
  <c r="AH70" i="1" s="1"/>
  <c r="F43" i="20"/>
  <c r="F32" i="3"/>
  <c r="G35" i="3"/>
  <c r="F29" i="48" s="1"/>
  <c r="L45" i="1"/>
  <c r="P45" i="1"/>
  <c r="W43" i="1"/>
  <c r="W45" i="1" s="1"/>
  <c r="G13" i="3"/>
  <c r="F10" i="48" s="1"/>
  <c r="G40" i="95"/>
  <c r="H38" i="95"/>
  <c r="AF48" i="1"/>
  <c r="F47" i="65"/>
  <c r="H13" i="98"/>
  <c r="G27" i="19"/>
  <c r="G38" i="19" s="1"/>
  <c r="G40" i="19" s="1"/>
  <c r="E19" i="51"/>
  <c r="G27" i="65"/>
  <c r="G38" i="65" s="1"/>
  <c r="G40" i="65" s="1"/>
  <c r="E26" i="65"/>
  <c r="E27" i="65" s="1"/>
  <c r="G30" i="50"/>
  <c r="G43" i="8"/>
  <c r="G40" i="3"/>
  <c r="F34" i="48" s="1"/>
  <c r="J45" i="1"/>
  <c r="J53" i="1" s="1"/>
  <c r="G27" i="23"/>
  <c r="G38" i="23" s="1"/>
  <c r="G40" i="23" s="1"/>
  <c r="E26" i="23"/>
  <c r="G27" i="98"/>
  <c r="G38" i="98" s="1"/>
  <c r="G40" i="98" s="1"/>
  <c r="E26" i="98"/>
  <c r="AD48" i="1"/>
  <c r="F47" i="37"/>
  <c r="E43" i="37"/>
  <c r="H38" i="8"/>
  <c r="E40" i="8"/>
  <c r="H38" i="24"/>
  <c r="J27" i="5"/>
  <c r="J38" i="5" s="1"/>
  <c r="J40" i="5" s="1"/>
  <c r="J47" i="5" s="1"/>
  <c r="J65" i="5" s="1"/>
  <c r="I26" i="5"/>
  <c r="I27" i="5" s="1"/>
  <c r="I38" i="5" s="1"/>
  <c r="H20" i="5"/>
  <c r="E27" i="6"/>
  <c r="H26" i="6"/>
  <c r="AG43" i="1"/>
  <c r="AG45" i="1" s="1"/>
  <c r="AG53" i="1" s="1"/>
  <c r="AE45" i="1"/>
  <c r="AE53" i="1" s="1"/>
  <c r="E38" i="30"/>
  <c r="H37" i="30"/>
  <c r="E64" i="96"/>
  <c r="H64" i="96" s="1"/>
  <c r="H56" i="96"/>
  <c r="V70" i="1"/>
  <c r="E18" i="1"/>
  <c r="F47" i="56"/>
  <c r="E11" i="51"/>
  <c r="T48" i="1"/>
  <c r="T53" i="1" s="1"/>
  <c r="H64" i="73"/>
  <c r="I11" i="5"/>
  <c r="I13" i="5" s="1"/>
  <c r="G40" i="9"/>
  <c r="G47" i="9" s="1"/>
  <c r="H56" i="108"/>
  <c r="E64" i="108"/>
  <c r="H64" i="108" s="1"/>
  <c r="H34" i="5"/>
  <c r="G40" i="11"/>
  <c r="H13" i="10"/>
  <c r="F40" i="21"/>
  <c r="F40" i="106"/>
  <c r="F38" i="9"/>
  <c r="G40" i="10"/>
  <c r="F40" i="24"/>
  <c r="F47" i="24" s="1"/>
  <c r="F40" i="29"/>
  <c r="F40" i="80"/>
  <c r="F38" i="27"/>
  <c r="F40" i="27" s="1"/>
  <c r="F38" i="25"/>
  <c r="F40" i="25" s="1"/>
  <c r="F110" i="96"/>
  <c r="G26" i="96" s="1"/>
  <c r="G27" i="96" s="1"/>
  <c r="G38" i="96" s="1"/>
  <c r="G40" i="96" s="1"/>
  <c r="H52" i="108"/>
  <c r="F21" i="3"/>
  <c r="F19" i="3"/>
  <c r="G14" i="3"/>
  <c r="G36" i="3"/>
  <c r="F30" i="48" s="1"/>
  <c r="G15" i="3"/>
  <c r="F12" i="48" s="1"/>
  <c r="G34" i="3"/>
  <c r="F28" i="48" s="1"/>
  <c r="G38" i="3"/>
  <c r="F32" i="48" s="1"/>
  <c r="G41" i="3"/>
  <c r="F35" i="48" s="1"/>
  <c r="G27" i="29"/>
  <c r="G38" i="29" s="1"/>
  <c r="G40" i="29" s="1"/>
  <c r="E26" i="29"/>
  <c r="E26" i="25" l="1"/>
  <c r="G27" i="25"/>
  <c r="G38" i="25" s="1"/>
  <c r="G40" i="25" s="1"/>
  <c r="G47" i="25" s="1"/>
  <c r="E26" i="20"/>
  <c r="E27" i="20" s="1"/>
  <c r="E38" i="20" s="1"/>
  <c r="G27" i="20"/>
  <c r="G38" i="20" s="1"/>
  <c r="G40" i="20" s="1"/>
  <c r="G43" i="30"/>
  <c r="G47" i="30"/>
  <c r="F43" i="98"/>
  <c r="L48" i="1" s="1"/>
  <c r="F47" i="98"/>
  <c r="F107" i="83"/>
  <c r="F110" i="83" s="1"/>
  <c r="G26" i="83" s="1"/>
  <c r="E26" i="108"/>
  <c r="G27" i="108"/>
  <c r="G38" i="108" s="1"/>
  <c r="G40" i="108" s="1"/>
  <c r="G43" i="108" s="1"/>
  <c r="G27" i="80"/>
  <c r="G38" i="80" s="1"/>
  <c r="G40" i="80" s="1"/>
  <c r="G43" i="80" s="1"/>
  <c r="G47" i="80" s="1"/>
  <c r="E26" i="80"/>
  <c r="F43" i="13"/>
  <c r="F47" i="13"/>
  <c r="E26" i="73"/>
  <c r="G27" i="73"/>
  <c r="G38" i="73" s="1"/>
  <c r="G40" i="73" s="1"/>
  <c r="E64" i="50"/>
  <c r="E65" i="1"/>
  <c r="E66" i="50" s="1"/>
  <c r="H56" i="80"/>
  <c r="E64" i="80"/>
  <c r="H64" i="80" s="1"/>
  <c r="V45" i="1"/>
  <c r="E13" i="78"/>
  <c r="H13" i="78" s="1"/>
  <c r="H11" i="78"/>
  <c r="E13" i="29"/>
  <c r="H13" i="29" s="1"/>
  <c r="H11" i="29"/>
  <c r="H13" i="9"/>
  <c r="E40" i="9"/>
  <c r="E47" i="9" s="1"/>
  <c r="H11" i="24"/>
  <c r="E13" i="24"/>
  <c r="G27" i="76"/>
  <c r="G38" i="76" s="1"/>
  <c r="G40" i="76" s="1"/>
  <c r="E26" i="76"/>
  <c r="E26" i="96"/>
  <c r="E21" i="5"/>
  <c r="W53" i="1"/>
  <c r="F31" i="3" s="1"/>
  <c r="F47" i="22"/>
  <c r="F107" i="79"/>
  <c r="F110" i="79" s="1"/>
  <c r="G26" i="79" s="1"/>
  <c r="F105" i="22"/>
  <c r="F107" i="22" s="1"/>
  <c r="F110" i="22" s="1"/>
  <c r="G26" i="22" s="1"/>
  <c r="F107" i="21"/>
  <c r="F110" i="21" s="1"/>
  <c r="G26" i="21" s="1"/>
  <c r="E64" i="9"/>
  <c r="H40" i="13"/>
  <c r="F47" i="96"/>
  <c r="R48" i="1"/>
  <c r="R53" i="1" s="1"/>
  <c r="F24" i="3" s="1"/>
  <c r="G43" i="56"/>
  <c r="E43" i="56" s="1"/>
  <c r="H43" i="56" s="1"/>
  <c r="H38" i="11"/>
  <c r="E40" i="11"/>
  <c r="E47" i="11" s="1"/>
  <c r="E64" i="10"/>
  <c r="H64" i="10" s="1"/>
  <c r="H56" i="10"/>
  <c r="E13" i="25"/>
  <c r="H13" i="25" s="1"/>
  <c r="H11" i="25"/>
  <c r="AD45" i="1"/>
  <c r="F105" i="78"/>
  <c r="F107" i="78" s="1"/>
  <c r="F110" i="78" s="1"/>
  <c r="G26" i="78" s="1"/>
  <c r="H21" i="56"/>
  <c r="E38" i="56"/>
  <c r="H11" i="21"/>
  <c r="E13" i="21"/>
  <c r="H13" i="21" s="1"/>
  <c r="H59" i="76"/>
  <c r="E64" i="76"/>
  <c r="H64" i="76" s="1"/>
  <c r="E13" i="37"/>
  <c r="H13" i="37" s="1"/>
  <c r="H11" i="37"/>
  <c r="E43" i="30"/>
  <c r="H43" i="30" s="1"/>
  <c r="G43" i="100"/>
  <c r="E43" i="100" s="1"/>
  <c r="H43" i="100" s="1"/>
  <c r="AD53" i="1"/>
  <c r="L53" i="1"/>
  <c r="D72" i="48"/>
  <c r="F65" i="5"/>
  <c r="H64" i="9"/>
  <c r="F43" i="83"/>
  <c r="P48" i="1" s="1"/>
  <c r="P53" i="1" s="1"/>
  <c r="F22" i="3" s="1"/>
  <c r="E13" i="6"/>
  <c r="H13" i="6" s="1"/>
  <c r="H11" i="6"/>
  <c r="F105" i="106"/>
  <c r="F107" i="106" s="1"/>
  <c r="F110" i="106" s="1"/>
  <c r="G26" i="106" s="1"/>
  <c r="F107" i="38"/>
  <c r="F110" i="38" s="1"/>
  <c r="G26" i="38" s="1"/>
  <c r="I106" i="5"/>
  <c r="I113" i="5" s="1"/>
  <c r="H13" i="15"/>
  <c r="E40" i="15"/>
  <c r="E27" i="5"/>
  <c r="H27" i="5" s="1"/>
  <c r="F40" i="10"/>
  <c r="F47" i="10" s="1"/>
  <c r="E27" i="100"/>
  <c r="H26" i="100"/>
  <c r="E64" i="15"/>
  <c r="H64" i="15" s="1"/>
  <c r="H59" i="15"/>
  <c r="F47" i="79"/>
  <c r="F20" i="48"/>
  <c r="G24" i="3"/>
  <c r="F21" i="48" s="1"/>
  <c r="S42" i="1"/>
  <c r="N43" i="1"/>
  <c r="N45" i="1" s="1"/>
  <c r="N53" i="1" s="1"/>
  <c r="AL29" i="1"/>
  <c r="AO29" i="1" s="1"/>
  <c r="G29" i="50" s="1"/>
  <c r="AL65" i="1"/>
  <c r="AO65" i="1" s="1"/>
  <c r="G66" i="50" s="1"/>
  <c r="D145" i="48"/>
  <c r="D147" i="48" s="1"/>
  <c r="S18" i="1"/>
  <c r="E38" i="65"/>
  <c r="E40" i="65" s="1"/>
  <c r="F35" i="50"/>
  <c r="E142" i="48"/>
  <c r="F25" i="50"/>
  <c r="I25" i="50"/>
  <c r="AO61" i="1"/>
  <c r="G62" i="50" s="1"/>
  <c r="AO24" i="1"/>
  <c r="G24" i="50" s="1"/>
  <c r="AO63" i="1"/>
  <c r="G64" i="50" s="1"/>
  <c r="AO64" i="1"/>
  <c r="G65" i="50" s="1"/>
  <c r="AO23" i="1"/>
  <c r="G23" i="50" s="1"/>
  <c r="AO31" i="1"/>
  <c r="G31" i="50" s="1"/>
  <c r="F31" i="50" s="1"/>
  <c r="AO49" i="1"/>
  <c r="G49" i="50" s="1"/>
  <c r="AO59" i="1"/>
  <c r="G60" i="50" s="1"/>
  <c r="AO34" i="1"/>
  <c r="G34" i="50" s="1"/>
  <c r="F34" i="50" s="1"/>
  <c r="AO39" i="1"/>
  <c r="G39" i="50" s="1"/>
  <c r="F39" i="50" s="1"/>
  <c r="AO36" i="1"/>
  <c r="G36" i="50" s="1"/>
  <c r="AO68" i="1"/>
  <c r="G69" i="50" s="1"/>
  <c r="AO40" i="1"/>
  <c r="G40" i="50" s="1"/>
  <c r="AO50" i="1"/>
  <c r="G50" i="50" s="1"/>
  <c r="AO60" i="1"/>
  <c r="G61" i="50" s="1"/>
  <c r="AO66" i="1"/>
  <c r="G67" i="50" s="1"/>
  <c r="AO67" i="1"/>
  <c r="G68" i="50" s="1"/>
  <c r="AO41" i="1"/>
  <c r="G41" i="50" s="1"/>
  <c r="G12" i="3"/>
  <c r="F9" i="48" s="1"/>
  <c r="G44" i="3"/>
  <c r="F38" i="48" s="1"/>
  <c r="G37" i="3"/>
  <c r="F31" i="48" s="1"/>
  <c r="G29" i="3"/>
  <c r="F23" i="48" s="1"/>
  <c r="G31" i="3"/>
  <c r="F25" i="48" s="1"/>
  <c r="G32" i="3"/>
  <c r="F26" i="48" s="1"/>
  <c r="AL42" i="1"/>
  <c r="AA53" i="1"/>
  <c r="F47" i="38"/>
  <c r="AF53" i="1"/>
  <c r="F40" i="3" s="1"/>
  <c r="G48" i="1"/>
  <c r="G53" i="1" s="1"/>
  <c r="F48" i="8"/>
  <c r="E43" i="8"/>
  <c r="H43" i="8" s="1"/>
  <c r="G48" i="8"/>
  <c r="S65" i="1"/>
  <c r="F43" i="108"/>
  <c r="H57" i="5"/>
  <c r="E59" i="5"/>
  <c r="H59" i="5" s="1"/>
  <c r="S62" i="1"/>
  <c r="H53" i="5"/>
  <c r="E56" i="5"/>
  <c r="H56" i="5" s="1"/>
  <c r="E106" i="5"/>
  <c r="E113" i="5" s="1"/>
  <c r="E22" i="50"/>
  <c r="F22" i="50" s="1"/>
  <c r="E26" i="1"/>
  <c r="E13" i="5"/>
  <c r="H13" i="5" s="1"/>
  <c r="H11" i="5"/>
  <c r="E141" i="48"/>
  <c r="E151" i="48" s="1"/>
  <c r="E149" i="48" s="1"/>
  <c r="D151" i="48"/>
  <c r="E62" i="48"/>
  <c r="E69" i="48" s="1"/>
  <c r="D150" i="48"/>
  <c r="E150" i="48" s="1"/>
  <c r="D64" i="48"/>
  <c r="E64" i="48" s="1"/>
  <c r="D63" i="48"/>
  <c r="E63" i="48" s="1"/>
  <c r="E73" i="48" s="1"/>
  <c r="H11" i="106"/>
  <c r="E13" i="106"/>
  <c r="H13" i="106" s="1"/>
  <c r="H27" i="37"/>
  <c r="E38" i="37"/>
  <c r="S26" i="1"/>
  <c r="AL26" i="1"/>
  <c r="F47" i="78"/>
  <c r="F15" i="50"/>
  <c r="AL32" i="1"/>
  <c r="AO32" i="1" s="1"/>
  <c r="G32" i="50" s="1"/>
  <c r="AL58" i="1"/>
  <c r="AO58" i="1" s="1"/>
  <c r="F12" i="3"/>
  <c r="F15" i="3"/>
  <c r="G19" i="3"/>
  <c r="F43" i="3"/>
  <c r="E63" i="50"/>
  <c r="G17" i="3"/>
  <c r="F14" i="48" s="1"/>
  <c r="D143" i="48"/>
  <c r="E140" i="48"/>
  <c r="E147" i="48" s="1"/>
  <c r="G20" i="3"/>
  <c r="F17" i="48" s="1"/>
  <c r="G42" i="3"/>
  <c r="F36" i="48" s="1"/>
  <c r="G47" i="108"/>
  <c r="G13" i="50"/>
  <c r="F13" i="50" s="1"/>
  <c r="E23" i="51"/>
  <c r="AL16" i="1"/>
  <c r="AO16" i="1" s="1"/>
  <c r="F47" i="20"/>
  <c r="U48" i="1"/>
  <c r="U53" i="1" s="1"/>
  <c r="F18" i="3"/>
  <c r="F28" i="3"/>
  <c r="F38" i="3"/>
  <c r="F47" i="27"/>
  <c r="H47" i="27" s="1"/>
  <c r="H40" i="27"/>
  <c r="G27" i="106"/>
  <c r="G38" i="106" s="1"/>
  <c r="G40" i="106" s="1"/>
  <c r="E26" i="106"/>
  <c r="F43" i="29"/>
  <c r="AB48" i="1" s="1"/>
  <c r="AB53" i="1" s="1"/>
  <c r="G47" i="10"/>
  <c r="H47" i="10" s="1"/>
  <c r="F43" i="21"/>
  <c r="F47" i="21" s="1"/>
  <c r="F37" i="3"/>
  <c r="G47" i="11"/>
  <c r="H47" i="11" s="1"/>
  <c r="F33" i="3"/>
  <c r="G30" i="3"/>
  <c r="F24" i="48" s="1"/>
  <c r="E40" i="30"/>
  <c r="H38" i="30"/>
  <c r="F39" i="3"/>
  <c r="H21" i="5"/>
  <c r="E38" i="5"/>
  <c r="E48" i="8"/>
  <c r="H40" i="8"/>
  <c r="E27" i="98"/>
  <c r="H26" i="98"/>
  <c r="E27" i="23"/>
  <c r="H26" i="23"/>
  <c r="F16" i="3"/>
  <c r="H26" i="19"/>
  <c r="E27" i="19"/>
  <c r="I58" i="50"/>
  <c r="F58" i="50"/>
  <c r="I40" i="5"/>
  <c r="I47" i="5" s="1"/>
  <c r="I65" i="5" s="1"/>
  <c r="E26" i="83"/>
  <c r="G27" i="83"/>
  <c r="G38" i="83" s="1"/>
  <c r="G40" i="83" s="1"/>
  <c r="F43" i="80"/>
  <c r="H38" i="9"/>
  <c r="F40" i="9"/>
  <c r="F43" i="106"/>
  <c r="F47" i="106" s="1"/>
  <c r="E18" i="50"/>
  <c r="F20" i="3"/>
  <c r="F41" i="3"/>
  <c r="E38" i="6"/>
  <c r="H27" i="6"/>
  <c r="H43" i="37"/>
  <c r="E27" i="25"/>
  <c r="H26" i="25"/>
  <c r="G43" i="98"/>
  <c r="G47" i="98"/>
  <c r="G43" i="23"/>
  <c r="E43" i="23" s="1"/>
  <c r="I17" i="50"/>
  <c r="F17" i="50"/>
  <c r="F30" i="50"/>
  <c r="I30" i="50"/>
  <c r="G43" i="65"/>
  <c r="E43" i="65" s="1"/>
  <c r="E47" i="65" s="1"/>
  <c r="G43" i="95"/>
  <c r="E43" i="95" s="1"/>
  <c r="H40" i="95"/>
  <c r="H38" i="27"/>
  <c r="E27" i="29"/>
  <c r="H26" i="29"/>
  <c r="G43" i="96"/>
  <c r="E43" i="96" s="1"/>
  <c r="H43" i="96" s="1"/>
  <c r="G43" i="29"/>
  <c r="E27" i="96"/>
  <c r="H26" i="96"/>
  <c r="F11" i="48"/>
  <c r="G43" i="19"/>
  <c r="E43" i="19" s="1"/>
  <c r="G43" i="76"/>
  <c r="E43" i="76" s="1"/>
  <c r="F14" i="3"/>
  <c r="I14" i="50"/>
  <c r="F14" i="50"/>
  <c r="H27" i="100" l="1"/>
  <c r="E38" i="100"/>
  <c r="S43" i="1"/>
  <c r="S45" i="1" s="1"/>
  <c r="G27" i="21"/>
  <c r="G38" i="21" s="1"/>
  <c r="G40" i="21" s="1"/>
  <c r="G43" i="21" s="1"/>
  <c r="G47" i="21" s="1"/>
  <c r="E26" i="21"/>
  <c r="H38" i="20"/>
  <c r="E40" i="20"/>
  <c r="H40" i="20" s="1"/>
  <c r="E43" i="98"/>
  <c r="H43" i="98" s="1"/>
  <c r="E70" i="1"/>
  <c r="E26" i="38"/>
  <c r="G27" i="38"/>
  <c r="G38" i="38" s="1"/>
  <c r="G40" i="38" s="1"/>
  <c r="G43" i="38" s="1"/>
  <c r="E43" i="38" s="1"/>
  <c r="G27" i="78"/>
  <c r="G38" i="78" s="1"/>
  <c r="G40" i="78" s="1"/>
  <c r="G43" i="78" s="1"/>
  <c r="E43" i="78" s="1"/>
  <c r="H43" i="78" s="1"/>
  <c r="E26" i="78"/>
  <c r="G47" i="56"/>
  <c r="G27" i="22"/>
  <c r="G38" i="22" s="1"/>
  <c r="G40" i="22" s="1"/>
  <c r="G43" i="22" s="1"/>
  <c r="E43" i="22" s="1"/>
  <c r="H43" i="22" s="1"/>
  <c r="E26" i="22"/>
  <c r="H13" i="24"/>
  <c r="E40" i="24"/>
  <c r="E43" i="13"/>
  <c r="K48" i="1"/>
  <c r="K53" i="1" s="1"/>
  <c r="F17" i="3" s="1"/>
  <c r="E27" i="108"/>
  <c r="H26" i="108"/>
  <c r="H38" i="56"/>
  <c r="E40" i="56"/>
  <c r="H26" i="76"/>
  <c r="E27" i="76"/>
  <c r="E27" i="73"/>
  <c r="H26" i="73"/>
  <c r="G47" i="20"/>
  <c r="G43" i="20"/>
  <c r="E43" i="20" s="1"/>
  <c r="G47" i="95"/>
  <c r="H40" i="11"/>
  <c r="H40" i="10"/>
  <c r="E47" i="15"/>
  <c r="H47" i="15" s="1"/>
  <c r="H40" i="15"/>
  <c r="F47" i="83"/>
  <c r="G47" i="100"/>
  <c r="E26" i="79"/>
  <c r="E27" i="79" s="1"/>
  <c r="E38" i="79" s="1"/>
  <c r="E40" i="79" s="1"/>
  <c r="G27" i="79"/>
  <c r="G38" i="79" s="1"/>
  <c r="G40" i="79" s="1"/>
  <c r="G43" i="73"/>
  <c r="E43" i="73" s="1"/>
  <c r="H43" i="73" s="1"/>
  <c r="E27" i="80"/>
  <c r="H26" i="80"/>
  <c r="F16" i="48"/>
  <c r="F36" i="50"/>
  <c r="I36" i="50"/>
  <c r="F68" i="50"/>
  <c r="I68" i="50"/>
  <c r="F61" i="50"/>
  <c r="I61" i="50"/>
  <c r="F40" i="50"/>
  <c r="I40" i="50"/>
  <c r="I60" i="50"/>
  <c r="F60" i="50"/>
  <c r="I65" i="50"/>
  <c r="F65" i="50"/>
  <c r="I24" i="50"/>
  <c r="F24" i="50"/>
  <c r="I29" i="50"/>
  <c r="F29" i="50"/>
  <c r="F32" i="50" s="1"/>
  <c r="I41" i="50"/>
  <c r="F41" i="50"/>
  <c r="I67" i="50"/>
  <c r="F67" i="50"/>
  <c r="I50" i="50"/>
  <c r="F50" i="50"/>
  <c r="F69" i="50"/>
  <c r="I69" i="50"/>
  <c r="I49" i="50"/>
  <c r="F49" i="50"/>
  <c r="I23" i="50"/>
  <c r="F23" i="50"/>
  <c r="F64" i="50"/>
  <c r="I64" i="50"/>
  <c r="I62" i="50"/>
  <c r="F62" i="50"/>
  <c r="AO26" i="1"/>
  <c r="G26" i="50" s="1"/>
  <c r="AO42" i="1"/>
  <c r="G42" i="50" s="1"/>
  <c r="F35" i="3"/>
  <c r="S48" i="1"/>
  <c r="S70" i="1"/>
  <c r="H48" i="8"/>
  <c r="F13" i="3"/>
  <c r="F29" i="3"/>
  <c r="F47" i="108"/>
  <c r="E43" i="108"/>
  <c r="E26" i="50"/>
  <c r="E43" i="1"/>
  <c r="E71" i="48"/>
  <c r="E72" i="48"/>
  <c r="E68" i="48"/>
  <c r="E67" i="48"/>
  <c r="D65" i="48"/>
  <c r="E40" i="37"/>
  <c r="H38" i="37"/>
  <c r="E43" i="29"/>
  <c r="H43" i="29" s="1"/>
  <c r="AL43" i="1"/>
  <c r="F16" i="50"/>
  <c r="F18" i="50" s="1"/>
  <c r="E71" i="50"/>
  <c r="G11" i="3"/>
  <c r="F8" i="48" s="1"/>
  <c r="G59" i="50"/>
  <c r="AL62" i="1"/>
  <c r="AO62" i="1" s="1"/>
  <c r="E145" i="48"/>
  <c r="E146" i="48"/>
  <c r="G47" i="19"/>
  <c r="G16" i="50"/>
  <c r="AL18" i="1"/>
  <c r="H43" i="20"/>
  <c r="H27" i="25"/>
  <c r="E38" i="25"/>
  <c r="E40" i="6"/>
  <c r="H38" i="6"/>
  <c r="H40" i="9"/>
  <c r="F47" i="9"/>
  <c r="H47" i="9" s="1"/>
  <c r="G43" i="83"/>
  <c r="E43" i="83" s="1"/>
  <c r="H43" i="83" s="1"/>
  <c r="H27" i="19"/>
  <c r="E38" i="19"/>
  <c r="E38" i="23"/>
  <c r="H27" i="23"/>
  <c r="E38" i="98"/>
  <c r="H27" i="98"/>
  <c r="E47" i="30"/>
  <c r="H47" i="30" s="1"/>
  <c r="H40" i="30"/>
  <c r="E27" i="106"/>
  <c r="H26" i="106"/>
  <c r="G47" i="78"/>
  <c r="G47" i="29"/>
  <c r="G47" i="96"/>
  <c r="G47" i="65"/>
  <c r="G47" i="23"/>
  <c r="F47" i="80"/>
  <c r="F47" i="29"/>
  <c r="H43" i="95"/>
  <c r="E47" i="95"/>
  <c r="H43" i="23"/>
  <c r="AH48" i="1"/>
  <c r="AH53" i="1" s="1"/>
  <c r="E27" i="83"/>
  <c r="H26" i="83"/>
  <c r="H38" i="5"/>
  <c r="E40" i="5"/>
  <c r="V48" i="1"/>
  <c r="V53" i="1" s="1"/>
  <c r="E43" i="21"/>
  <c r="H43" i="21" s="1"/>
  <c r="F36" i="3"/>
  <c r="G43" i="106"/>
  <c r="E43" i="106" s="1"/>
  <c r="E43" i="80"/>
  <c r="H43" i="80" s="1"/>
  <c r="H43" i="38"/>
  <c r="H43" i="76"/>
  <c r="H43" i="19"/>
  <c r="E38" i="96"/>
  <c r="H27" i="96"/>
  <c r="H27" i="29"/>
  <c r="E38" i="29"/>
  <c r="G47" i="22"/>
  <c r="G47" i="76"/>
  <c r="G43" i="79" l="1"/>
  <c r="E43" i="79" s="1"/>
  <c r="E47" i="79" s="1"/>
  <c r="H27" i="73"/>
  <c r="E38" i="73"/>
  <c r="H43" i="13"/>
  <c r="E47" i="13"/>
  <c r="H47" i="13" s="1"/>
  <c r="H40" i="56"/>
  <c r="E47" i="56"/>
  <c r="H47" i="56" s="1"/>
  <c r="H26" i="22"/>
  <c r="E27" i="22"/>
  <c r="G47" i="38"/>
  <c r="H47" i="95"/>
  <c r="H27" i="80"/>
  <c r="E38" i="80"/>
  <c r="E38" i="76"/>
  <c r="H27" i="76"/>
  <c r="E47" i="24"/>
  <c r="H47" i="24" s="1"/>
  <c r="H40" i="24"/>
  <c r="H26" i="38"/>
  <c r="E27" i="38"/>
  <c r="E40" i="100"/>
  <c r="H38" i="100"/>
  <c r="G47" i="106"/>
  <c r="E47" i="20"/>
  <c r="H47" i="20" s="1"/>
  <c r="S53" i="1"/>
  <c r="F26" i="50"/>
  <c r="G47" i="73"/>
  <c r="E38" i="108"/>
  <c r="H27" i="108"/>
  <c r="H26" i="78"/>
  <c r="E27" i="78"/>
  <c r="E27" i="21"/>
  <c r="H26" i="21"/>
  <c r="G26" i="3"/>
  <c r="F66" i="50"/>
  <c r="AO18" i="1"/>
  <c r="G18" i="50" s="1"/>
  <c r="AO43" i="1"/>
  <c r="G43" i="50" s="1"/>
  <c r="I26" i="50"/>
  <c r="I66" i="50"/>
  <c r="F42" i="50"/>
  <c r="F43" i="50" s="1"/>
  <c r="S71" i="1"/>
  <c r="H43" i="108"/>
  <c r="E43" i="50"/>
  <c r="E45" i="1"/>
  <c r="H40" i="37"/>
  <c r="E47" i="37"/>
  <c r="H47" i="37" s="1"/>
  <c r="F41" i="48"/>
  <c r="AL70" i="1"/>
  <c r="AO70" i="1" s="1"/>
  <c r="G63" i="50"/>
  <c r="G46" i="3"/>
  <c r="F59" i="50"/>
  <c r="F63" i="50" s="1"/>
  <c r="I59" i="50"/>
  <c r="I63" i="50" s="1"/>
  <c r="AL45" i="1"/>
  <c r="G47" i="83"/>
  <c r="H43" i="106"/>
  <c r="H40" i="5"/>
  <c r="E47" i="5"/>
  <c r="E38" i="106"/>
  <c r="H27" i="106"/>
  <c r="H38" i="98"/>
  <c r="E40" i="98"/>
  <c r="E40" i="23"/>
  <c r="H38" i="23"/>
  <c r="E48" i="6"/>
  <c r="H48" i="6" s="1"/>
  <c r="H40" i="6"/>
  <c r="F30" i="3"/>
  <c r="H27" i="83"/>
  <c r="E38" i="83"/>
  <c r="F42" i="3"/>
  <c r="E40" i="19"/>
  <c r="H38" i="19"/>
  <c r="E40" i="25"/>
  <c r="H40" i="25" s="1"/>
  <c r="H38" i="25"/>
  <c r="H38" i="96"/>
  <c r="E40" i="96"/>
  <c r="H38" i="29"/>
  <c r="E40" i="29"/>
  <c r="E38" i="21" l="1"/>
  <c r="H27" i="21"/>
  <c r="E40" i="108"/>
  <c r="H38" i="108"/>
  <c r="H27" i="38"/>
  <c r="E38" i="38"/>
  <c r="H38" i="73"/>
  <c r="E40" i="73"/>
  <c r="E40" i="76"/>
  <c r="H38" i="76"/>
  <c r="E40" i="80"/>
  <c r="H38" i="80"/>
  <c r="E38" i="22"/>
  <c r="H27" i="22"/>
  <c r="G47" i="79"/>
  <c r="E38" i="78"/>
  <c r="H27" i="78"/>
  <c r="H40" i="100"/>
  <c r="E47" i="100"/>
  <c r="H47" i="100" s="1"/>
  <c r="F71" i="50"/>
  <c r="I71" i="50"/>
  <c r="F45" i="48"/>
  <c r="F49" i="48" s="1"/>
  <c r="F52" i="48" s="1"/>
  <c r="F43" i="25" s="1"/>
  <c r="F47" i="25" s="1"/>
  <c r="G41" i="48"/>
  <c r="AO45" i="1"/>
  <c r="G45" i="50" s="1"/>
  <c r="E53" i="1"/>
  <c r="E45" i="50"/>
  <c r="G71" i="50"/>
  <c r="E9" i="51"/>
  <c r="E13" i="51" s="1"/>
  <c r="H40" i="19"/>
  <c r="E47" i="19"/>
  <c r="H47" i="19" s="1"/>
  <c r="H40" i="23"/>
  <c r="E47" i="23"/>
  <c r="H47" i="23" s="1"/>
  <c r="H38" i="106"/>
  <c r="E40" i="106"/>
  <c r="E40" i="83"/>
  <c r="H38" i="83"/>
  <c r="E47" i="98"/>
  <c r="H47" i="98" s="1"/>
  <c r="H40" i="98"/>
  <c r="H47" i="5"/>
  <c r="E65" i="5"/>
  <c r="H40" i="29"/>
  <c r="E47" i="29"/>
  <c r="H47" i="29" s="1"/>
  <c r="H40" i="96"/>
  <c r="E47" i="96"/>
  <c r="H47" i="96" s="1"/>
  <c r="H38" i="78" l="1"/>
  <c r="E40" i="78"/>
  <c r="H40" i="73"/>
  <c r="E47" i="73"/>
  <c r="H47" i="73" s="1"/>
  <c r="E40" i="38"/>
  <c r="H38" i="38"/>
  <c r="H40" i="80"/>
  <c r="E47" i="80"/>
  <c r="H47" i="80" s="1"/>
  <c r="H40" i="108"/>
  <c r="E47" i="108"/>
  <c r="H47" i="108" s="1"/>
  <c r="E40" i="22"/>
  <c r="H38" i="22"/>
  <c r="H40" i="76"/>
  <c r="E47" i="76"/>
  <c r="H47" i="76" s="1"/>
  <c r="E40" i="21"/>
  <c r="H38" i="21"/>
  <c r="AJ48" i="1"/>
  <c r="AJ53" i="1" s="1"/>
  <c r="E43" i="25"/>
  <c r="H43" i="25" s="1"/>
  <c r="F45" i="50"/>
  <c r="F11" i="3"/>
  <c r="E54" i="50"/>
  <c r="E72" i="50" s="1"/>
  <c r="E71" i="1"/>
  <c r="H40" i="83"/>
  <c r="E47" i="83"/>
  <c r="H47" i="83" s="1"/>
  <c r="H40" i="106"/>
  <c r="E47" i="106"/>
  <c r="H47" i="106" s="1"/>
  <c r="H40" i="22" l="1"/>
  <c r="E47" i="22"/>
  <c r="H47" i="22" s="1"/>
  <c r="E47" i="21"/>
  <c r="H47" i="21" s="1"/>
  <c r="H40" i="21"/>
  <c r="H40" i="78"/>
  <c r="E47" i="78"/>
  <c r="H47" i="78" s="1"/>
  <c r="H40" i="38"/>
  <c r="E47" i="38"/>
  <c r="H47" i="38" s="1"/>
  <c r="F26" i="3"/>
  <c r="H26" i="3" s="1"/>
  <c r="AL48" i="1"/>
  <c r="AO48" i="1" s="1"/>
  <c r="G48" i="50" s="1"/>
  <c r="F48" i="50" s="1"/>
  <c r="F54" i="50" s="1"/>
  <c r="F44" i="3"/>
  <c r="F46" i="3" s="1"/>
  <c r="H46" i="3" s="1"/>
  <c r="E47" i="25"/>
  <c r="H47" i="25" s="1"/>
  <c r="AL53" i="1" l="1"/>
  <c r="AO53" i="1" s="1"/>
  <c r="E15" i="51" s="1"/>
  <c r="E17" i="51" s="1"/>
  <c r="E21" i="51" s="1"/>
  <c r="E25" i="51" s="1"/>
  <c r="G54" i="50" l="1"/>
  <c r="G72" i="50" s="1"/>
  <c r="AL71" i="1"/>
  <c r="AO71" i="1"/>
  <c r="J9" i="52"/>
  <c r="H13" i="50" l="1"/>
  <c r="J18" i="52"/>
  <c r="J16" i="52"/>
  <c r="H31" i="50" s="1"/>
  <c r="J14" i="52"/>
  <c r="J12" i="52"/>
  <c r="H39" i="50" l="1"/>
  <c r="I39" i="50" s="1"/>
  <c r="I42" i="50" s="1"/>
  <c r="J20" i="52"/>
  <c r="J22" i="52" s="1"/>
  <c r="H34" i="50"/>
  <c r="I34" i="50" s="1"/>
  <c r="H32" i="50"/>
  <c r="I31" i="50"/>
  <c r="I32" i="50" s="1"/>
  <c r="H16" i="50"/>
  <c r="H18" i="50" s="1"/>
  <c r="I13" i="50"/>
  <c r="I16" i="50" s="1"/>
  <c r="I18" i="50" s="1"/>
  <c r="H42" i="50" l="1"/>
  <c r="H43" i="50" s="1"/>
  <c r="H45" i="50" s="1"/>
  <c r="I43" i="50"/>
  <c r="I45" i="50" s="1"/>
  <c r="J24" i="52"/>
  <c r="H48" i="50" s="1"/>
  <c r="I48" i="50" s="1"/>
  <c r="H54" i="50" l="1"/>
  <c r="J26" i="52"/>
  <c r="I54" i="50"/>
  <c r="I72" i="50" s="1"/>
</calcChain>
</file>

<file path=xl/comments1.xml><?xml version="1.0" encoding="utf-8"?>
<comments xmlns="http://schemas.openxmlformats.org/spreadsheetml/2006/main">
  <authors>
    <author>kznwdg</author>
  </authors>
  <commentList>
    <comment ref="J51" authorId="0" shapeId="0">
      <text>
        <r>
          <rPr>
            <b/>
            <sz val="8"/>
            <color indexed="81"/>
            <rFont val="Tahoma"/>
            <family val="2"/>
          </rPr>
          <t>kznwdg:  3/7/11
Per notes in 2010 WA Elec GRC  - Adjustment G1</t>
        </r>
      </text>
    </comment>
  </commentList>
</comments>
</file>

<file path=xl/comments2.xml><?xml version="1.0" encoding="utf-8"?>
<comments xmlns="http://schemas.openxmlformats.org/spreadsheetml/2006/main">
  <authors>
    <author>rzk7kq</author>
  </authors>
  <commentList>
    <comment ref="F43" authorId="0" shapeId="0">
      <text>
        <r>
          <rPr>
            <b/>
            <sz val="8"/>
            <color indexed="81"/>
            <rFont val="Tahoma"/>
            <family val="2"/>
          </rPr>
          <t>rzk7kq:</t>
        </r>
        <r>
          <rPr>
            <sz val="8"/>
            <color indexed="81"/>
            <rFont val="Tahoma"/>
            <family val="2"/>
          </rPr>
          <t xml:space="preserve">
WA includes STD
Cap Structure at 12/31/2007 provided by Paul Kimball</t>
        </r>
      </text>
    </comment>
    <comment ref="B55"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21"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sharedStrings.xml><?xml version="1.0" encoding="utf-8"?>
<sst xmlns="http://schemas.openxmlformats.org/spreadsheetml/2006/main" count="3637" uniqueCount="518">
  <si>
    <t>(000'S OF DOLLARS)</t>
  </si>
  <si>
    <t>Per</t>
  </si>
  <si>
    <t xml:space="preserve">Deferred </t>
  </si>
  <si>
    <t>Colstrip 3</t>
  </si>
  <si>
    <t>Colstrip</t>
  </si>
  <si>
    <t>Kettle</t>
  </si>
  <si>
    <t>Settlement</t>
  </si>
  <si>
    <t>Eliminate</t>
  </si>
  <si>
    <t>Injuries</t>
  </si>
  <si>
    <t>Restate</t>
  </si>
  <si>
    <t>Office Space</t>
  </si>
  <si>
    <t>Pro Forma</t>
  </si>
  <si>
    <t>Line</t>
  </si>
  <si>
    <t xml:space="preserve">Results </t>
  </si>
  <si>
    <t>FIT</t>
  </si>
  <si>
    <t>on Office</t>
  </si>
  <si>
    <t>AFUDC</t>
  </si>
  <si>
    <t>Common</t>
  </si>
  <si>
    <t>Falls</t>
  </si>
  <si>
    <t>Customer</t>
  </si>
  <si>
    <t>Exchange</t>
  </si>
  <si>
    <t>Subtotal</t>
  </si>
  <si>
    <t>Power</t>
  </si>
  <si>
    <t>B &amp; O</t>
  </si>
  <si>
    <t>Property</t>
  </si>
  <si>
    <t>Uncollect.</t>
  </si>
  <si>
    <t>Regulatory</t>
  </si>
  <si>
    <t xml:space="preserve">and </t>
  </si>
  <si>
    <t>Debt</t>
  </si>
  <si>
    <t>A/R</t>
  </si>
  <si>
    <t>Charges to</t>
  </si>
  <si>
    <t>Restated</t>
  </si>
  <si>
    <t>No.</t>
  </si>
  <si>
    <t>DESCRIPTION</t>
  </si>
  <si>
    <t>Report</t>
  </si>
  <si>
    <t>Rate Base</t>
  </si>
  <si>
    <t>Building</t>
  </si>
  <si>
    <t>Elimination</t>
  </si>
  <si>
    <t>Disallow.</t>
  </si>
  <si>
    <t>Advances</t>
  </si>
  <si>
    <t>Actual</t>
  </si>
  <si>
    <t>Adjustment</t>
  </si>
  <si>
    <t>Supply</t>
  </si>
  <si>
    <t>Taxes</t>
  </si>
  <si>
    <t>Tax</t>
  </si>
  <si>
    <t>Expense</t>
  </si>
  <si>
    <t>Damages</t>
  </si>
  <si>
    <t xml:space="preserve">FIT </t>
  </si>
  <si>
    <t>Interest</t>
  </si>
  <si>
    <t>Revenues</t>
  </si>
  <si>
    <t>Expenses</t>
  </si>
  <si>
    <t>TOTAL</t>
  </si>
  <si>
    <t>a</t>
  </si>
  <si>
    <t>b</t>
  </si>
  <si>
    <t>c</t>
  </si>
  <si>
    <t>d</t>
  </si>
  <si>
    <t>e</t>
  </si>
  <si>
    <t>f</t>
  </si>
  <si>
    <t>g</t>
  </si>
  <si>
    <t>h</t>
  </si>
  <si>
    <t>i</t>
  </si>
  <si>
    <t>j</t>
  </si>
  <si>
    <t>k</t>
  </si>
  <si>
    <t>-</t>
  </si>
  <si>
    <t>l</t>
  </si>
  <si>
    <t>o</t>
  </si>
  <si>
    <t>s</t>
  </si>
  <si>
    <t>t</t>
  </si>
  <si>
    <t>u</t>
  </si>
  <si>
    <t>x</t>
  </si>
  <si>
    <t>y</t>
  </si>
  <si>
    <t>z</t>
  </si>
  <si>
    <t>REVENUES</t>
  </si>
  <si>
    <t>Total General Business</t>
  </si>
  <si>
    <t>Interdepartmental Sales</t>
  </si>
  <si>
    <t>Sales for Resale</t>
  </si>
  <si>
    <t>Total Sales of Electricity</t>
  </si>
  <si>
    <t>Other Revenue</t>
  </si>
  <si>
    <t>Total Electric Revenue</t>
  </si>
  <si>
    <t>EXPENSES</t>
  </si>
  <si>
    <t>Production and Transmission</t>
  </si>
  <si>
    <t>Operating Expenses</t>
  </si>
  <si>
    <t>Purchased Power</t>
  </si>
  <si>
    <t>Depreciation and Amortization</t>
  </si>
  <si>
    <t>Total Production &amp; Transmission</t>
  </si>
  <si>
    <t>Distribution</t>
  </si>
  <si>
    <t>Depreciation</t>
  </si>
  <si>
    <t>Total Distribution</t>
  </si>
  <si>
    <t>Customer Accounting</t>
  </si>
  <si>
    <t>Customer Service &amp; Information</t>
  </si>
  <si>
    <t>Sales Expenses</t>
  </si>
  <si>
    <t>Administrative &amp; General</t>
  </si>
  <si>
    <t>Total Admin. &amp; General</t>
  </si>
  <si>
    <t>Total Electric Expenses</t>
  </si>
  <si>
    <t>OPERATING INCOME BEFORE FIT</t>
  </si>
  <si>
    <t>FEDERAL INCOME TAX</t>
  </si>
  <si>
    <t>Current Accrual</t>
  </si>
  <si>
    <t>Deferred Income Taxes</t>
  </si>
  <si>
    <t>Amortized Investment Tax Credit</t>
  </si>
  <si>
    <t>SETTLEMENT EXCHANGE POWER</t>
  </si>
  <si>
    <t>NET OPERATING INCOME</t>
  </si>
  <si>
    <t>RATE BASE</t>
  </si>
  <si>
    <t>PLANT IN SERVICE</t>
  </si>
  <si>
    <t>Intangible</t>
  </si>
  <si>
    <t>Production</t>
  </si>
  <si>
    <t>Transmission</t>
  </si>
  <si>
    <t>General</t>
  </si>
  <si>
    <t>Total Plant in Service</t>
  </si>
  <si>
    <t>ACCUMULATED DEPRECIATION</t>
  </si>
  <si>
    <t>ACCUM. PROVISION FOR AMORTIZATION</t>
  </si>
  <si>
    <t>Total Accum. Depreciation &amp; Amort.</t>
  </si>
  <si>
    <t>GAIN ON SALE OF BUILDING</t>
  </si>
  <si>
    <t>DEFERRED TAXES</t>
  </si>
  <si>
    <t>TOTAL RATE BASE</t>
  </si>
  <si>
    <t>RATE OF RETURN</t>
  </si>
  <si>
    <t>Idaho</t>
  </si>
  <si>
    <t xml:space="preserve"> </t>
  </si>
  <si>
    <t>Restatement Summary</t>
  </si>
  <si>
    <t>Washington Electric</t>
  </si>
  <si>
    <t>Column</t>
  </si>
  <si>
    <t>Description</t>
  </si>
  <si>
    <t xml:space="preserve">NOI   </t>
  </si>
  <si>
    <t>ROR</t>
  </si>
  <si>
    <t xml:space="preserve">     Actual </t>
  </si>
  <si>
    <t xml:space="preserve">     Restated Total</t>
  </si>
  <si>
    <t>ELECTRIC ADJUSTMENT SUMMARY</t>
  </si>
  <si>
    <t>PER RESULTS OF</t>
  </si>
  <si>
    <t>OPERATIONS REPORTS</t>
  </si>
  <si>
    <t>ELECTRIC</t>
  </si>
  <si>
    <t xml:space="preserve"> No.</t>
  </si>
  <si>
    <t>System</t>
  </si>
  <si>
    <t>Washington</t>
  </si>
  <si>
    <t>Check</t>
  </si>
  <si>
    <t>Sales For Resale</t>
  </si>
  <si>
    <t xml:space="preserve">   Total Sales of Electricity</t>
  </si>
  <si>
    <t xml:space="preserve">   Total Electric Revenue</t>
  </si>
  <si>
    <t xml:space="preserve">   Operating Expenses</t>
  </si>
  <si>
    <t xml:space="preserve">   Purchased Power</t>
  </si>
  <si>
    <t xml:space="preserve">   Depreciation and Amortization</t>
  </si>
  <si>
    <t xml:space="preserve">   Taxes</t>
  </si>
  <si>
    <t xml:space="preserve">      Total Production &amp; Transmission</t>
  </si>
  <si>
    <t xml:space="preserve">   Depreciation</t>
  </si>
  <si>
    <t xml:space="preserve">      Total Distribution</t>
  </si>
  <si>
    <t>Marketing</t>
  </si>
  <si>
    <t xml:space="preserve">      Total Admin. &amp; General</t>
  </si>
  <si>
    <t>Operating Income before FIT</t>
  </si>
  <si>
    <t>Federal Income Taxes</t>
  </si>
  <si>
    <t xml:space="preserve">   Current Accrual </t>
  </si>
  <si>
    <t xml:space="preserve">   Deferred Income Taxes</t>
  </si>
  <si>
    <t xml:space="preserve">   Amortized ITC</t>
  </si>
  <si>
    <t xml:space="preserve">   Intangible</t>
  </si>
  <si>
    <t xml:space="preserve">   Production</t>
  </si>
  <si>
    <t xml:space="preserve">   Transmission</t>
  </si>
  <si>
    <t xml:space="preserve">   Distribution</t>
  </si>
  <si>
    <t xml:space="preserve">   General</t>
  </si>
  <si>
    <t xml:space="preserve">      Total Plant in Service</t>
  </si>
  <si>
    <t xml:space="preserve">   Total Accum. Depreciation &amp; Amort.</t>
  </si>
  <si>
    <t>INPUTS</t>
  </si>
  <si>
    <t>NET PLANT</t>
  </si>
  <si>
    <t>ELECTRIC NOI</t>
  </si>
  <si>
    <t>Sales to Ultimate Cust excl Interdprt.</t>
  </si>
  <si>
    <t>Interdepartmental</t>
  </si>
  <si>
    <t>Other Revenues</t>
  </si>
  <si>
    <t>TOTAL REVENUES</t>
  </si>
  <si>
    <t>POWER PRODUCTION EXPENSES</t>
  </si>
  <si>
    <t>Steam Power</t>
  </si>
  <si>
    <t>Hydro Power</t>
  </si>
  <si>
    <t>Other Power Generation</t>
  </si>
  <si>
    <t>Total Other Power Supply Expense</t>
  </si>
  <si>
    <t xml:space="preserve">    Total Production</t>
  </si>
  <si>
    <t>TRANSMISSION EXPENSES</t>
  </si>
  <si>
    <t>Transmission O&amp;M</t>
  </si>
  <si>
    <t>Depreciation &amp; Amortization</t>
  </si>
  <si>
    <t>Other Taxes</t>
  </si>
  <si>
    <t xml:space="preserve">     Total Production &amp; Transmission </t>
  </si>
  <si>
    <t>DISTRIBUTION EXPENSES</t>
  </si>
  <si>
    <t>Distribution O&amp;M</t>
  </si>
  <si>
    <t xml:space="preserve">     Total Distribution</t>
  </si>
  <si>
    <t>CUSTOMER ACCOUNTS</t>
  </si>
  <si>
    <t>CUSTOMER SERVICE &amp; INFO</t>
  </si>
  <si>
    <t>SALES</t>
  </si>
  <si>
    <t>ADMIN &amp; GENERAL</t>
  </si>
  <si>
    <t>Operating Expense</t>
  </si>
  <si>
    <t xml:space="preserve">     Total Admin &amp; General</t>
  </si>
  <si>
    <t>TOTAL EXPENSES</t>
  </si>
  <si>
    <t>NOI BEFORE FIT</t>
  </si>
  <si>
    <t>FIT-Current</t>
  </si>
  <si>
    <t>DFIT</t>
  </si>
  <si>
    <t>Amort ITC</t>
  </si>
  <si>
    <t xml:space="preserve">     Total FIT</t>
  </si>
  <si>
    <t>ELECTRIC UTILITY PLANT</t>
  </si>
  <si>
    <t>INTANGIBLE PLANT</t>
  </si>
  <si>
    <t>PRODUCTION PLANT</t>
  </si>
  <si>
    <t xml:space="preserve">  Steam</t>
  </si>
  <si>
    <t xml:space="preserve">  Hydro</t>
  </si>
  <si>
    <t xml:space="preserve">  Other</t>
  </si>
  <si>
    <t xml:space="preserve">     Total Production</t>
  </si>
  <si>
    <t>TRANSMISSION PLANT</t>
  </si>
  <si>
    <t>DISTRIBUTION PLANT</t>
  </si>
  <si>
    <t>GENERAL PLANT</t>
  </si>
  <si>
    <t>GROSS PLANT</t>
  </si>
  <si>
    <t>ACCUMULATED AMORTIZATION</t>
  </si>
  <si>
    <t>NET UTILITY PLANT</t>
  </si>
  <si>
    <t>WASHINGTON</t>
  </si>
  <si>
    <t>DEFERRED FIT RATE BASE</t>
  </si>
  <si>
    <t xml:space="preserve">   Current Accrual (at 35%)</t>
  </si>
  <si>
    <t>DEFERRED GAIN</t>
  </si>
  <si>
    <t>ON OFFICE BUILDING</t>
  </si>
  <si>
    <t>CALCULATION OF IDAHO STATE INCOME TAX</t>
  </si>
  <si>
    <t>(000'S) OF DOLLARS</t>
  </si>
  <si>
    <t>Operating Income before  SIT</t>
  </si>
  <si>
    <t>Idaho State Income Tax</t>
  </si>
  <si>
    <t xml:space="preserve">      Adjusted Rate of </t>
  </si>
  <si>
    <t>COLSTRIP #3 AFUDC</t>
  </si>
  <si>
    <t>ELIMINATION REALLOCATION</t>
  </si>
  <si>
    <t>NO TAX EFFECT</t>
  </si>
  <si>
    <t xml:space="preserve">COLSTRIP #3 </t>
  </si>
  <si>
    <t>COMMON AFUDC ADJUSTMENT</t>
  </si>
  <si>
    <t>CUSTOMER</t>
  </si>
  <si>
    <t>ADVANCES</t>
  </si>
  <si>
    <t xml:space="preserve">   Deferred income Taxes</t>
  </si>
  <si>
    <t>SETTLEMENT</t>
  </si>
  <si>
    <t>EXCHANGE POWER</t>
  </si>
  <si>
    <t>ADJUSTMENT</t>
  </si>
  <si>
    <t>ELIMINATE</t>
  </si>
  <si>
    <t>B &amp; O TAXES</t>
  </si>
  <si>
    <t>UNCOLLECTIBLE</t>
  </si>
  <si>
    <t>EXPENSE</t>
  </si>
  <si>
    <t>REGULATORY EXPENSE</t>
  </si>
  <si>
    <t>INJURIES</t>
  </si>
  <si>
    <t>AND DAMAGES</t>
  </si>
  <si>
    <t>FEDERAL</t>
  </si>
  <si>
    <t>INCOME TAX</t>
  </si>
  <si>
    <t>RESTATE</t>
  </si>
  <si>
    <t>DEBT INTEREST</t>
  </si>
  <si>
    <t>A/R EXPENSES</t>
  </si>
  <si>
    <t>OFFICE SPACE CHARGES</t>
  </si>
  <si>
    <t>TO SUBSIDIARIES</t>
  </si>
  <si>
    <t>Twelve Month Period Ending</t>
  </si>
  <si>
    <t>Idaho State Income Tax Rate of</t>
  </si>
  <si>
    <t>Company Name</t>
  </si>
  <si>
    <t>AVISTA UTILITIES</t>
  </si>
  <si>
    <t>Deferred Gain</t>
  </si>
  <si>
    <t>ACCOUNTING ADJUSTMENT</t>
  </si>
  <si>
    <t>WA Power</t>
  </si>
  <si>
    <t>Cost Defer</t>
  </si>
  <si>
    <t>ELIMINATION OF IDAHO PCA</t>
  </si>
  <si>
    <t>&amp; WA POWER COST DEFERRALS</t>
  </si>
  <si>
    <t>RESTATE EXCISE</t>
  </si>
  <si>
    <t>aa</t>
  </si>
  <si>
    <t>Nez Perce</t>
  </si>
  <si>
    <t>NEZ PERCE SETTLEMENT</t>
  </si>
  <si>
    <t xml:space="preserve">Line </t>
  </si>
  <si>
    <t>(000's of</t>
  </si>
  <si>
    <t>Capital</t>
  </si>
  <si>
    <t>Weighted</t>
  </si>
  <si>
    <t>Dollars)</t>
  </si>
  <si>
    <t>Component</t>
  </si>
  <si>
    <t>Amount</t>
  </si>
  <si>
    <t>Structure</t>
  </si>
  <si>
    <t>Cost</t>
  </si>
  <si>
    <t>L/T Debt</t>
  </si>
  <si>
    <t>Proposed Rate of Return</t>
  </si>
  <si>
    <t>Net Operating Income Requirement</t>
  </si>
  <si>
    <t>S/T Debt</t>
  </si>
  <si>
    <t>Pref Trust</t>
  </si>
  <si>
    <t>Pref Stock</t>
  </si>
  <si>
    <t>Pro Forma Net Operating Income</t>
  </si>
  <si>
    <t>Net Operating Income Deficiency</t>
  </si>
  <si>
    <t>Total</t>
  </si>
  <si>
    <t>Conversion Factor</t>
  </si>
  <si>
    <t>Revenue Requirement</t>
  </si>
  <si>
    <t>Total General Business Revenues</t>
  </si>
  <si>
    <t>Percentage Revenue Increase</t>
  </si>
  <si>
    <t>AUTHORIZED 1998 TEST YEAR</t>
  </si>
  <si>
    <t>RESULTS OF OPERATIONS</t>
  </si>
  <si>
    <t>Description of Adjustment</t>
  </si>
  <si>
    <t>ProForma</t>
  </si>
  <si>
    <t>Theoretical</t>
  </si>
  <si>
    <t>n</t>
  </si>
  <si>
    <t>v</t>
  </si>
  <si>
    <t>(000's)</t>
  </si>
  <si>
    <t>Adjustment Description</t>
  </si>
  <si>
    <t>Adjustments</t>
  </si>
  <si>
    <t>Restated Debt Interest</t>
  </si>
  <si>
    <t>Capitalized Interest</t>
  </si>
  <si>
    <t>Increase (Decrease) in Interest Expense</t>
  </si>
  <si>
    <t>FIT Rate</t>
  </si>
  <si>
    <t>Increase (Decrease) in FIT</t>
  </si>
  <si>
    <t>Equity AFUDC</t>
  </si>
  <si>
    <t>Borrowed AFUDC</t>
  </si>
  <si>
    <t xml:space="preserve">   Capitalized Interest</t>
  </si>
  <si>
    <t>Allocated</t>
  </si>
  <si>
    <t>Percentage</t>
  </si>
  <si>
    <t>Electric CWIP</t>
  </si>
  <si>
    <t>Gas CWIP</t>
  </si>
  <si>
    <t>WPNG CWIP</t>
  </si>
  <si>
    <t xml:space="preserve">   Total</t>
  </si>
  <si>
    <t>WA Electric CWIP</t>
  </si>
  <si>
    <t>ID Electric CWIP</t>
  </si>
  <si>
    <t>WA Gas CWIP</t>
  </si>
  <si>
    <t>ID Gas CWIP</t>
  </si>
  <si>
    <t>Washington - Electric</t>
  </si>
  <si>
    <t>Weighted Average Cost of Debt</t>
  </si>
  <si>
    <t>Idaho - Electric</t>
  </si>
  <si>
    <t>Hide the rows you don't need</t>
  </si>
  <si>
    <t>Unhide the rows to make sure you've captured all adjustments with Ratebase impact</t>
  </si>
  <si>
    <t>Comes from "DebtCalc"</t>
  </si>
  <si>
    <t>WASHINGTON PRO FORMA RESULTS</t>
  </si>
  <si>
    <t>WITH PRESENT RATES</t>
  </si>
  <si>
    <t>WITH PROPOSED RATES</t>
  </si>
  <si>
    <t>Actual Per</t>
  </si>
  <si>
    <t>Proposed</t>
  </si>
  <si>
    <t>Revenues &amp;</t>
  </si>
  <si>
    <t>Related Exp</t>
  </si>
  <si>
    <t>Washington - Electric System</t>
  </si>
  <si>
    <t>Revenue Conversion Factor</t>
  </si>
  <si>
    <t>Factor</t>
  </si>
  <si>
    <t>Expense:</t>
  </si>
  <si>
    <t xml:space="preserve">  Uncollectibles</t>
  </si>
  <si>
    <t xml:space="preserve">  Commission Fees</t>
  </si>
  <si>
    <t xml:space="preserve">  Washington Excise Tax</t>
  </si>
  <si>
    <t xml:space="preserve">  Franchise Fees</t>
  </si>
  <si>
    <t xml:space="preserve">    Total Expense</t>
  </si>
  <si>
    <t>Net Operating Income Before FIT</t>
  </si>
  <si>
    <t xml:space="preserve">  Federal Income Tax @ 35%</t>
  </si>
  <si>
    <t>REVENUE CONVERSION FACTOR</t>
  </si>
  <si>
    <t>Pro Forma Rate Base</t>
  </si>
  <si>
    <t>Rev and</t>
  </si>
  <si>
    <t>Normalization</t>
  </si>
  <si>
    <t>Restated Rate Base</t>
  </si>
  <si>
    <t xml:space="preserve">AVISTA UTILITIES  </t>
  </si>
  <si>
    <t xml:space="preserve">ELECTRIC RESULTS OF OPERATION    </t>
  </si>
  <si>
    <t xml:space="preserve">(000'S OF DOLLARS)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</si>
  <si>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</si>
  <si>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</si>
  <si>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</si>
  <si>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</si>
  <si>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</si>
  <si>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</si>
  <si>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</si>
  <si>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</si>
  <si>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</si>
  <si>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</si>
  <si>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</si>
  <si>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Depreciation and Amortization  </t>
  </si>
  <si>
    <t xml:space="preserve">Taxes  </t>
  </si>
  <si>
    <t xml:space="preserve">Total Production &amp; Transmission  </t>
  </si>
  <si>
    <t xml:space="preserve">Distribution  </t>
  </si>
  <si>
    <t xml:space="preserve">Depreciation  </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</si>
  <si>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</si>
  <si>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</si>
  <si>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</si>
  <si>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</si>
  <si>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</si>
  <si>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</si>
  <si>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</si>
  <si>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</si>
  <si>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</si>
  <si>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Current Accrual  </t>
  </si>
  <si>
    <t xml:space="preserve">Deferred Income Taxes  </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</si>
  <si>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</si>
  <si>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</si>
  <si>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</si>
  <si>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</si>
  <si>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</si>
  <si>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</si>
  <si>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</si>
  <si>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</si>
  <si>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 xml:space="preserve">ACCUMULATED DEPRECIATION  </t>
  </si>
  <si>
    <t xml:space="preserve">ACCUM. PROVISION FOR AMORTIZATION  </t>
  </si>
  <si>
    <t xml:space="preserve">Total Accum. Depreciation &amp; Amort.  </t>
  </si>
  <si>
    <t xml:space="preserve">GAIN ON SALE OF BUILDING  </t>
  </si>
  <si>
    <t xml:space="preserve">DEFERRED TAXES  </t>
  </si>
  <si>
    <t xml:space="preserve">TOTAL RATE BASE  </t>
  </si>
  <si>
    <t xml:space="preserve">RATE OF RETURN  </t>
  </si>
  <si>
    <t>KETTLE FALLS DISALLOWANCE</t>
  </si>
  <si>
    <t>Restate Debt Interest - Proforma</t>
  </si>
  <si>
    <t>just check to make sure things foot!</t>
  </si>
  <si>
    <t>Revenue</t>
  </si>
  <si>
    <t>REVENUE</t>
  </si>
  <si>
    <t>Net</t>
  </si>
  <si>
    <t>PFT</t>
  </si>
  <si>
    <t>NET GAINS &amp; LOSSES</t>
  </si>
  <si>
    <t>TAXES</t>
  </si>
  <si>
    <t>Excise</t>
  </si>
  <si>
    <t>updated for 2006</t>
  </si>
  <si>
    <t>WA wtd debt</t>
  </si>
  <si>
    <t>ID wtd debt</t>
  </si>
  <si>
    <t>ID excludes STD</t>
  </si>
  <si>
    <t>Not Necessary - this calcuation should not be removed from above to determine adj. - LMA</t>
  </si>
  <si>
    <t>Below</t>
  </si>
  <si>
    <t xml:space="preserve"> Interest Per Results (E-FIT-12A)</t>
  </si>
  <si>
    <t xml:space="preserve">(Breakdown </t>
  </si>
  <si>
    <t>b/w LTD &amp; STD)</t>
  </si>
  <si>
    <t>Total Debt</t>
  </si>
  <si>
    <t>Restating</t>
  </si>
  <si>
    <t xml:space="preserve">Montana </t>
  </si>
  <si>
    <t>Lease</t>
  </si>
  <si>
    <t>MONTANA LEASE</t>
  </si>
  <si>
    <t xml:space="preserve">MISCELLANEOUS </t>
  </si>
  <si>
    <t>RESTATING ADJUSTMENTS</t>
  </si>
  <si>
    <t>updated for 2007 LMA</t>
  </si>
  <si>
    <t>Subsidiaries</t>
  </si>
  <si>
    <t>Misc</t>
  </si>
  <si>
    <t>ID KF</t>
  </si>
  <si>
    <t>ID BP</t>
  </si>
  <si>
    <t>WA  KF</t>
  </si>
  <si>
    <t>DFIT exp</t>
  </si>
  <si>
    <t>X</t>
  </si>
  <si>
    <t>Plant Write Off</t>
  </si>
  <si>
    <t>Accum Dep</t>
  </si>
  <si>
    <t>Accum DFIT</t>
  </si>
  <si>
    <t>no</t>
  </si>
  <si>
    <t>CHECK</t>
  </si>
  <si>
    <t>ADJUSTMENTS</t>
  </si>
  <si>
    <t>Deposits</t>
  </si>
  <si>
    <t>CUSTOMER DEPOSITS</t>
  </si>
  <si>
    <t>Theresa</t>
  </si>
  <si>
    <t>Done</t>
  </si>
  <si>
    <t>Not Done</t>
  </si>
  <si>
    <t>Ron</t>
  </si>
  <si>
    <t>Lancaster</t>
  </si>
  <si>
    <t>Amortization</t>
  </si>
  <si>
    <t>ab</t>
  </si>
  <si>
    <t>ac</t>
  </si>
  <si>
    <t>ad</t>
  </si>
  <si>
    <t>RESTATING</t>
  </si>
  <si>
    <t>Jeanne</t>
  </si>
  <si>
    <t>Tara/Joe</t>
  </si>
  <si>
    <t>Liz</t>
  </si>
  <si>
    <t>Restating NOI Adjustments</t>
  </si>
  <si>
    <t>Restating Rate Base (and corresponding NOI) adjustments</t>
  </si>
  <si>
    <t>Jen</t>
  </si>
  <si>
    <t>Results Summary</t>
  </si>
  <si>
    <t xml:space="preserve">Karen </t>
  </si>
  <si>
    <t>ae</t>
  </si>
  <si>
    <t>WAElec_09!AG10</t>
  </si>
  <si>
    <t>(No deferrals in 2009 except Lehman Bros)</t>
  </si>
  <si>
    <t>Amortized ITC - Noxon</t>
  </si>
  <si>
    <t>Spokane River</t>
  </si>
  <si>
    <t>Deferral</t>
  </si>
  <si>
    <t>CDA</t>
  </si>
  <si>
    <t xml:space="preserve">WASHINGTON RESTATED RESULTS  </t>
  </si>
  <si>
    <t>Jen/Karen</t>
  </si>
  <si>
    <t>WORKING CAPITAL</t>
  </si>
  <si>
    <t xml:space="preserve">WORKING CAPITAL </t>
  </si>
  <si>
    <t>Calculation of General Revenue Requirement</t>
  </si>
  <si>
    <t>ELECTRIC RESULTS OF OPERATION</t>
  </si>
  <si>
    <t>Buck-A</t>
  </si>
  <si>
    <t>Block</t>
  </si>
  <si>
    <t>BUCK A BLOCK</t>
  </si>
  <si>
    <t>REMOVAL ADJUSTMENT</t>
  </si>
  <si>
    <t xml:space="preserve">Tara </t>
  </si>
  <si>
    <t>TWELVE MONTHS ENDED DECEMBER 31, 2010</t>
  </si>
  <si>
    <t>updated LMA 2/24/2011</t>
  </si>
  <si>
    <t xml:space="preserve">Not used </t>
  </si>
  <si>
    <t>LANCASTER AMORTIZATION</t>
  </si>
  <si>
    <t>q</t>
  </si>
  <si>
    <t>Remove</t>
  </si>
  <si>
    <t>SPOKANE RIVER DEFERRAL</t>
  </si>
  <si>
    <t>WAElec_09!K10</t>
  </si>
  <si>
    <t>WAElec_09!L10</t>
  </si>
  <si>
    <t>WAElec_09!M10</t>
  </si>
  <si>
    <t>UncollExp!Z10</t>
  </si>
  <si>
    <t>WAElec_09!AB10</t>
  </si>
  <si>
    <t>WAElec_09!AH10</t>
  </si>
  <si>
    <t>WAElec_09!AI10</t>
  </si>
  <si>
    <t>updated 3/3/2011 LMA</t>
  </si>
  <si>
    <t>POWER SUPPLY</t>
  </si>
  <si>
    <t xml:space="preserve"> PROPERTY TAX</t>
  </si>
  <si>
    <t xml:space="preserve">Gains / </t>
  </si>
  <si>
    <t>Losses</t>
  </si>
  <si>
    <t>Cost of Capital</t>
  </si>
  <si>
    <t>Moved $243 for Computer Software to General</t>
  </si>
  <si>
    <t>w</t>
  </si>
  <si>
    <t>Weather</t>
  </si>
  <si>
    <t>WEATHER NORMALIZATION</t>
  </si>
  <si>
    <t>Tara</t>
  </si>
  <si>
    <t xml:space="preserve">m </t>
  </si>
  <si>
    <t xml:space="preserve">p </t>
  </si>
  <si>
    <t xml:space="preserve">r </t>
  </si>
  <si>
    <t>Washington - Electric/Gas System</t>
  </si>
  <si>
    <t>CDA SETTLEMENT DEFERRALS</t>
  </si>
  <si>
    <t>SPOKANE RIVER DEFERRALS</t>
  </si>
  <si>
    <t>Working Capital</t>
  </si>
  <si>
    <t>Working</t>
  </si>
  <si>
    <t>WC</t>
  </si>
  <si>
    <t xml:space="preserve">(Remove prior period Transmission Revenue) </t>
  </si>
  <si>
    <t>P/T Ratio WA</t>
  </si>
  <si>
    <t>added</t>
  </si>
  <si>
    <t>AUTHORIZED - used in original CBR filing</t>
  </si>
  <si>
    <t>REVISED Based on actual AMA 12/31/2010</t>
  </si>
  <si>
    <t xml:space="preserve">(Per review of DRs in the 2011 GRC (based on 2010 data) a net $6k was found of transaction errors that should have been </t>
  </si>
  <si>
    <r>
      <t xml:space="preserve">recorded </t>
    </r>
    <r>
      <rPr>
        <u/>
        <sz val="10"/>
        <color rgb="FFFF0000"/>
        <rFont val="Arial"/>
        <family val="2"/>
      </rPr>
      <t>TO</t>
    </r>
    <r>
      <rPr>
        <sz val="10"/>
        <color rgb="FFFF0000"/>
        <rFont val="Arial"/>
        <family val="2"/>
      </rPr>
      <t xml:space="preserve"> </t>
    </r>
    <r>
      <rPr>
        <u/>
        <sz val="10"/>
        <color rgb="FFFF0000"/>
        <rFont val="Arial"/>
        <family val="2"/>
      </rPr>
      <t>electric utility expense</t>
    </r>
    <r>
      <rPr>
        <sz val="10"/>
        <color rgb="FFFF0000"/>
        <rFont val="Arial"/>
        <family val="2"/>
      </rPr>
      <t xml:space="preserve">, and $1k </t>
    </r>
    <r>
      <rPr>
        <u/>
        <sz val="10"/>
        <color rgb="FFFF0000"/>
        <rFont val="Arial"/>
        <family val="2"/>
      </rPr>
      <t>TO gas utility expense</t>
    </r>
    <r>
      <rPr>
        <sz val="10"/>
        <color rgb="FFFF0000"/>
        <rFont val="Arial"/>
        <family val="2"/>
      </rPr>
      <t>. This would increase expense, however, due to materiality not included here)</t>
    </r>
  </si>
  <si>
    <t>Revised</t>
  </si>
  <si>
    <t>REV: Correction, input error found</t>
  </si>
  <si>
    <t>REV: error - GRC AMA2012 included rather than AMA2010</t>
  </si>
  <si>
    <t>See Debt Calc sheet - pulls from there not here!!!!</t>
  </si>
  <si>
    <t>REV: WC agreed to in 2010 GRC, included in settlement</t>
  </si>
  <si>
    <t>REV: removed prior prd Transmission BPA settlement revs (2006-2010) all returned to customers in 2011 GRC</t>
  </si>
  <si>
    <t>REV: included actual AMA cap structure &amp; wghtd cost of debt rather than auth.</t>
  </si>
  <si>
    <t>REVISED</t>
  </si>
  <si>
    <t>Transmission Revenues</t>
  </si>
  <si>
    <t xml:space="preserve">5 years (2006-2010) Total removed in WA GRC Settlement in GRC </t>
  </si>
  <si>
    <t>(Docket UE-110876) and returned to customers.</t>
  </si>
  <si>
    <t xml:space="preserve">REV: Power supply expense revised for load following expense error found during review </t>
  </si>
  <si>
    <t>See WA GRC Workpapers - Docket UE-110876 - Kinney w/p's and Testimony</t>
  </si>
  <si>
    <t>Revised Adjustments:</t>
  </si>
  <si>
    <t>p</t>
  </si>
  <si>
    <t>The rate base in the original filing was the 2012 AMA basis that was used in the Company's 2011 general rate case.  The correct rate base to use for the CBR is the AMA 2010 basis.</t>
  </si>
  <si>
    <t>The original CBR was prepared using the Authorized Capital Structure and Debt Costs.  The Company used the actual 2010 AMA Capital Structure and the actual 2010 AMA debt costs in this revised CBR filing.</t>
  </si>
  <si>
    <t>See Page 2 for descriptions of the Revised Adjustments.</t>
  </si>
  <si>
    <t>The working capital that was agreed to in the 2010 general rate case (Docket UE-100467) was omitted from the original CBR filing in error.</t>
  </si>
  <si>
    <t>The property tax adjustment had been input incorrectly in the original CBR filing.</t>
  </si>
  <si>
    <t>The following adjustments were revised from the  original adjustments included in the Company's Electric Commission Basis Report (CBR) filed on April 28, 2011:</t>
  </si>
  <si>
    <t>The Company agreed to return the  BPA Settlement Revenues received in 2010 for prior periods (2006-2010) to customers in the 2011 general rate case (UE-110876), therefore, those revenues were removed from the CBR report.</t>
  </si>
  <si>
    <t>The original Power Supply adjustment was corrected for an incorrect power supply expense amount in the original CBR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</si>
</sst>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
    <numFmt numFmtId="166" formatCode="#,###_);\(#,###\)"/>
    <numFmt numFmtId="167" formatCode="_(&quot;$&quot;#,###_);_(&quot;$&quot;\ \(#,###\);_(* _);_(@_)"/>
    <numFmt numFmtId="168" formatCode="#,##0;\(#,##0\)"/>
    <numFmt numFmtId="169" formatCode="0.000000"/>
    <numFmt numFmtId="170" formatCode="#,##0\ ;\(#,##0\)"/>
    <numFmt numFmtId="171" formatCode="0.000%"/>
    <numFmt numFmtId="172" formatCode="_(* #,##0_);_(* \(#,##0\);_(* &quot;-&quot;??_);_(@_)"/>
    <numFmt numFmtId="173" formatCode="&quot;x &quot;0.00"/>
    <numFmt numFmtId="174" formatCode="&quot;x &quot;0.000"/>
    <numFmt numFmtId="175" formatCode="0.00000"/>
    <numFmt numFmtId="176" formatCode="#,###.0_);\(#,###.0\)"/>
    <numFmt numFmtId="177" formatCode="#,##0.00000"/>
    <numFmt numFmtId="178" formatCode="#,##0.000000"/>
    <numFmt numFmtId="179" formatCode="_(&quot;$&quot;* #,##0_);_(&quot;$&quot;* \(#,##0\);_(&quot;$&quot;* &quot;-&quot;??_);_(@_)"/>
  </numFmts>
  <fonts count="80">
    <font>
      <sz val="10"/>
      <name val="Arial"/>
    </font>
    <font>
      <sz val="10"/>
      <name val="Arial"/>
      <family val="2"/>
    </font>
    <font>
      <sz val="10"/>
      <name val="Geneva"/>
      <family val="2"/>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Courier"/>
      <family val="3"/>
    </font>
    <font>
      <sz val="9"/>
      <name val="Calisto MT"/>
      <family val="1"/>
    </font>
    <font>
      <sz val="9"/>
      <color indexed="17"/>
      <name val="Times New Roman"/>
      <family val="1"/>
    </font>
    <font>
      <sz val="9"/>
      <color indexed="14"/>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9"/>
      <name val="Courier New"/>
      <family val="3"/>
    </font>
    <font>
      <sz val="9"/>
      <color indexed="10"/>
      <name val="Times New Roman"/>
      <family val="1"/>
    </font>
    <font>
      <sz val="10"/>
      <color indexed="20"/>
      <name val="Arial"/>
      <family val="2"/>
    </font>
    <font>
      <b/>
      <sz val="9"/>
      <color indexed="20"/>
      <name val="Times New Roman"/>
      <family val="1"/>
    </font>
    <font>
      <sz val="9"/>
      <color indexed="20"/>
      <name val="Times New Roman"/>
      <family val="1"/>
    </font>
    <font>
      <sz val="10"/>
      <name val="Calisto MT"/>
      <family val="1"/>
    </font>
    <font>
      <sz val="10"/>
      <color indexed="20"/>
      <name val="Calisto MT"/>
      <family val="1"/>
    </font>
    <font>
      <sz val="9"/>
      <color indexed="12"/>
      <name val="Times New Roman"/>
      <family val="1"/>
    </font>
    <font>
      <sz val="10"/>
      <color indexed="62"/>
      <name val="Times New Roman"/>
      <family val="1"/>
    </font>
    <font>
      <i/>
      <sz val="10"/>
      <name val="Times New Roman"/>
      <family val="1"/>
    </font>
    <font>
      <b/>
      <sz val="10"/>
      <color indexed="12"/>
      <name val="Times New Roman"/>
      <family val="1"/>
    </font>
    <font>
      <sz val="10"/>
      <color indexed="57"/>
      <name val="Times New Roman"/>
      <family val="1"/>
    </font>
    <font>
      <sz val="10"/>
      <color indexed="12"/>
      <name val="Times New Roman"/>
      <family val="1"/>
    </font>
    <font>
      <b/>
      <sz val="9"/>
      <name val="Courier New"/>
      <family val="3"/>
    </font>
    <font>
      <sz val="9"/>
      <name val="Courier New"/>
      <family val="3"/>
    </font>
    <font>
      <sz val="10"/>
      <color indexed="21"/>
      <name val="Times New Roman"/>
      <family val="1"/>
    </font>
    <font>
      <sz val="10"/>
      <color indexed="10"/>
      <name val="Times New Roman"/>
      <family val="1"/>
    </font>
    <font>
      <sz val="10"/>
      <color indexed="56"/>
      <name val="Times New Roman"/>
      <family val="1"/>
    </font>
    <font>
      <b/>
      <u/>
      <sz val="10"/>
      <name val="Times New Roman"/>
      <family val="1"/>
    </font>
    <font>
      <sz val="8"/>
      <name val="Times New Roman"/>
      <family val="1"/>
    </font>
    <font>
      <sz val="8"/>
      <color indexed="10"/>
      <name val="Times New Roman"/>
      <family val="1"/>
    </font>
    <font>
      <i/>
      <sz val="10"/>
      <color indexed="20"/>
      <name val="Times New Roman"/>
      <family val="1"/>
    </font>
    <font>
      <sz val="9"/>
      <color indexed="57"/>
      <name val="Times New Roman"/>
      <family val="1"/>
    </font>
    <font>
      <i/>
      <sz val="9"/>
      <color indexed="57"/>
      <name val="Times New Roman"/>
      <family val="1"/>
    </font>
    <font>
      <b/>
      <i/>
      <sz val="10"/>
      <name val="Times New Roman"/>
      <family val="1"/>
    </font>
    <font>
      <sz val="10"/>
      <color indexed="48"/>
      <name val="Times New Roman"/>
      <family val="1"/>
    </font>
    <font>
      <sz val="10"/>
      <color indexed="17"/>
      <name val="Times New Roman"/>
      <family val="1"/>
    </font>
    <font>
      <sz val="8"/>
      <color indexed="81"/>
      <name val="Tahoma"/>
      <family val="2"/>
    </font>
    <font>
      <b/>
      <sz val="8"/>
      <color indexed="81"/>
      <name val="Tahoma"/>
      <family val="2"/>
    </font>
    <font>
      <b/>
      <sz val="8"/>
      <color indexed="10"/>
      <name val="Times New Roman"/>
      <family val="1"/>
    </font>
    <font>
      <b/>
      <sz val="10"/>
      <color indexed="10"/>
      <name val="Times New Roman"/>
      <family val="1"/>
    </font>
    <font>
      <b/>
      <sz val="9"/>
      <color indexed="10"/>
      <name val="Times New Roman"/>
      <family val="1"/>
    </font>
    <font>
      <b/>
      <sz val="9"/>
      <color indexed="10"/>
      <name val="Courier New"/>
      <family val="3"/>
    </font>
    <font>
      <sz val="9"/>
      <color indexed="12"/>
      <name val="Calisto MT"/>
      <family val="1"/>
    </font>
    <font>
      <b/>
      <sz val="9"/>
      <color indexed="10"/>
      <name val="Courier New"/>
      <family val="3"/>
    </font>
    <font>
      <u/>
      <sz val="10"/>
      <color indexed="12"/>
      <name val="Times New Roman"/>
      <family val="1"/>
    </font>
    <font>
      <sz val="10"/>
      <color indexed="12"/>
      <name val="Calisto MT"/>
      <family val="1"/>
    </font>
    <font>
      <sz val="10"/>
      <name val="Arial"/>
      <family val="2"/>
    </font>
    <font>
      <b/>
      <sz val="10"/>
      <name val="Courier New"/>
      <family val="3"/>
    </font>
    <font>
      <b/>
      <sz val="10"/>
      <color indexed="12"/>
      <name val="Courier New"/>
      <family val="3"/>
    </font>
    <font>
      <sz val="10"/>
      <name val="Courier New"/>
      <family val="3"/>
    </font>
    <font>
      <sz val="10"/>
      <color indexed="12"/>
      <name val="Courier New"/>
      <family val="3"/>
    </font>
    <font>
      <u/>
      <sz val="10"/>
      <color indexed="10"/>
      <name val="Times New Roman"/>
      <family val="1"/>
    </font>
    <font>
      <sz val="10"/>
      <color indexed="10"/>
      <name val="Times New Roman"/>
      <family val="1"/>
    </font>
    <font>
      <sz val="9"/>
      <color indexed="62"/>
      <name val="Times New Roman"/>
      <family val="1"/>
    </font>
    <font>
      <sz val="8"/>
      <name val="Arial"/>
      <family val="2"/>
    </font>
    <font>
      <i/>
      <sz val="10"/>
      <color indexed="10"/>
      <name val="Times New Roman"/>
      <family val="1"/>
    </font>
    <font>
      <b/>
      <sz val="10"/>
      <name val="Arial"/>
      <family val="2"/>
    </font>
    <font>
      <u/>
      <sz val="7.5"/>
      <color theme="0"/>
      <name val="Arial"/>
      <family val="2"/>
    </font>
    <font>
      <sz val="10"/>
      <color rgb="FFFF0000"/>
      <name val="Times New Roman"/>
      <family val="1"/>
    </font>
    <font>
      <sz val="10"/>
      <color rgb="FF002060"/>
      <name val="Times New Roman"/>
      <family val="1"/>
    </font>
    <font>
      <b/>
      <sz val="10"/>
      <color rgb="FFFFFF00"/>
      <name val="Arial"/>
      <family val="2"/>
    </font>
    <font>
      <sz val="10"/>
      <color rgb="FFFFFF00"/>
      <name val="Arial"/>
      <family val="2"/>
    </font>
    <font>
      <sz val="9"/>
      <color rgb="FFFFFF00"/>
      <name val="Times New Roman"/>
      <family val="1"/>
    </font>
    <font>
      <b/>
      <sz val="9"/>
      <color rgb="FFC00000"/>
      <name val="Times New Roman"/>
      <family val="1"/>
    </font>
    <font>
      <sz val="9"/>
      <color theme="1"/>
      <name val="Times New Roman"/>
      <family val="1"/>
    </font>
    <font>
      <b/>
      <sz val="9"/>
      <color theme="1"/>
      <name val="Times New Roman"/>
      <family val="1"/>
    </font>
    <font>
      <sz val="10"/>
      <color theme="1"/>
      <name val="Times New Roman"/>
      <family val="1"/>
    </font>
    <font>
      <sz val="10"/>
      <color rgb="FFFF0000"/>
      <name val="Arial"/>
      <family val="2"/>
    </font>
    <font>
      <u/>
      <sz val="10"/>
      <color rgb="FFFF0000"/>
      <name val="Arial"/>
      <family val="2"/>
    </font>
    <font>
      <b/>
      <sz val="10"/>
      <color rgb="FFC00000"/>
      <name val="Times New Roman"/>
      <family val="1"/>
    </font>
    <font>
      <b/>
      <sz val="10"/>
      <color rgb="FFC00000"/>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34">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9" fillId="0" borderId="0"/>
    <xf numFmtId="9" fontId="1" fillId="0" borderId="0" applyFont="0" applyFill="0" applyBorder="0" applyAlignment="0" applyProtection="0"/>
    <xf numFmtId="9" fontId="1" fillId="0" borderId="0" applyFont="0" applyFill="0" applyBorder="0" applyAlignment="0" applyProtection="0"/>
  </cellStyleXfs>
  <cellXfs count="1048">
    <xf numFmtId="0" fontId="0" fillId="0" borderId="0" xfId="0"/>
    <xf numFmtId="0" fontId="3" fillId="0" borderId="0" xfId="29" applyNumberFormat="1" applyFont="1" applyAlignment="1">
      <alignment horizontal="left"/>
    </xf>
    <xf numFmtId="0" fontId="3" fillId="0" borderId="0" xfId="29" applyFont="1"/>
    <xf numFmtId="0" fontId="3" fillId="0" borderId="0" xfId="29" applyNumberFormat="1" applyFont="1" applyAlignment="1">
      <alignment horizontal="center"/>
    </xf>
    <xf numFmtId="3" fontId="3" fillId="0" borderId="0" xfId="29" applyNumberFormat="1" applyFont="1"/>
    <xf numFmtId="3" fontId="5" fillId="0" borderId="0" xfId="29" applyNumberFormat="1" applyFont="1" applyBorder="1" applyAlignment="1">
      <alignment horizontal="center"/>
    </xf>
    <xf numFmtId="0" fontId="5" fillId="0" borderId="0" xfId="29" applyNumberFormat="1" applyFont="1" applyAlignment="1">
      <alignment horizontal="center"/>
    </xf>
    <xf numFmtId="0" fontId="5" fillId="0" borderId="0" xfId="29" applyFont="1" applyAlignment="1">
      <alignment horizontal="center"/>
    </xf>
    <xf numFmtId="3" fontId="5" fillId="0" borderId="0" xfId="29" applyNumberFormat="1" applyFont="1" applyAlignment="1">
      <alignment horizontal="center"/>
    </xf>
    <xf numFmtId="3" fontId="5" fillId="0" borderId="0" xfId="29" applyNumberFormat="1" applyFont="1" applyFill="1" applyBorder="1" applyAlignment="1">
      <alignment horizontal="center"/>
    </xf>
    <xf numFmtId="0" fontId="5" fillId="0" borderId="1" xfId="29" applyNumberFormat="1" applyFont="1" applyBorder="1" applyAlignment="1">
      <alignment horizontal="center"/>
    </xf>
    <xf numFmtId="0" fontId="5" fillId="0" borderId="2" xfId="29" applyFont="1" applyBorder="1" applyAlignment="1">
      <alignment horizontal="center"/>
    </xf>
    <xf numFmtId="0" fontId="5" fillId="0" borderId="3" xfId="29" applyFont="1" applyBorder="1" applyAlignment="1">
      <alignment horizontal="center"/>
    </xf>
    <xf numFmtId="0" fontId="5" fillId="0" borderId="4" xfId="29" applyFont="1" applyBorder="1" applyAlignment="1">
      <alignment horizontal="center"/>
    </xf>
    <xf numFmtId="3" fontId="5" fillId="0" borderId="1" xfId="29" applyNumberFormat="1" applyFont="1" applyBorder="1" applyAlignment="1">
      <alignment horizontal="center"/>
    </xf>
    <xf numFmtId="0" fontId="5" fillId="0" borderId="5" xfId="29" applyNumberFormat="1" applyFont="1" applyBorder="1" applyAlignment="1">
      <alignment horizontal="center"/>
    </xf>
    <xf numFmtId="0" fontId="5" fillId="0" borderId="6" xfId="29" applyFont="1" applyBorder="1" applyAlignment="1">
      <alignment horizontal="center"/>
    </xf>
    <xf numFmtId="0" fontId="5" fillId="0" borderId="0" xfId="29" applyFont="1" applyBorder="1" applyAlignment="1">
      <alignment horizontal="center"/>
    </xf>
    <xf numFmtId="0" fontId="5" fillId="0" borderId="7" xfId="29" applyFont="1" applyBorder="1" applyAlignment="1">
      <alignment horizontal="center"/>
    </xf>
    <xf numFmtId="3" fontId="5" fillId="0" borderId="5" xfId="29" applyNumberFormat="1" applyFont="1" applyBorder="1" applyAlignment="1">
      <alignment horizontal="center"/>
    </xf>
    <xf numFmtId="0" fontId="5" fillId="0" borderId="8" xfId="29" applyNumberFormat="1" applyFont="1" applyBorder="1" applyAlignment="1">
      <alignment horizontal="center"/>
    </xf>
    <xf numFmtId="0" fontId="5" fillId="0" borderId="9" xfId="29" applyFont="1" applyBorder="1" applyAlignment="1">
      <alignment horizontal="center"/>
    </xf>
    <xf numFmtId="0" fontId="5" fillId="0" borderId="10" xfId="29" applyFont="1" applyBorder="1" applyAlignment="1">
      <alignment horizontal="center"/>
    </xf>
    <xf numFmtId="0" fontId="5" fillId="0" borderId="11" xfId="29" applyFont="1" applyBorder="1" applyAlignment="1">
      <alignment horizontal="center"/>
    </xf>
    <xf numFmtId="3" fontId="5" fillId="0" borderId="8" xfId="29" applyNumberFormat="1" applyFont="1" applyBorder="1" applyAlignment="1">
      <alignment horizontal="center"/>
    </xf>
    <xf numFmtId="0" fontId="7" fillId="0" borderId="0" xfId="29" applyNumberFormat="1" applyFont="1" applyAlignment="1">
      <alignment horizontal="center"/>
    </xf>
    <xf numFmtId="0" fontId="7" fillId="0" borderId="0" xfId="29" applyFont="1" applyAlignment="1">
      <alignment horizontal="center"/>
    </xf>
    <xf numFmtId="37" fontId="3" fillId="0" borderId="0" xfId="29" applyNumberFormat="1" applyFont="1" applyAlignment="1">
      <alignment horizontal="center"/>
    </xf>
    <xf numFmtId="5" fontId="3" fillId="0" borderId="0" xfId="29" applyNumberFormat="1" applyFont="1"/>
    <xf numFmtId="37" fontId="3" fillId="0" borderId="0" xfId="29" applyNumberFormat="1" applyFont="1"/>
    <xf numFmtId="37" fontId="3" fillId="0" borderId="0" xfId="29" applyNumberFormat="1" applyFont="1" applyBorder="1" applyAlignment="1">
      <alignment horizontal="center"/>
    </xf>
    <xf numFmtId="10" fontId="4" fillId="0" borderId="0" xfId="32" applyNumberFormat="1" applyFont="1"/>
    <xf numFmtId="10" fontId="3" fillId="0" borderId="0" xfId="32" applyNumberFormat="1" applyFont="1"/>
    <xf numFmtId="3" fontId="3" fillId="0" borderId="0" xfId="0" applyNumberFormat="1" applyFont="1" applyAlignment="1">
      <alignment horizontal="centerContinuous"/>
    </xf>
    <xf numFmtId="0" fontId="3" fillId="0" borderId="0" xfId="0" applyFont="1" applyAlignment="1">
      <alignment horizontal="centerContinuous"/>
    </xf>
    <xf numFmtId="3" fontId="3" fillId="0" borderId="0" xfId="0" applyNumberFormat="1" applyFont="1"/>
    <xf numFmtId="3" fontId="5" fillId="0" borderId="10" xfId="0" applyNumberFormat="1" applyFont="1" applyBorder="1" applyAlignment="1">
      <alignment horizontal="centerContinuous"/>
    </xf>
    <xf numFmtId="3" fontId="3" fillId="0" borderId="10" xfId="0" applyNumberFormat="1" applyFont="1" applyBorder="1" applyAlignment="1">
      <alignment horizontal="centerContinuous"/>
    </xf>
    <xf numFmtId="3" fontId="3" fillId="0" borderId="0" xfId="0" applyNumberFormat="1" applyFont="1" applyAlignment="1">
      <alignment horizontal="center"/>
    </xf>
    <xf numFmtId="3" fontId="3" fillId="0" borderId="10" xfId="0" applyNumberFormat="1" applyFont="1" applyBorder="1" applyAlignment="1">
      <alignment horizontal="center"/>
    </xf>
    <xf numFmtId="3" fontId="8" fillId="0" borderId="0" xfId="0" applyNumberFormat="1" applyFont="1" applyAlignment="1">
      <alignment horizontal="center"/>
    </xf>
    <xf numFmtId="3" fontId="3" fillId="0" borderId="0" xfId="0" applyNumberFormat="1" applyFont="1" applyAlignment="1">
      <alignment horizontal="left"/>
    </xf>
    <xf numFmtId="1" fontId="3" fillId="0" borderId="0" xfId="0" applyNumberFormat="1" applyFont="1" applyAlignment="1">
      <alignment horizontal="center"/>
    </xf>
    <xf numFmtId="164" fontId="3" fillId="0" borderId="0" xfId="0" applyNumberFormat="1" applyFont="1" applyAlignment="1">
      <alignment horizontal="left"/>
    </xf>
    <xf numFmtId="164" fontId="3" fillId="0" borderId="0" xfId="0" applyNumberFormat="1" applyFont="1"/>
    <xf numFmtId="5" fontId="3" fillId="0" borderId="0" xfId="0" applyNumberFormat="1" applyFont="1" applyProtection="1">
      <protection locked="0"/>
    </xf>
    <xf numFmtId="37" fontId="3" fillId="0" borderId="0" xfId="0" applyNumberFormat="1" applyFont="1" applyProtection="1">
      <protection locked="0"/>
    </xf>
    <xf numFmtId="37" fontId="3" fillId="0" borderId="3" xfId="0" applyNumberFormat="1" applyFont="1" applyBorder="1"/>
    <xf numFmtId="37" fontId="3" fillId="0" borderId="0" xfId="0" applyNumberFormat="1" applyFont="1" applyBorder="1"/>
    <xf numFmtId="37" fontId="3" fillId="0" borderId="0" xfId="0" applyNumberFormat="1" applyFont="1"/>
    <xf numFmtId="37" fontId="3" fillId="0" borderId="10" xfId="0" applyNumberFormat="1" applyFont="1" applyBorder="1" applyProtection="1">
      <protection locked="0"/>
    </xf>
    <xf numFmtId="37" fontId="3" fillId="0" borderId="12" xfId="0" applyNumberFormat="1" applyFont="1" applyBorder="1"/>
    <xf numFmtId="37" fontId="3" fillId="0" borderId="10" xfId="0" applyNumberFormat="1" applyFont="1" applyBorder="1"/>
    <xf numFmtId="165" fontId="3" fillId="0" borderId="0" xfId="0" applyNumberFormat="1" applyFont="1"/>
    <xf numFmtId="5" fontId="3" fillId="0" borderId="13" xfId="0" applyNumberFormat="1" applyFont="1" applyBorder="1"/>
    <xf numFmtId="3" fontId="3" fillId="0" borderId="0" xfId="0" applyNumberFormat="1" applyFont="1" applyBorder="1" applyAlignment="1"/>
    <xf numFmtId="0" fontId="5" fillId="0" borderId="0" xfId="0" applyFont="1" applyBorder="1" applyAlignment="1"/>
    <xf numFmtId="0" fontId="3" fillId="0" borderId="0" xfId="0" applyFont="1" applyBorder="1" applyAlignment="1"/>
    <xf numFmtId="3" fontId="3" fillId="0" borderId="0" xfId="0" applyNumberFormat="1" applyFont="1" applyAlignment="1"/>
    <xf numFmtId="3" fontId="3" fillId="0" borderId="10" xfId="0" applyNumberFormat="1" applyFont="1" applyBorder="1" applyAlignment="1"/>
    <xf numFmtId="0" fontId="3" fillId="0" borderId="0" xfId="0" applyFont="1"/>
    <xf numFmtId="3" fontId="3" fillId="0" borderId="12" xfId="0" applyNumberFormat="1" applyFont="1" applyBorder="1" applyAlignment="1"/>
    <xf numFmtId="0" fontId="3" fillId="0" borderId="0" xfId="0" applyFont="1" applyAlignment="1"/>
    <xf numFmtId="3" fontId="3" fillId="0" borderId="14" xfId="0" applyNumberFormat="1" applyFont="1" applyBorder="1" applyAlignment="1"/>
    <xf numFmtId="3" fontId="3" fillId="0" borderId="0" xfId="0" applyNumberFormat="1" applyFont="1" applyBorder="1" applyAlignment="1">
      <alignment horizontal="center"/>
    </xf>
    <xf numFmtId="166" fontId="3" fillId="0" borderId="0" xfId="29" applyNumberFormat="1" applyFont="1"/>
    <xf numFmtId="166" fontId="3" fillId="0" borderId="10" xfId="29" applyNumberFormat="1" applyFont="1" applyBorder="1"/>
    <xf numFmtId="167" fontId="3" fillId="0" borderId="0" xfId="20" applyNumberFormat="1" applyFont="1" applyFill="1" applyBorder="1"/>
    <xf numFmtId="167" fontId="3" fillId="0" borderId="0" xfId="29" applyNumberFormat="1" applyFont="1"/>
    <xf numFmtId="3" fontId="3" fillId="0" borderId="0" xfId="13" applyNumberFormat="1" applyFont="1" applyAlignment="1">
      <alignment horizontal="centerContinuous"/>
    </xf>
    <xf numFmtId="0" fontId="3" fillId="0" borderId="0" xfId="13" applyFont="1" applyAlignment="1">
      <alignment horizontal="centerContinuous"/>
    </xf>
    <xf numFmtId="3" fontId="3" fillId="0" borderId="0" xfId="13" applyNumberFormat="1" applyFont="1"/>
    <xf numFmtId="3" fontId="3" fillId="0" borderId="0" xfId="13" applyNumberFormat="1" applyFont="1" applyAlignment="1">
      <alignment horizontal="center"/>
    </xf>
    <xf numFmtId="3" fontId="5" fillId="0" borderId="10" xfId="13" applyNumberFormat="1" applyFont="1" applyBorder="1" applyAlignment="1">
      <alignment horizontal="centerContinuous"/>
    </xf>
    <xf numFmtId="3" fontId="5" fillId="0" borderId="10" xfId="13" applyNumberFormat="1" applyFont="1" applyBorder="1" applyAlignment="1">
      <alignment horizontal="center"/>
    </xf>
    <xf numFmtId="3" fontId="3" fillId="0" borderId="10" xfId="13" applyNumberFormat="1" applyFont="1" applyBorder="1" applyAlignment="1">
      <alignment horizontal="centerContinuous"/>
    </xf>
    <xf numFmtId="3" fontId="3" fillId="0" borderId="10" xfId="13" applyNumberFormat="1" applyFont="1" applyBorder="1" applyAlignment="1">
      <alignment horizontal="center"/>
    </xf>
    <xf numFmtId="0" fontId="3" fillId="0" borderId="0" xfId="13" applyFont="1"/>
    <xf numFmtId="3" fontId="8" fillId="0" borderId="0" xfId="13" applyNumberFormat="1" applyFont="1" applyAlignment="1">
      <alignment horizontal="center"/>
    </xf>
    <xf numFmtId="3" fontId="3" fillId="0" borderId="0" xfId="13" applyNumberFormat="1" applyFont="1" applyAlignment="1">
      <alignment horizontal="left"/>
    </xf>
    <xf numFmtId="1" fontId="3" fillId="0" borderId="0" xfId="13" applyNumberFormat="1" applyFont="1" applyAlignment="1">
      <alignment horizontal="center"/>
    </xf>
    <xf numFmtId="164" fontId="3" fillId="0" borderId="0" xfId="13" applyNumberFormat="1" applyFont="1" applyAlignment="1">
      <alignment horizontal="left"/>
    </xf>
    <xf numFmtId="164" fontId="3" fillId="0" borderId="0" xfId="13" applyNumberFormat="1" applyFont="1"/>
    <xf numFmtId="5" fontId="3" fillId="0" borderId="0" xfId="13" applyNumberFormat="1" applyFont="1" applyProtection="1">
      <protection locked="0"/>
    </xf>
    <xf numFmtId="37" fontId="3" fillId="0" borderId="0" xfId="13" applyNumberFormat="1" applyFont="1" applyProtection="1">
      <protection locked="0"/>
    </xf>
    <xf numFmtId="37" fontId="3" fillId="0" borderId="3" xfId="13" applyNumberFormat="1" applyFont="1" applyBorder="1"/>
    <xf numFmtId="37" fontId="3" fillId="0" borderId="0" xfId="13" applyNumberFormat="1" applyFont="1"/>
    <xf numFmtId="37" fontId="3" fillId="0" borderId="12" xfId="13" applyNumberFormat="1" applyFont="1" applyBorder="1"/>
    <xf numFmtId="37" fontId="3" fillId="0" borderId="10" xfId="13" applyNumberFormat="1" applyFont="1" applyBorder="1"/>
    <xf numFmtId="165" fontId="3" fillId="0" borderId="0" xfId="13" applyNumberFormat="1" applyFont="1"/>
    <xf numFmtId="37" fontId="3" fillId="0" borderId="10" xfId="13" applyNumberFormat="1" applyFont="1" applyBorder="1" applyProtection="1">
      <protection locked="0"/>
    </xf>
    <xf numFmtId="5" fontId="3" fillId="0" borderId="13" xfId="13" applyNumberFormat="1" applyFont="1" applyBorder="1"/>
    <xf numFmtId="168" fontId="3" fillId="0" borderId="0" xfId="13" applyNumberFormat="1" applyFont="1"/>
    <xf numFmtId="170" fontId="5" fillId="0" borderId="0" xfId="13" applyNumberFormat="1" applyFont="1" applyAlignment="1">
      <alignment horizontal="center"/>
    </xf>
    <xf numFmtId="170" fontId="3" fillId="0" borderId="0" xfId="13" applyNumberFormat="1" applyFont="1"/>
    <xf numFmtId="170" fontId="3" fillId="0" borderId="0" xfId="13" applyNumberFormat="1" applyFont="1" applyAlignment="1">
      <alignment horizontal="center"/>
    </xf>
    <xf numFmtId="168" fontId="3" fillId="0" borderId="10" xfId="13" applyNumberFormat="1" applyFont="1" applyBorder="1"/>
    <xf numFmtId="0" fontId="3" fillId="0" borderId="10" xfId="13" applyFont="1" applyBorder="1"/>
    <xf numFmtId="170" fontId="3" fillId="0" borderId="10" xfId="13" applyNumberFormat="1" applyFont="1" applyBorder="1" applyAlignment="1">
      <alignment horizontal="center"/>
    </xf>
    <xf numFmtId="0" fontId="3" fillId="0" borderId="10" xfId="13" applyFont="1" applyBorder="1" applyAlignment="1">
      <alignment horizontal="right"/>
    </xf>
    <xf numFmtId="5" fontId="3" fillId="0" borderId="0" xfId="13" applyNumberFormat="1" applyFont="1"/>
    <xf numFmtId="0" fontId="3" fillId="0" borderId="0" xfId="13" applyFont="1" applyAlignment="1">
      <alignment horizontal="right"/>
    </xf>
    <xf numFmtId="3" fontId="3" fillId="0" borderId="0" xfId="11" applyNumberFormat="1" applyFont="1" applyAlignment="1">
      <alignment horizontal="centerContinuous"/>
    </xf>
    <xf numFmtId="0" fontId="3" fillId="0" borderId="0" xfId="11" applyFont="1" applyAlignment="1">
      <alignment horizontal="centerContinuous"/>
    </xf>
    <xf numFmtId="3" fontId="3" fillId="0" borderId="0" xfId="11" applyNumberFormat="1" applyFont="1"/>
    <xf numFmtId="3" fontId="3" fillId="0" borderId="0" xfId="11" applyNumberFormat="1" applyFont="1" applyAlignment="1">
      <alignment horizontal="center"/>
    </xf>
    <xf numFmtId="3" fontId="5" fillId="0" borderId="10" xfId="11" applyNumberFormat="1" applyFont="1" applyBorder="1" applyAlignment="1">
      <alignment horizontal="centerContinuous"/>
    </xf>
    <xf numFmtId="3" fontId="5" fillId="0" borderId="10" xfId="11" applyNumberFormat="1" applyFont="1" applyBorder="1" applyAlignment="1">
      <alignment horizontal="center"/>
    </xf>
    <xf numFmtId="3" fontId="3" fillId="0" borderId="10" xfId="11" applyNumberFormat="1" applyFont="1" applyBorder="1" applyAlignment="1">
      <alignment horizontal="centerContinuous"/>
    </xf>
    <xf numFmtId="3" fontId="3" fillId="0" borderId="10" xfId="11" applyNumberFormat="1" applyFont="1" applyBorder="1" applyAlignment="1">
      <alignment horizontal="center"/>
    </xf>
    <xf numFmtId="3" fontId="8" fillId="0" borderId="0" xfId="11" applyNumberFormat="1" applyFont="1" applyAlignment="1">
      <alignment horizontal="center"/>
    </xf>
    <xf numFmtId="3" fontId="3" fillId="0" borderId="0" xfId="11" applyNumberFormat="1" applyFont="1" applyAlignment="1">
      <alignment horizontal="left"/>
    </xf>
    <xf numFmtId="1" fontId="3" fillId="0" borderId="0" xfId="11" applyNumberFormat="1" applyFont="1" applyAlignment="1">
      <alignment horizontal="center"/>
    </xf>
    <xf numFmtId="164" fontId="3" fillId="0" borderId="0" xfId="11" applyNumberFormat="1" applyFont="1" applyAlignment="1">
      <alignment horizontal="left"/>
    </xf>
    <xf numFmtId="164" fontId="3" fillId="0" borderId="0" xfId="11" applyNumberFormat="1" applyFont="1"/>
    <xf numFmtId="5" fontId="3" fillId="0" borderId="0" xfId="11" applyNumberFormat="1" applyFont="1" applyProtection="1">
      <protection locked="0"/>
    </xf>
    <xf numFmtId="37" fontId="3" fillId="0" borderId="0" xfId="11" applyNumberFormat="1" applyFont="1" applyProtection="1">
      <protection locked="0"/>
    </xf>
    <xf numFmtId="37" fontId="3" fillId="0" borderId="3" xfId="11" applyNumberFormat="1" applyFont="1" applyBorder="1"/>
    <xf numFmtId="37" fontId="3" fillId="0" borderId="0" xfId="11" applyNumberFormat="1" applyFont="1"/>
    <xf numFmtId="37" fontId="3" fillId="0" borderId="12" xfId="11" applyNumberFormat="1" applyFont="1" applyBorder="1"/>
    <xf numFmtId="37" fontId="3" fillId="0" borderId="10" xfId="11" applyNumberFormat="1" applyFont="1" applyBorder="1"/>
    <xf numFmtId="165" fontId="3" fillId="0" borderId="0" xfId="11" applyNumberFormat="1" applyFont="1"/>
    <xf numFmtId="37" fontId="3" fillId="0" borderId="10" xfId="11" applyNumberFormat="1" applyFont="1" applyBorder="1" applyProtection="1">
      <protection locked="0"/>
    </xf>
    <xf numFmtId="0" fontId="3" fillId="0" borderId="0" xfId="11" applyFont="1"/>
    <xf numFmtId="168" fontId="3" fillId="0" borderId="0" xfId="11" applyNumberFormat="1" applyFont="1"/>
    <xf numFmtId="168" fontId="3" fillId="0" borderId="10" xfId="11" applyNumberFormat="1" applyFont="1" applyBorder="1"/>
    <xf numFmtId="168" fontId="3" fillId="0" borderId="0" xfId="11" applyNumberFormat="1" applyFont="1" applyBorder="1"/>
    <xf numFmtId="0" fontId="3" fillId="0" borderId="10" xfId="11" applyFont="1" applyBorder="1" applyAlignment="1">
      <alignment horizontal="right"/>
    </xf>
    <xf numFmtId="0" fontId="3" fillId="0" borderId="10" xfId="11" applyFont="1" applyBorder="1"/>
    <xf numFmtId="0" fontId="3" fillId="0" borderId="0" xfId="11" applyFont="1" applyAlignment="1">
      <alignment horizontal="right"/>
    </xf>
    <xf numFmtId="169" fontId="10" fillId="0" borderId="0" xfId="12" applyNumberFormat="1" applyFont="1"/>
    <xf numFmtId="3" fontId="3" fillId="0" borderId="0" xfId="22" applyNumberFormat="1" applyFont="1" applyAlignment="1">
      <alignment horizontal="centerContinuous"/>
    </xf>
    <xf numFmtId="0" fontId="3" fillId="0" borderId="0" xfId="22" applyFont="1" applyAlignment="1">
      <alignment horizontal="centerContinuous"/>
    </xf>
    <xf numFmtId="3" fontId="3" fillId="0" borderId="0" xfId="22" applyNumberFormat="1" applyFont="1"/>
    <xf numFmtId="3" fontId="5" fillId="0" borderId="10" xfId="22" applyNumberFormat="1" applyFont="1" applyBorder="1" applyAlignment="1">
      <alignment horizontal="centerContinuous"/>
    </xf>
    <xf numFmtId="3" fontId="3" fillId="0" borderId="10" xfId="22" applyNumberFormat="1" applyFont="1" applyBorder="1" applyAlignment="1">
      <alignment horizontal="centerContinuous"/>
    </xf>
    <xf numFmtId="3" fontId="3" fillId="0" borderId="0" xfId="22" applyNumberFormat="1" applyFont="1" applyAlignment="1">
      <alignment horizontal="center"/>
    </xf>
    <xf numFmtId="3" fontId="3" fillId="0" borderId="10" xfId="22" applyNumberFormat="1" applyFont="1" applyBorder="1" applyAlignment="1">
      <alignment horizontal="center"/>
    </xf>
    <xf numFmtId="3" fontId="3" fillId="0" borderId="0" xfId="22" applyNumberFormat="1" applyFont="1" applyAlignment="1">
      <alignment horizontal="left"/>
    </xf>
    <xf numFmtId="1" fontId="3" fillId="0" borderId="0" xfId="22" applyNumberFormat="1" applyFont="1" applyAlignment="1">
      <alignment horizontal="center"/>
    </xf>
    <xf numFmtId="164" fontId="3" fillId="0" borderId="0" xfId="22" applyNumberFormat="1" applyFont="1" applyAlignment="1">
      <alignment horizontal="left"/>
    </xf>
    <xf numFmtId="164" fontId="3" fillId="0" borderId="0" xfId="22" applyNumberFormat="1" applyFont="1"/>
    <xf numFmtId="5" fontId="3" fillId="0" borderId="0" xfId="22" applyNumberFormat="1" applyFont="1" applyProtection="1">
      <protection locked="0"/>
    </xf>
    <xf numFmtId="37" fontId="3" fillId="0" borderId="0" xfId="22" applyNumberFormat="1" applyFont="1" applyProtection="1">
      <protection locked="0"/>
    </xf>
    <xf numFmtId="37" fontId="3" fillId="0" borderId="3" xfId="22" applyNumberFormat="1" applyFont="1" applyBorder="1"/>
    <xf numFmtId="37" fontId="3" fillId="0" borderId="0" xfId="22" applyNumberFormat="1" applyFont="1"/>
    <xf numFmtId="37" fontId="3" fillId="0" borderId="12" xfId="22" applyNumberFormat="1" applyFont="1" applyBorder="1"/>
    <xf numFmtId="37" fontId="3" fillId="0" borderId="10" xfId="22" applyNumberFormat="1" applyFont="1" applyBorder="1"/>
    <xf numFmtId="37" fontId="3" fillId="0" borderId="10" xfId="22" applyNumberFormat="1" applyFont="1" applyBorder="1" applyProtection="1">
      <protection locked="0"/>
    </xf>
    <xf numFmtId="0" fontId="3" fillId="0" borderId="0" xfId="22" applyFont="1"/>
    <xf numFmtId="3" fontId="4" fillId="0" borderId="0" xfId="9" applyNumberFormat="1" applyFont="1" applyAlignment="1">
      <alignment horizontal="centerContinuous"/>
    </xf>
    <xf numFmtId="0" fontId="4" fillId="0" borderId="0" xfId="9" applyFont="1" applyAlignment="1">
      <alignment horizontal="centerContinuous"/>
    </xf>
    <xf numFmtId="3" fontId="4" fillId="0" borderId="0" xfId="9" applyNumberFormat="1" applyFont="1"/>
    <xf numFmtId="3" fontId="4" fillId="0" borderId="0" xfId="9" applyNumberFormat="1" applyFont="1" applyAlignment="1">
      <alignment horizontal="center"/>
    </xf>
    <xf numFmtId="3" fontId="6" fillId="0" borderId="10" xfId="9" applyNumberFormat="1" applyFont="1" applyBorder="1" applyAlignment="1">
      <alignment horizontal="centerContinuous"/>
    </xf>
    <xf numFmtId="3" fontId="6" fillId="0" borderId="10" xfId="9" applyNumberFormat="1" applyFont="1" applyBorder="1" applyAlignment="1">
      <alignment horizontal="center"/>
    </xf>
    <xf numFmtId="3" fontId="4" fillId="0" borderId="10" xfId="9" applyNumberFormat="1" applyFont="1" applyBorder="1" applyAlignment="1">
      <alignment horizontal="centerContinuous"/>
    </xf>
    <xf numFmtId="3" fontId="4" fillId="0" borderId="10" xfId="9" applyNumberFormat="1" applyFont="1" applyBorder="1" applyAlignment="1">
      <alignment horizontal="center"/>
    </xf>
    <xf numFmtId="3" fontId="13" fillId="0" borderId="0" xfId="9" applyNumberFormat="1" applyFont="1" applyAlignment="1">
      <alignment horizontal="center"/>
    </xf>
    <xf numFmtId="3" fontId="4" fillId="0" borderId="0" xfId="9" applyNumberFormat="1" applyFont="1" applyAlignment="1">
      <alignment horizontal="left"/>
    </xf>
    <xf numFmtId="1" fontId="4" fillId="0" borderId="0" xfId="9" applyNumberFormat="1" applyFont="1" applyAlignment="1">
      <alignment horizontal="center"/>
    </xf>
    <xf numFmtId="164" fontId="4" fillId="0" borderId="0" xfId="9" applyNumberFormat="1" applyFont="1" applyAlignment="1">
      <alignment horizontal="left"/>
    </xf>
    <xf numFmtId="164" fontId="4" fillId="0" borderId="0" xfId="9" applyNumberFormat="1" applyFont="1"/>
    <xf numFmtId="5" fontId="4" fillId="0" borderId="0" xfId="9" applyNumberFormat="1" applyFont="1" applyProtection="1">
      <protection locked="0"/>
    </xf>
    <xf numFmtId="37" fontId="4" fillId="0" borderId="0" xfId="9" applyNumberFormat="1" applyFont="1" applyProtection="1">
      <protection locked="0"/>
    </xf>
    <xf numFmtId="37" fontId="4" fillId="0" borderId="3" xfId="9" applyNumberFormat="1" applyFont="1" applyBorder="1"/>
    <xf numFmtId="37" fontId="4" fillId="0" borderId="0" xfId="9" applyNumberFormat="1" applyFont="1"/>
    <xf numFmtId="37" fontId="4" fillId="0" borderId="12" xfId="9" applyNumberFormat="1" applyFont="1" applyBorder="1"/>
    <xf numFmtId="37" fontId="4" fillId="0" borderId="10" xfId="9" applyNumberFormat="1" applyFont="1" applyBorder="1"/>
    <xf numFmtId="37" fontId="4" fillId="0" borderId="10" xfId="9" applyNumberFormat="1" applyFont="1" applyBorder="1" applyProtection="1">
      <protection locked="0"/>
    </xf>
    <xf numFmtId="3" fontId="4" fillId="0" borderId="0" xfId="9" applyNumberFormat="1" applyFont="1" applyBorder="1" applyAlignment="1">
      <alignment horizontal="center"/>
    </xf>
    <xf numFmtId="3" fontId="4" fillId="0" borderId="0" xfId="9" applyNumberFormat="1" applyFont="1" applyBorder="1"/>
    <xf numFmtId="0" fontId="4" fillId="0" borderId="0" xfId="9" applyFont="1" applyBorder="1"/>
    <xf numFmtId="168" fontId="4" fillId="0" borderId="0" xfId="9" applyNumberFormat="1" applyFont="1" applyBorder="1"/>
    <xf numFmtId="170" fontId="4" fillId="0" borderId="0" xfId="9" applyNumberFormat="1" applyFont="1" applyBorder="1"/>
    <xf numFmtId="3" fontId="3" fillId="0" borderId="0" xfId="27" applyNumberFormat="1" applyFont="1" applyAlignment="1">
      <alignment horizontal="centerContinuous"/>
    </xf>
    <xf numFmtId="0" fontId="3" fillId="0" borderId="0" xfId="27" applyFont="1" applyAlignment="1">
      <alignment horizontal="centerContinuous"/>
    </xf>
    <xf numFmtId="3" fontId="3" fillId="0" borderId="0" xfId="27" applyNumberFormat="1" applyFont="1"/>
    <xf numFmtId="3" fontId="5" fillId="0" borderId="10" xfId="27" applyNumberFormat="1" applyFont="1" applyBorder="1" applyAlignment="1">
      <alignment horizontal="centerContinuous"/>
    </xf>
    <xf numFmtId="3" fontId="3" fillId="0" borderId="10" xfId="27" applyNumberFormat="1" applyFont="1" applyBorder="1" applyAlignment="1">
      <alignment horizontal="centerContinuous"/>
    </xf>
    <xf numFmtId="3" fontId="3" fillId="0" borderId="0" xfId="27" applyNumberFormat="1" applyFont="1" applyAlignment="1">
      <alignment horizontal="center"/>
    </xf>
    <xf numFmtId="3" fontId="3" fillId="0" borderId="10" xfId="27" applyNumberFormat="1" applyFont="1" applyBorder="1" applyAlignment="1">
      <alignment horizontal="center"/>
    </xf>
    <xf numFmtId="3" fontId="8" fillId="0" borderId="0" xfId="27" applyNumberFormat="1" applyFont="1" applyAlignment="1">
      <alignment horizontal="center"/>
    </xf>
    <xf numFmtId="3" fontId="3" fillId="0" borderId="0" xfId="27" applyNumberFormat="1" applyFont="1" applyAlignment="1">
      <alignment horizontal="left"/>
    </xf>
    <xf numFmtId="1" fontId="3" fillId="0" borderId="0" xfId="27" applyNumberFormat="1" applyFont="1" applyAlignment="1">
      <alignment horizontal="center"/>
    </xf>
    <xf numFmtId="164" fontId="3" fillId="0" borderId="0" xfId="27" applyNumberFormat="1" applyFont="1" applyAlignment="1">
      <alignment horizontal="left"/>
    </xf>
    <xf numFmtId="164" fontId="3" fillId="0" borderId="0" xfId="27" applyNumberFormat="1" applyFont="1"/>
    <xf numFmtId="5" fontId="3" fillId="0" borderId="0" xfId="27" applyNumberFormat="1" applyFont="1" applyProtection="1">
      <protection locked="0"/>
    </xf>
    <xf numFmtId="37" fontId="3" fillId="0" borderId="0" xfId="27" applyNumberFormat="1" applyFont="1" applyProtection="1">
      <protection locked="0"/>
    </xf>
    <xf numFmtId="37" fontId="3" fillId="0" borderId="3" xfId="27" applyNumberFormat="1" applyFont="1" applyBorder="1"/>
    <xf numFmtId="37" fontId="3" fillId="0" borderId="0" xfId="27" applyNumberFormat="1" applyFont="1"/>
    <xf numFmtId="37" fontId="3" fillId="0" borderId="12" xfId="27" applyNumberFormat="1" applyFont="1" applyBorder="1"/>
    <xf numFmtId="37" fontId="3" fillId="0" borderId="10" xfId="27" applyNumberFormat="1" applyFont="1" applyBorder="1"/>
    <xf numFmtId="37" fontId="3" fillId="0" borderId="10" xfId="27" applyNumberFormat="1" applyFont="1" applyBorder="1" applyProtection="1">
      <protection locked="0"/>
    </xf>
    <xf numFmtId="0" fontId="3" fillId="0" borderId="0" xfId="27" applyFont="1"/>
    <xf numFmtId="168" fontId="3" fillId="0" borderId="0" xfId="27" applyNumberFormat="1" applyFont="1"/>
    <xf numFmtId="168" fontId="3" fillId="0" borderId="0" xfId="27" applyNumberFormat="1" applyFont="1" applyBorder="1"/>
    <xf numFmtId="0" fontId="3" fillId="0" borderId="10" xfId="27" applyFont="1" applyBorder="1" applyAlignment="1">
      <alignment horizontal="right"/>
    </xf>
    <xf numFmtId="0" fontId="3" fillId="0" borderId="10" xfId="27" applyFont="1" applyBorder="1"/>
    <xf numFmtId="0" fontId="3" fillId="0" borderId="0" xfId="27" applyFont="1" applyAlignment="1">
      <alignment horizontal="right"/>
    </xf>
    <xf numFmtId="169" fontId="3" fillId="0" borderId="0" xfId="27" applyNumberFormat="1" applyFont="1"/>
    <xf numFmtId="5" fontId="3" fillId="0" borderId="13" xfId="29" applyNumberFormat="1" applyFont="1" applyBorder="1"/>
    <xf numFmtId="37" fontId="3" fillId="0" borderId="10" xfId="29" applyNumberFormat="1" applyFont="1" applyBorder="1"/>
    <xf numFmtId="0" fontId="18" fillId="0" borderId="0" xfId="14" applyFont="1"/>
    <xf numFmtId="0" fontId="18" fillId="0" borderId="0" xfId="14" applyFont="1" applyAlignment="1">
      <alignment horizontal="right"/>
    </xf>
    <xf numFmtId="0" fontId="20" fillId="0" borderId="0" xfId="0" applyFont="1"/>
    <xf numFmtId="3" fontId="21" fillId="0" borderId="15" xfId="0" applyNumberFormat="1" applyFont="1" applyBorder="1" applyAlignment="1">
      <alignment horizontal="centerContinuous"/>
    </xf>
    <xf numFmtId="3" fontId="22" fillId="0" borderId="12" xfId="0" applyNumberFormat="1" applyFont="1" applyBorder="1" applyAlignment="1">
      <alignment horizontal="centerContinuous"/>
    </xf>
    <xf numFmtId="3" fontId="22" fillId="0" borderId="16" xfId="0" applyNumberFormat="1" applyFont="1" applyBorder="1" applyAlignment="1">
      <alignment horizontal="centerContinuous"/>
    </xf>
    <xf numFmtId="3" fontId="17" fillId="0" borderId="14" xfId="0" applyNumberFormat="1" applyFont="1" applyBorder="1" applyAlignment="1"/>
    <xf numFmtId="0" fontId="10" fillId="0" borderId="0" xfId="0" applyFont="1"/>
    <xf numFmtId="0" fontId="23" fillId="0" borderId="0" xfId="0" applyFont="1"/>
    <xf numFmtId="0" fontId="24" fillId="0" borderId="0" xfId="0" applyFont="1"/>
    <xf numFmtId="3" fontId="3" fillId="0" borderId="0" xfId="17" applyNumberFormat="1" applyFont="1" applyAlignment="1">
      <alignment horizontal="centerContinuous"/>
    </xf>
    <xf numFmtId="0" fontId="3" fillId="0" borderId="0" xfId="17" applyFont="1" applyAlignment="1">
      <alignment horizontal="centerContinuous"/>
    </xf>
    <xf numFmtId="3" fontId="3" fillId="0" borderId="0" xfId="17" applyNumberFormat="1" applyFont="1"/>
    <xf numFmtId="3" fontId="5" fillId="0" borderId="10" xfId="17" applyNumberFormat="1" applyFont="1" applyBorder="1" applyAlignment="1">
      <alignment horizontal="centerContinuous"/>
    </xf>
    <xf numFmtId="3" fontId="3" fillId="0" borderId="10" xfId="17" applyNumberFormat="1" applyFont="1" applyBorder="1" applyAlignment="1">
      <alignment horizontal="centerContinuous"/>
    </xf>
    <xf numFmtId="3" fontId="3" fillId="0" borderId="0" xfId="17" applyNumberFormat="1" applyFont="1" applyAlignment="1">
      <alignment horizontal="center"/>
    </xf>
    <xf numFmtId="3" fontId="3" fillId="0" borderId="10" xfId="17" applyNumberFormat="1" applyFont="1" applyBorder="1" applyAlignment="1">
      <alignment horizontal="center"/>
    </xf>
    <xf numFmtId="3" fontId="8" fillId="0" borderId="0" xfId="17" applyNumberFormat="1" applyFont="1" applyAlignment="1">
      <alignment horizontal="center"/>
    </xf>
    <xf numFmtId="3" fontId="3" fillId="0" borderId="0" xfId="17" applyNumberFormat="1" applyFont="1" applyAlignment="1">
      <alignment horizontal="left"/>
    </xf>
    <xf numFmtId="1" fontId="3" fillId="0" borderId="0" xfId="17" applyNumberFormat="1" applyFont="1" applyAlignment="1">
      <alignment horizontal="center"/>
    </xf>
    <xf numFmtId="164" fontId="3" fillId="0" borderId="0" xfId="17" applyNumberFormat="1" applyFont="1" applyAlignment="1">
      <alignment horizontal="left"/>
    </xf>
    <xf numFmtId="164" fontId="3" fillId="0" borderId="0" xfId="17" applyNumberFormat="1" applyFont="1"/>
    <xf numFmtId="5" fontId="3" fillId="0" borderId="0" xfId="17" applyNumberFormat="1" applyFont="1" applyProtection="1">
      <protection locked="0"/>
    </xf>
    <xf numFmtId="37" fontId="3" fillId="0" borderId="0" xfId="17" applyNumberFormat="1" applyFont="1" applyProtection="1">
      <protection locked="0"/>
    </xf>
    <xf numFmtId="37" fontId="3" fillId="0" borderId="3" xfId="17" applyNumberFormat="1" applyFont="1" applyBorder="1"/>
    <xf numFmtId="37" fontId="3" fillId="0" borderId="0" xfId="17" applyNumberFormat="1" applyFont="1"/>
    <xf numFmtId="37" fontId="3" fillId="0" borderId="12" xfId="17" applyNumberFormat="1" applyFont="1" applyBorder="1"/>
    <xf numFmtId="37" fontId="3" fillId="0" borderId="10" xfId="17" applyNumberFormat="1" applyFont="1" applyBorder="1"/>
    <xf numFmtId="37" fontId="3" fillId="0" borderId="10" xfId="17" applyNumberFormat="1" applyFont="1" applyBorder="1" applyProtection="1">
      <protection locked="0"/>
    </xf>
    <xf numFmtId="5" fontId="3" fillId="0" borderId="0" xfId="17" applyNumberFormat="1" applyFont="1"/>
    <xf numFmtId="3" fontId="3" fillId="0" borderId="0" xfId="17" applyNumberFormat="1" applyFont="1" applyBorder="1" applyAlignment="1">
      <alignment horizontal="center"/>
    </xf>
    <xf numFmtId="3" fontId="3" fillId="0" borderId="0" xfId="17" applyNumberFormat="1" applyFont="1" applyBorder="1"/>
    <xf numFmtId="0" fontId="3" fillId="0" borderId="0" xfId="17" applyFont="1" applyBorder="1" applyAlignment="1">
      <alignment horizontal="centerContinuous"/>
    </xf>
    <xf numFmtId="0" fontId="3" fillId="0" borderId="0" xfId="17" applyFont="1" applyBorder="1"/>
    <xf numFmtId="168" fontId="3" fillId="0" borderId="0" xfId="17" applyNumberFormat="1" applyFont="1" applyBorder="1"/>
    <xf numFmtId="170" fontId="3" fillId="0" borderId="0" xfId="17" applyNumberFormat="1" applyFont="1" applyBorder="1"/>
    <xf numFmtId="168" fontId="3" fillId="0" borderId="0" xfId="17" applyNumberFormat="1" applyFont="1"/>
    <xf numFmtId="170" fontId="3" fillId="0" borderId="0" xfId="17" applyNumberFormat="1" applyFont="1" applyBorder="1" applyAlignment="1">
      <alignment horizontal="center"/>
    </xf>
    <xf numFmtId="0" fontId="3" fillId="0" borderId="0" xfId="17" applyFont="1" applyBorder="1" applyAlignment="1">
      <alignment horizontal="right"/>
    </xf>
    <xf numFmtId="3" fontId="3" fillId="0" borderId="0" xfId="17" applyNumberFormat="1" applyFont="1" applyBorder="1" applyAlignment="1">
      <alignment horizontal="left"/>
    </xf>
    <xf numFmtId="0" fontId="3" fillId="0" borderId="0" xfId="17" applyFont="1"/>
    <xf numFmtId="164" fontId="3" fillId="0" borderId="0" xfId="17" applyNumberFormat="1" applyFont="1" applyBorder="1" applyAlignment="1">
      <alignment horizontal="left"/>
    </xf>
    <xf numFmtId="5" fontId="3" fillId="0" borderId="0" xfId="17" applyNumberFormat="1" applyFont="1" applyBorder="1"/>
    <xf numFmtId="37" fontId="3" fillId="0" borderId="0" xfId="17" applyNumberFormat="1" applyFont="1" applyBorder="1"/>
    <xf numFmtId="169" fontId="3" fillId="0" borderId="0" xfId="17" applyNumberFormat="1" applyFont="1" applyBorder="1"/>
    <xf numFmtId="3" fontId="3" fillId="0" borderId="0" xfId="12" applyNumberFormat="1" applyFont="1" applyAlignment="1">
      <alignment horizontal="centerContinuous"/>
    </xf>
    <xf numFmtId="0" fontId="3" fillId="0" borderId="0" xfId="12" applyFont="1" applyAlignment="1">
      <alignment horizontal="centerContinuous"/>
    </xf>
    <xf numFmtId="3" fontId="3" fillId="0" borderId="0" xfId="12" applyNumberFormat="1" applyFont="1"/>
    <xf numFmtId="3" fontId="3" fillId="0" borderId="0" xfId="12" applyNumberFormat="1" applyFont="1" applyAlignment="1">
      <alignment horizontal="center"/>
    </xf>
    <xf numFmtId="3" fontId="5" fillId="0" borderId="10" xfId="12" applyNumberFormat="1" applyFont="1" applyBorder="1" applyAlignment="1">
      <alignment horizontal="centerContinuous"/>
    </xf>
    <xf numFmtId="3" fontId="5" fillId="0" borderId="10" xfId="12" applyNumberFormat="1" applyFont="1" applyBorder="1" applyAlignment="1">
      <alignment horizontal="center"/>
    </xf>
    <xf numFmtId="3" fontId="3" fillId="0" borderId="10" xfId="12" applyNumberFormat="1" applyFont="1" applyBorder="1" applyAlignment="1">
      <alignment horizontal="centerContinuous"/>
    </xf>
    <xf numFmtId="3" fontId="3" fillId="0" borderId="10" xfId="12" applyNumberFormat="1" applyFont="1" applyBorder="1" applyAlignment="1">
      <alignment horizontal="center"/>
    </xf>
    <xf numFmtId="3" fontId="8" fillId="0" borderId="0" xfId="12" applyNumberFormat="1" applyFont="1" applyAlignment="1">
      <alignment horizontal="center"/>
    </xf>
    <xf numFmtId="3" fontId="3" fillId="0" borderId="0" xfId="12" applyNumberFormat="1" applyFont="1" applyAlignment="1">
      <alignment horizontal="left"/>
    </xf>
    <xf numFmtId="1" fontId="3" fillId="0" borderId="0" xfId="12" applyNumberFormat="1" applyFont="1" applyAlignment="1">
      <alignment horizontal="center"/>
    </xf>
    <xf numFmtId="164" fontId="3" fillId="0" borderId="0" xfId="12" applyNumberFormat="1" applyFont="1" applyAlignment="1">
      <alignment horizontal="left"/>
    </xf>
    <xf numFmtId="164" fontId="3" fillId="0" borderId="0" xfId="12" applyNumberFormat="1" applyFont="1"/>
    <xf numFmtId="5" fontId="3" fillId="0" borderId="0" xfId="12" applyNumberFormat="1" applyFont="1" applyProtection="1">
      <protection locked="0"/>
    </xf>
    <xf numFmtId="37" fontId="3" fillId="0" borderId="0" xfId="12" applyNumberFormat="1" applyFont="1" applyProtection="1">
      <protection locked="0"/>
    </xf>
    <xf numFmtId="37" fontId="3" fillId="0" borderId="3" xfId="12" applyNumberFormat="1" applyFont="1" applyBorder="1"/>
    <xf numFmtId="37" fontId="3" fillId="0" borderId="0" xfId="12" applyNumberFormat="1" applyFont="1"/>
    <xf numFmtId="37" fontId="3" fillId="0" borderId="12" xfId="12" applyNumberFormat="1" applyFont="1" applyBorder="1"/>
    <xf numFmtId="37" fontId="3" fillId="0" borderId="10" xfId="12" applyNumberFormat="1" applyFont="1" applyBorder="1"/>
    <xf numFmtId="165" fontId="3" fillId="0" borderId="0" xfId="12" applyNumberFormat="1" applyFont="1"/>
    <xf numFmtId="37" fontId="3" fillId="0" borderId="10" xfId="12" applyNumberFormat="1" applyFont="1" applyBorder="1" applyProtection="1">
      <protection locked="0"/>
    </xf>
    <xf numFmtId="5" fontId="3" fillId="0" borderId="13" xfId="12" applyNumberFormat="1" applyFont="1" applyBorder="1"/>
    <xf numFmtId="3" fontId="3" fillId="0" borderId="0" xfId="12" applyNumberFormat="1" applyFont="1" applyBorder="1"/>
    <xf numFmtId="0" fontId="3" fillId="0" borderId="0" xfId="12" applyFont="1"/>
    <xf numFmtId="168" fontId="3" fillId="0" borderId="0" xfId="12" applyNumberFormat="1" applyFont="1"/>
    <xf numFmtId="170" fontId="5" fillId="0" borderId="0" xfId="12" applyNumberFormat="1" applyFont="1" applyAlignment="1">
      <alignment horizontal="center"/>
    </xf>
    <xf numFmtId="170" fontId="3" fillId="0" borderId="0" xfId="12" applyNumberFormat="1" applyFont="1"/>
    <xf numFmtId="170" fontId="3" fillId="0" borderId="0" xfId="12" applyNumberFormat="1" applyFont="1" applyAlignment="1">
      <alignment horizontal="center"/>
    </xf>
    <xf numFmtId="168" fontId="3" fillId="0" borderId="10" xfId="12" applyNumberFormat="1" applyFont="1" applyBorder="1"/>
    <xf numFmtId="0" fontId="3" fillId="0" borderId="10" xfId="12" applyFont="1" applyBorder="1"/>
    <xf numFmtId="170" fontId="3" fillId="0" borderId="10" xfId="12" applyNumberFormat="1" applyFont="1" applyBorder="1" applyAlignment="1">
      <alignment horizontal="center"/>
    </xf>
    <xf numFmtId="168" fontId="3" fillId="0" borderId="0" xfId="12" applyNumberFormat="1" applyFont="1" applyBorder="1"/>
    <xf numFmtId="0" fontId="3" fillId="0" borderId="10" xfId="12" applyFont="1" applyBorder="1" applyAlignment="1">
      <alignment horizontal="right"/>
    </xf>
    <xf numFmtId="5" fontId="3" fillId="0" borderId="0" xfId="12" applyNumberFormat="1" applyFont="1"/>
    <xf numFmtId="0" fontId="3" fillId="0" borderId="0" xfId="12" applyFont="1" applyAlignment="1">
      <alignment horizontal="right"/>
    </xf>
    <xf numFmtId="169" fontId="3" fillId="0" borderId="0" xfId="12" applyNumberFormat="1" applyFont="1"/>
    <xf numFmtId="3" fontId="3" fillId="0" borderId="0" xfId="14" applyNumberFormat="1" applyFont="1" applyAlignment="1">
      <alignment horizontal="centerContinuous"/>
    </xf>
    <xf numFmtId="0" fontId="3" fillId="0" borderId="0" xfId="14" applyFont="1" applyAlignment="1">
      <alignment horizontal="centerContinuous"/>
    </xf>
    <xf numFmtId="3" fontId="3" fillId="0" borderId="0" xfId="14" applyNumberFormat="1" applyFont="1"/>
    <xf numFmtId="3" fontId="3" fillId="0" borderId="0" xfId="14" applyNumberFormat="1" applyFont="1" applyAlignment="1">
      <alignment horizontal="center"/>
    </xf>
    <xf numFmtId="3" fontId="5" fillId="0" borderId="10" xfId="14" applyNumberFormat="1" applyFont="1" applyBorder="1" applyAlignment="1">
      <alignment horizontal="centerContinuous"/>
    </xf>
    <xf numFmtId="3" fontId="5" fillId="0" borderId="10" xfId="14" applyNumberFormat="1" applyFont="1" applyBorder="1" applyAlignment="1">
      <alignment horizontal="center"/>
    </xf>
    <xf numFmtId="3" fontId="3" fillId="0" borderId="10" xfId="14" applyNumberFormat="1" applyFont="1" applyBorder="1" applyAlignment="1">
      <alignment horizontal="centerContinuous"/>
    </xf>
    <xf numFmtId="3" fontId="3" fillId="0" borderId="10" xfId="14" applyNumberFormat="1" applyFont="1" applyBorder="1" applyAlignment="1">
      <alignment horizontal="center"/>
    </xf>
    <xf numFmtId="3" fontId="8" fillId="0" borderId="0" xfId="14" applyNumberFormat="1" applyFont="1" applyAlignment="1">
      <alignment horizontal="center"/>
    </xf>
    <xf numFmtId="3" fontId="3" fillId="0" borderId="0" xfId="14" applyNumberFormat="1" applyFont="1" applyAlignment="1">
      <alignment horizontal="left"/>
    </xf>
    <xf numFmtId="1" fontId="3" fillId="0" borderId="0" xfId="14" applyNumberFormat="1" applyFont="1" applyAlignment="1">
      <alignment horizontal="center"/>
    </xf>
    <xf numFmtId="164" fontId="3" fillId="0" borderId="0" xfId="14" applyNumberFormat="1" applyFont="1" applyAlignment="1">
      <alignment horizontal="left"/>
    </xf>
    <xf numFmtId="164" fontId="3" fillId="0" borderId="0" xfId="14" applyNumberFormat="1" applyFont="1"/>
    <xf numFmtId="5" fontId="3" fillId="0" borderId="0" xfId="14" applyNumberFormat="1" applyFont="1" applyProtection="1">
      <protection locked="0"/>
    </xf>
    <xf numFmtId="37" fontId="3" fillId="0" borderId="0" xfId="14" applyNumberFormat="1" applyFont="1" applyProtection="1">
      <protection locked="0"/>
    </xf>
    <xf numFmtId="37" fontId="3" fillId="0" borderId="3" xfId="14" applyNumberFormat="1" applyFont="1" applyBorder="1"/>
    <xf numFmtId="37" fontId="3" fillId="0" borderId="0" xfId="14" applyNumberFormat="1" applyFont="1"/>
    <xf numFmtId="37" fontId="12" fillId="0" borderId="0" xfId="14" applyNumberFormat="1" applyFont="1" applyProtection="1">
      <protection locked="0"/>
    </xf>
    <xf numFmtId="37" fontId="3" fillId="0" borderId="12" xfId="14" applyNumberFormat="1" applyFont="1" applyBorder="1"/>
    <xf numFmtId="37" fontId="3" fillId="0" borderId="10" xfId="14" applyNumberFormat="1" applyFont="1" applyBorder="1"/>
    <xf numFmtId="37" fontId="3" fillId="0" borderId="10" xfId="14" applyNumberFormat="1" applyFont="1" applyBorder="1" applyProtection="1">
      <protection locked="0"/>
    </xf>
    <xf numFmtId="0" fontId="3" fillId="0" borderId="0" xfId="14" applyFont="1"/>
    <xf numFmtId="168" fontId="3" fillId="0" borderId="0" xfId="14" applyNumberFormat="1" applyFont="1"/>
    <xf numFmtId="170" fontId="3" fillId="0" borderId="0" xfId="14" applyNumberFormat="1" applyFont="1"/>
    <xf numFmtId="170" fontId="3" fillId="0" borderId="0" xfId="14" applyNumberFormat="1" applyFont="1" applyAlignment="1">
      <alignment horizontal="center"/>
    </xf>
    <xf numFmtId="168" fontId="3" fillId="0" borderId="10" xfId="14" applyNumberFormat="1" applyFont="1" applyBorder="1"/>
    <xf numFmtId="170" fontId="3" fillId="0" borderId="10" xfId="14" applyNumberFormat="1" applyFont="1" applyBorder="1" applyAlignment="1">
      <alignment horizontal="center"/>
    </xf>
    <xf numFmtId="168" fontId="3" fillId="0" borderId="0" xfId="14" applyNumberFormat="1" applyFont="1" applyBorder="1"/>
    <xf numFmtId="0" fontId="3" fillId="0" borderId="3" xfId="14" applyFont="1" applyBorder="1"/>
    <xf numFmtId="0" fontId="3" fillId="0" borderId="10" xfId="14" applyFont="1" applyBorder="1" applyAlignment="1">
      <alignment horizontal="right"/>
    </xf>
    <xf numFmtId="0" fontId="3" fillId="0" borderId="10" xfId="14" applyFont="1" applyBorder="1"/>
    <xf numFmtId="5" fontId="3" fillId="0" borderId="0" xfId="14" applyNumberFormat="1" applyFont="1"/>
    <xf numFmtId="0" fontId="3" fillId="0" borderId="0" xfId="14" applyFont="1" applyAlignment="1">
      <alignment horizontal="right"/>
    </xf>
    <xf numFmtId="5" fontId="12" fillId="0" borderId="13" xfId="14" applyNumberFormat="1" applyFont="1" applyBorder="1"/>
    <xf numFmtId="3" fontId="3" fillId="0" borderId="0" xfId="18" applyNumberFormat="1" applyFont="1" applyAlignment="1">
      <alignment horizontal="centerContinuous"/>
    </xf>
    <xf numFmtId="0" fontId="3" fillId="0" borderId="0" xfId="18" applyFont="1" applyAlignment="1">
      <alignment horizontal="centerContinuous"/>
    </xf>
    <xf numFmtId="3" fontId="3" fillId="0" borderId="0" xfId="18" applyNumberFormat="1" applyFont="1"/>
    <xf numFmtId="3" fontId="5" fillId="0" borderId="10" xfId="18" applyNumberFormat="1" applyFont="1" applyBorder="1" applyAlignment="1">
      <alignment horizontal="centerContinuous"/>
    </xf>
    <xf numFmtId="3" fontId="3" fillId="0" borderId="10" xfId="18" applyNumberFormat="1" applyFont="1" applyBorder="1" applyAlignment="1">
      <alignment horizontal="centerContinuous"/>
    </xf>
    <xf numFmtId="3" fontId="3" fillId="0" borderId="0" xfId="18" applyNumberFormat="1" applyFont="1" applyAlignment="1">
      <alignment horizontal="center"/>
    </xf>
    <xf numFmtId="3" fontId="3" fillId="0" borderId="10" xfId="18" applyNumberFormat="1" applyFont="1" applyBorder="1" applyAlignment="1">
      <alignment horizontal="center"/>
    </xf>
    <xf numFmtId="3" fontId="3" fillId="0" borderId="0" xfId="18" applyNumberFormat="1" applyFont="1" applyAlignment="1">
      <alignment horizontal="left"/>
    </xf>
    <xf numFmtId="1" fontId="3" fillId="0" borderId="0" xfId="18" applyNumberFormat="1" applyFont="1" applyAlignment="1">
      <alignment horizontal="center"/>
    </xf>
    <xf numFmtId="164" fontId="3" fillId="0" borderId="0" xfId="18" applyNumberFormat="1" applyFont="1" applyAlignment="1">
      <alignment horizontal="left"/>
    </xf>
    <xf numFmtId="164" fontId="3" fillId="0" borderId="0" xfId="18" applyNumberFormat="1" applyFont="1"/>
    <xf numFmtId="5" fontId="3" fillId="0" borderId="0" xfId="18" applyNumberFormat="1" applyFont="1" applyProtection="1">
      <protection locked="0"/>
    </xf>
    <xf numFmtId="37" fontId="3" fillId="0" borderId="0" xfId="18" applyNumberFormat="1" applyFont="1" applyProtection="1">
      <protection locked="0"/>
    </xf>
    <xf numFmtId="37" fontId="3" fillId="0" borderId="3" xfId="18" applyNumberFormat="1" applyFont="1" applyBorder="1"/>
    <xf numFmtId="37" fontId="3" fillId="0" borderId="0" xfId="18" applyNumberFormat="1" applyFont="1"/>
    <xf numFmtId="37" fontId="3" fillId="0" borderId="12" xfId="18" applyNumberFormat="1" applyFont="1" applyBorder="1"/>
    <xf numFmtId="37" fontId="3" fillId="0" borderId="10" xfId="18" applyNumberFormat="1" applyFont="1" applyBorder="1"/>
    <xf numFmtId="165" fontId="3" fillId="0" borderId="0" xfId="18" applyNumberFormat="1" applyFont="1"/>
    <xf numFmtId="37" fontId="3" fillId="0" borderId="10" xfId="18" applyNumberFormat="1" applyFont="1" applyBorder="1" applyProtection="1">
      <protection locked="0"/>
    </xf>
    <xf numFmtId="0" fontId="3" fillId="0" borderId="0" xfId="18" applyFont="1"/>
    <xf numFmtId="0" fontId="3" fillId="0" borderId="0" xfId="18" applyFont="1" applyBorder="1" applyAlignment="1">
      <alignment horizontal="right"/>
    </xf>
    <xf numFmtId="0" fontId="3" fillId="0" borderId="0" xfId="18" applyFont="1" applyBorder="1"/>
    <xf numFmtId="0" fontId="3" fillId="0" borderId="0" xfId="18" applyFont="1" applyAlignment="1">
      <alignment horizontal="right"/>
    </xf>
    <xf numFmtId="169" fontId="3" fillId="0" borderId="0" xfId="18" applyNumberFormat="1" applyFont="1"/>
    <xf numFmtId="3" fontId="3" fillId="0" borderId="0" xfId="31" applyNumberFormat="1" applyFont="1" applyAlignment="1">
      <alignment horizontal="centerContinuous"/>
    </xf>
    <xf numFmtId="0" fontId="3" fillId="0" borderId="0" xfId="31" applyFont="1" applyAlignment="1">
      <alignment horizontal="centerContinuous"/>
    </xf>
    <xf numFmtId="3" fontId="3" fillId="0" borderId="0" xfId="31" applyNumberFormat="1" applyFont="1"/>
    <xf numFmtId="3" fontId="5" fillId="0" borderId="10" xfId="31" applyNumberFormat="1" applyFont="1" applyBorder="1" applyAlignment="1">
      <alignment horizontal="centerContinuous"/>
    </xf>
    <xf numFmtId="3" fontId="3" fillId="0" borderId="10" xfId="31" applyNumberFormat="1" applyFont="1" applyBorder="1" applyAlignment="1">
      <alignment horizontal="centerContinuous"/>
    </xf>
    <xf numFmtId="3" fontId="3" fillId="0" borderId="0" xfId="31" applyNumberFormat="1" applyFont="1" applyAlignment="1">
      <alignment horizontal="center"/>
    </xf>
    <xf numFmtId="3" fontId="3" fillId="0" borderId="10" xfId="31" applyNumberFormat="1" applyFont="1" applyBorder="1" applyAlignment="1">
      <alignment horizontal="center"/>
    </xf>
    <xf numFmtId="3" fontId="3" fillId="0" borderId="0" xfId="31" applyNumberFormat="1" applyFont="1" applyAlignment="1">
      <alignment horizontal="left"/>
    </xf>
    <xf numFmtId="1" fontId="3" fillId="0" borderId="0" xfId="31" applyNumberFormat="1" applyFont="1" applyAlignment="1">
      <alignment horizontal="center"/>
    </xf>
    <xf numFmtId="164" fontId="3" fillId="0" borderId="0" xfId="31" applyNumberFormat="1" applyFont="1" applyAlignment="1">
      <alignment horizontal="left"/>
    </xf>
    <xf numFmtId="164" fontId="3" fillId="0" borderId="0" xfId="31" applyNumberFormat="1" applyFont="1"/>
    <xf numFmtId="5" fontId="3" fillId="0" borderId="0" xfId="31" applyNumberFormat="1" applyFont="1" applyProtection="1">
      <protection locked="0"/>
    </xf>
    <xf numFmtId="37" fontId="3" fillId="0" borderId="0" xfId="31" applyNumberFormat="1" applyFont="1" applyProtection="1">
      <protection locked="0"/>
    </xf>
    <xf numFmtId="37" fontId="3" fillId="0" borderId="3" xfId="31" applyNumberFormat="1" applyFont="1" applyBorder="1"/>
    <xf numFmtId="37" fontId="3" fillId="0" borderId="0" xfId="31" applyNumberFormat="1" applyFont="1"/>
    <xf numFmtId="37" fontId="3" fillId="0" borderId="12" xfId="31" applyNumberFormat="1" applyFont="1" applyBorder="1"/>
    <xf numFmtId="37" fontId="3" fillId="0" borderId="10" xfId="31" applyNumberFormat="1" applyFont="1" applyBorder="1"/>
    <xf numFmtId="37" fontId="3" fillId="0" borderId="10" xfId="31" applyNumberFormat="1" applyFont="1" applyBorder="1" applyProtection="1">
      <protection locked="0"/>
    </xf>
    <xf numFmtId="0" fontId="3" fillId="0" borderId="0" xfId="31" applyFont="1" applyBorder="1" applyAlignment="1">
      <alignment horizontal="centerContinuous"/>
    </xf>
    <xf numFmtId="0" fontId="3" fillId="0" borderId="0" xfId="31" applyFont="1" applyBorder="1"/>
    <xf numFmtId="168" fontId="3" fillId="0" borderId="0" xfId="31" applyNumberFormat="1" applyFont="1" applyBorder="1"/>
    <xf numFmtId="170" fontId="3" fillId="0" borderId="0" xfId="31" applyNumberFormat="1" applyFont="1" applyBorder="1"/>
    <xf numFmtId="170" fontId="3" fillId="0" borderId="0" xfId="31" applyNumberFormat="1" applyFont="1" applyBorder="1" applyAlignment="1">
      <alignment horizontal="center"/>
    </xf>
    <xf numFmtId="3" fontId="3" fillId="0" borderId="0" xfId="31" applyNumberFormat="1" applyFont="1" applyBorder="1" applyAlignment="1">
      <alignment horizontal="center"/>
    </xf>
    <xf numFmtId="0" fontId="3" fillId="0" borderId="0" xfId="31" applyFont="1" applyBorder="1" applyAlignment="1">
      <alignment horizontal="right"/>
    </xf>
    <xf numFmtId="3" fontId="3" fillId="0" borderId="0" xfId="31" applyNumberFormat="1" applyFont="1" applyBorder="1" applyAlignment="1">
      <alignment horizontal="left"/>
    </xf>
    <xf numFmtId="164" fontId="3" fillId="0" borderId="0" xfId="31" applyNumberFormat="1" applyFont="1" applyBorder="1" applyAlignment="1">
      <alignment horizontal="left"/>
    </xf>
    <xf numFmtId="5" fontId="3" fillId="0" borderId="0" xfId="31" applyNumberFormat="1" applyFont="1" applyBorder="1"/>
    <xf numFmtId="37" fontId="3" fillId="0" borderId="0" xfId="31" applyNumberFormat="1" applyFont="1" applyBorder="1"/>
    <xf numFmtId="3" fontId="3" fillId="0" borderId="0" xfId="31" applyNumberFormat="1" applyFont="1" applyBorder="1"/>
    <xf numFmtId="169" fontId="3" fillId="0" borderId="0" xfId="31" applyNumberFormat="1" applyFont="1" applyBorder="1"/>
    <xf numFmtId="3" fontId="3" fillId="0" borderId="0" xfId="23" applyNumberFormat="1" applyFont="1" applyAlignment="1">
      <alignment horizontal="centerContinuous"/>
    </xf>
    <xf numFmtId="0" fontId="3" fillId="0" borderId="0" xfId="23" applyFont="1" applyAlignment="1">
      <alignment horizontal="centerContinuous"/>
    </xf>
    <xf numFmtId="3" fontId="3" fillId="0" borderId="0" xfId="23" applyNumberFormat="1" applyFont="1"/>
    <xf numFmtId="3" fontId="3" fillId="0" borderId="10" xfId="23" applyNumberFormat="1" applyFont="1" applyBorder="1" applyAlignment="1">
      <alignment horizontal="centerContinuous"/>
    </xf>
    <xf numFmtId="3" fontId="3" fillId="0" borderId="0" xfId="23" applyNumberFormat="1" applyFont="1" applyAlignment="1">
      <alignment horizontal="center"/>
    </xf>
    <xf numFmtId="3" fontId="3" fillId="0" borderId="10" xfId="23" applyNumberFormat="1" applyFont="1" applyBorder="1" applyAlignment="1">
      <alignment horizontal="center"/>
    </xf>
    <xf numFmtId="3" fontId="8" fillId="0" borderId="0" xfId="23" applyNumberFormat="1" applyFont="1" applyAlignment="1">
      <alignment horizontal="center"/>
    </xf>
    <xf numFmtId="3" fontId="3" fillId="0" borderId="0" xfId="23" applyNumberFormat="1" applyFont="1" applyAlignment="1">
      <alignment horizontal="left"/>
    </xf>
    <xf numFmtId="1" fontId="3" fillId="0" borderId="0" xfId="23" applyNumberFormat="1" applyFont="1" applyAlignment="1">
      <alignment horizontal="center"/>
    </xf>
    <xf numFmtId="164" fontId="3" fillId="0" borderId="0" xfId="23" applyNumberFormat="1" applyFont="1" applyAlignment="1">
      <alignment horizontal="left"/>
    </xf>
    <xf numFmtId="164" fontId="3" fillId="0" borderId="0" xfId="23" applyNumberFormat="1" applyFont="1"/>
    <xf numFmtId="5" fontId="3" fillId="0" borderId="0" xfId="23" applyNumberFormat="1" applyFont="1" applyProtection="1">
      <protection locked="0"/>
    </xf>
    <xf numFmtId="37" fontId="3" fillId="0" borderId="0" xfId="23" applyNumberFormat="1" applyFont="1" applyProtection="1">
      <protection locked="0"/>
    </xf>
    <xf numFmtId="37" fontId="3" fillId="0" borderId="3" xfId="23" applyNumberFormat="1" applyFont="1" applyBorder="1"/>
    <xf numFmtId="37" fontId="3" fillId="0" borderId="0" xfId="23" applyNumberFormat="1" applyFont="1"/>
    <xf numFmtId="37" fontId="3" fillId="0" borderId="12" xfId="23" applyNumberFormat="1" applyFont="1" applyBorder="1"/>
    <xf numFmtId="37" fontId="3" fillId="0" borderId="10" xfId="23" applyNumberFormat="1" applyFont="1" applyBorder="1"/>
    <xf numFmtId="165" fontId="3" fillId="0" borderId="0" xfId="23" applyNumberFormat="1" applyFont="1"/>
    <xf numFmtId="37" fontId="3" fillId="0" borderId="10" xfId="23" applyNumberFormat="1" applyFont="1" applyBorder="1" applyProtection="1">
      <protection locked="0"/>
    </xf>
    <xf numFmtId="5" fontId="3" fillId="0" borderId="13" xfId="23" applyNumberFormat="1" applyFont="1" applyBorder="1"/>
    <xf numFmtId="0" fontId="3" fillId="0" borderId="0" xfId="23" applyFont="1"/>
    <xf numFmtId="168" fontId="3" fillId="0" borderId="0" xfId="23" applyNumberFormat="1" applyFont="1"/>
    <xf numFmtId="170" fontId="3" fillId="0" borderId="0" xfId="23" applyNumberFormat="1" applyFont="1"/>
    <xf numFmtId="170" fontId="3" fillId="0" borderId="0" xfId="23" applyNumberFormat="1" applyFont="1" applyAlignment="1">
      <alignment horizontal="center"/>
    </xf>
    <xf numFmtId="168" fontId="3" fillId="0" borderId="10" xfId="23" applyNumberFormat="1" applyFont="1" applyBorder="1"/>
    <xf numFmtId="170" fontId="3" fillId="0" borderId="10" xfId="23" applyNumberFormat="1" applyFont="1" applyBorder="1" applyAlignment="1">
      <alignment horizontal="center"/>
    </xf>
    <xf numFmtId="0" fontId="3" fillId="0" borderId="3" xfId="23" applyFont="1" applyBorder="1"/>
    <xf numFmtId="0" fontId="3" fillId="0" borderId="10" xfId="23" applyFont="1" applyBorder="1" applyAlignment="1">
      <alignment horizontal="right"/>
    </xf>
    <xf numFmtId="0" fontId="3" fillId="0" borderId="10" xfId="23" applyFont="1" applyBorder="1"/>
    <xf numFmtId="5" fontId="3" fillId="0" borderId="0" xfId="23" applyNumberFormat="1" applyFont="1"/>
    <xf numFmtId="0" fontId="3" fillId="0" borderId="0" xfId="23" applyFont="1" applyAlignment="1">
      <alignment horizontal="right"/>
    </xf>
    <xf numFmtId="169" fontId="3" fillId="0" borderId="0" xfId="23" applyNumberFormat="1" applyFont="1" applyFill="1"/>
    <xf numFmtId="3" fontId="3" fillId="0" borderId="0" xfId="10" applyNumberFormat="1" applyFont="1" applyAlignment="1">
      <alignment horizontal="centerContinuous"/>
    </xf>
    <xf numFmtId="0" fontId="3" fillId="0" borderId="0" xfId="10" applyFont="1" applyAlignment="1">
      <alignment horizontal="centerContinuous"/>
    </xf>
    <xf numFmtId="3" fontId="3" fillId="0" borderId="0" xfId="10" applyNumberFormat="1" applyFont="1"/>
    <xf numFmtId="3" fontId="3" fillId="0" borderId="0" xfId="10" applyNumberFormat="1" applyFont="1" applyAlignment="1">
      <alignment horizontal="center"/>
    </xf>
    <xf numFmtId="3" fontId="5" fillId="0" borderId="10" xfId="10" applyNumberFormat="1" applyFont="1" applyBorder="1" applyAlignment="1">
      <alignment horizontal="centerContinuous"/>
    </xf>
    <xf numFmtId="3" fontId="5" fillId="0" borderId="10" xfId="10" applyNumberFormat="1" applyFont="1" applyBorder="1" applyAlignment="1">
      <alignment horizontal="center"/>
    </xf>
    <xf numFmtId="3" fontId="3" fillId="0" borderId="10" xfId="10" applyNumberFormat="1" applyFont="1" applyBorder="1" applyAlignment="1">
      <alignment horizontal="centerContinuous"/>
    </xf>
    <xf numFmtId="3" fontId="3" fillId="0" borderId="10" xfId="10" applyNumberFormat="1" applyFont="1" applyBorder="1" applyAlignment="1">
      <alignment horizontal="center"/>
    </xf>
    <xf numFmtId="3" fontId="8" fillId="0" borderId="0" xfId="10" applyNumberFormat="1" applyFont="1" applyAlignment="1">
      <alignment horizontal="center"/>
    </xf>
    <xf numFmtId="3" fontId="3" fillId="0" borderId="0" xfId="10" applyNumberFormat="1" applyFont="1" applyAlignment="1">
      <alignment horizontal="left"/>
    </xf>
    <xf numFmtId="1" fontId="3" fillId="0" borderId="0" xfId="10" applyNumberFormat="1" applyFont="1" applyAlignment="1">
      <alignment horizontal="center"/>
    </xf>
    <xf numFmtId="164" fontId="3" fillId="0" borderId="0" xfId="10" applyNumberFormat="1" applyFont="1" applyAlignment="1">
      <alignment horizontal="left"/>
    </xf>
    <xf numFmtId="164" fontId="3" fillId="0" borderId="0" xfId="10" applyNumberFormat="1" applyFont="1"/>
    <xf numFmtId="5" fontId="3" fillId="0" borderId="0" xfId="10" applyNumberFormat="1" applyFont="1" applyProtection="1">
      <protection locked="0"/>
    </xf>
    <xf numFmtId="37" fontId="3" fillId="0" borderId="0" xfId="10" applyNumberFormat="1" applyFont="1" applyProtection="1">
      <protection locked="0"/>
    </xf>
    <xf numFmtId="37" fontId="3" fillId="0" borderId="3" xfId="10" applyNumberFormat="1" applyFont="1" applyBorder="1"/>
    <xf numFmtId="37" fontId="3" fillId="0" borderId="0" xfId="10" applyNumberFormat="1" applyFont="1"/>
    <xf numFmtId="37" fontId="12" fillId="0" borderId="0" xfId="10" applyNumberFormat="1" applyFont="1" applyProtection="1">
      <protection locked="0"/>
    </xf>
    <xf numFmtId="37" fontId="3" fillId="0" borderId="12" xfId="10" applyNumberFormat="1" applyFont="1" applyBorder="1"/>
    <xf numFmtId="37" fontId="3" fillId="0" borderId="10" xfId="10" applyNumberFormat="1" applyFont="1" applyBorder="1"/>
    <xf numFmtId="165" fontId="3" fillId="0" borderId="0" xfId="10" applyNumberFormat="1" applyFont="1"/>
    <xf numFmtId="37" fontId="3" fillId="0" borderId="10" xfId="10" applyNumberFormat="1" applyFont="1" applyBorder="1" applyProtection="1">
      <protection locked="0"/>
    </xf>
    <xf numFmtId="5" fontId="3" fillId="0" borderId="13" xfId="10" applyNumberFormat="1" applyFont="1" applyBorder="1"/>
    <xf numFmtId="0" fontId="3" fillId="0" borderId="0" xfId="10" applyFont="1"/>
    <xf numFmtId="168" fontId="3" fillId="0" borderId="0" xfId="10" applyNumberFormat="1" applyFont="1"/>
    <xf numFmtId="170" fontId="3" fillId="0" borderId="0" xfId="10" applyNumberFormat="1" applyFont="1"/>
    <xf numFmtId="170" fontId="3" fillId="0" borderId="0" xfId="10" applyNumberFormat="1" applyFont="1" applyAlignment="1">
      <alignment horizontal="center"/>
    </xf>
    <xf numFmtId="168" fontId="3" fillId="0" borderId="10" xfId="10" applyNumberFormat="1" applyFont="1" applyBorder="1"/>
    <xf numFmtId="170" fontId="3" fillId="0" borderId="10" xfId="10" applyNumberFormat="1" applyFont="1" applyBorder="1" applyAlignment="1">
      <alignment horizontal="center"/>
    </xf>
    <xf numFmtId="168" fontId="3" fillId="0" borderId="0" xfId="10" applyNumberFormat="1" applyFont="1" applyBorder="1"/>
    <xf numFmtId="0" fontId="3" fillId="0" borderId="3" xfId="10" applyFont="1" applyBorder="1"/>
    <xf numFmtId="0" fontId="3" fillId="0" borderId="10" xfId="10" applyFont="1" applyBorder="1" applyAlignment="1">
      <alignment horizontal="right"/>
    </xf>
    <xf numFmtId="0" fontId="3" fillId="0" borderId="10" xfId="10" applyFont="1" applyBorder="1"/>
    <xf numFmtId="5" fontId="3" fillId="0" borderId="0" xfId="10" applyNumberFormat="1" applyFont="1"/>
    <xf numFmtId="37" fontId="12" fillId="0" borderId="0" xfId="10" applyNumberFormat="1" applyFont="1"/>
    <xf numFmtId="0" fontId="3" fillId="0" borderId="0" xfId="10" applyFont="1" applyAlignment="1">
      <alignment horizontal="right"/>
    </xf>
    <xf numFmtId="169" fontId="3" fillId="0" borderId="0" xfId="10" applyNumberFormat="1" applyFont="1"/>
    <xf numFmtId="3" fontId="3" fillId="0" borderId="0" xfId="24" applyNumberFormat="1" applyFont="1" applyAlignment="1">
      <alignment horizontal="centerContinuous"/>
    </xf>
    <xf numFmtId="0" fontId="3" fillId="0" borderId="0" xfId="24" applyFont="1" applyAlignment="1">
      <alignment horizontal="centerContinuous"/>
    </xf>
    <xf numFmtId="3" fontId="3" fillId="0" borderId="0" xfId="24" applyNumberFormat="1" applyFont="1"/>
    <xf numFmtId="3" fontId="5" fillId="0" borderId="10" xfId="24" applyNumberFormat="1" applyFont="1" applyBorder="1" applyAlignment="1">
      <alignment horizontal="centerContinuous"/>
    </xf>
    <xf numFmtId="3" fontId="3" fillId="0" borderId="10" xfId="24" applyNumberFormat="1" applyFont="1" applyBorder="1" applyAlignment="1">
      <alignment horizontal="centerContinuous"/>
    </xf>
    <xf numFmtId="3" fontId="3" fillId="0" borderId="0" xfId="24" applyNumberFormat="1" applyFont="1" applyAlignment="1">
      <alignment horizontal="center"/>
    </xf>
    <xf numFmtId="3" fontId="3" fillId="0" borderId="10" xfId="24" applyNumberFormat="1" applyFont="1" applyBorder="1" applyAlignment="1">
      <alignment horizontal="center"/>
    </xf>
    <xf numFmtId="3" fontId="3" fillId="0" borderId="0" xfId="24" applyNumberFormat="1" applyFont="1" applyAlignment="1">
      <alignment horizontal="left"/>
    </xf>
    <xf numFmtId="1" fontId="3" fillId="0" borderId="0" xfId="24" applyNumberFormat="1" applyFont="1" applyAlignment="1">
      <alignment horizontal="center"/>
    </xf>
    <xf numFmtId="164" fontId="3" fillId="0" borderId="0" xfId="24" applyNumberFormat="1" applyFont="1" applyAlignment="1">
      <alignment horizontal="left"/>
    </xf>
    <xf numFmtId="164" fontId="3" fillId="0" borderId="0" xfId="24" applyNumberFormat="1" applyFont="1"/>
    <xf numFmtId="5" fontId="3" fillId="0" borderId="0" xfId="24" applyNumberFormat="1" applyFont="1" applyProtection="1">
      <protection locked="0"/>
    </xf>
    <xf numFmtId="37" fontId="3" fillId="0" borderId="0" xfId="24" applyNumberFormat="1" applyFont="1" applyProtection="1">
      <protection locked="0"/>
    </xf>
    <xf numFmtId="37" fontId="3" fillId="0" borderId="3" xfId="24" applyNumberFormat="1" applyFont="1" applyBorder="1"/>
    <xf numFmtId="37" fontId="3" fillId="0" borderId="0" xfId="24" applyNumberFormat="1" applyFont="1"/>
    <xf numFmtId="37" fontId="12" fillId="0" borderId="0" xfId="24" applyNumberFormat="1" applyFont="1" applyProtection="1">
      <protection locked="0"/>
    </xf>
    <xf numFmtId="37" fontId="3" fillId="0" borderId="12" xfId="24" applyNumberFormat="1" applyFont="1" applyBorder="1"/>
    <xf numFmtId="37" fontId="3" fillId="0" borderId="10" xfId="24" applyNumberFormat="1" applyFont="1" applyBorder="1"/>
    <xf numFmtId="37" fontId="3" fillId="0" borderId="10" xfId="24" applyNumberFormat="1" applyFont="1" applyBorder="1" applyProtection="1">
      <protection locked="0"/>
    </xf>
    <xf numFmtId="5" fontId="3" fillId="0" borderId="0" xfId="24" applyNumberFormat="1" applyFont="1"/>
    <xf numFmtId="5" fontId="3" fillId="0" borderId="13" xfId="24" applyNumberFormat="1" applyFont="1" applyBorder="1"/>
    <xf numFmtId="0" fontId="3" fillId="0" borderId="0" xfId="24" applyFont="1"/>
    <xf numFmtId="168" fontId="3" fillId="0" borderId="0" xfId="24" applyNumberFormat="1" applyFont="1"/>
    <xf numFmtId="170" fontId="3" fillId="0" borderId="0" xfId="24" applyNumberFormat="1" applyFont="1"/>
    <xf numFmtId="170" fontId="3" fillId="0" borderId="0" xfId="24" applyNumberFormat="1" applyFont="1" applyAlignment="1">
      <alignment horizontal="center"/>
    </xf>
    <xf numFmtId="168" fontId="3" fillId="0" borderId="10" xfId="24" applyNumberFormat="1" applyFont="1" applyBorder="1"/>
    <xf numFmtId="170" fontId="3" fillId="0" borderId="10" xfId="24" applyNumberFormat="1" applyFont="1" applyBorder="1" applyAlignment="1">
      <alignment horizontal="center"/>
    </xf>
    <xf numFmtId="0" fontId="3" fillId="0" borderId="10" xfId="24" applyFont="1" applyBorder="1"/>
    <xf numFmtId="0" fontId="3" fillId="0" borderId="10" xfId="24" applyFont="1" applyBorder="1" applyAlignment="1">
      <alignment horizontal="right"/>
    </xf>
    <xf numFmtId="37" fontId="12" fillId="0" borderId="0" xfId="24" applyNumberFormat="1" applyFont="1"/>
    <xf numFmtId="0" fontId="3" fillId="0" borderId="0" xfId="24" applyFont="1" applyAlignment="1">
      <alignment horizontal="right"/>
    </xf>
    <xf numFmtId="169" fontId="3" fillId="0" borderId="0" xfId="24" applyNumberFormat="1" applyFont="1" applyBorder="1"/>
    <xf numFmtId="3" fontId="3" fillId="0" borderId="0" xfId="25" applyNumberFormat="1" applyFont="1" applyAlignment="1">
      <alignment horizontal="centerContinuous"/>
    </xf>
    <xf numFmtId="0" fontId="3" fillId="0" borderId="0" xfId="25" applyFont="1" applyAlignment="1">
      <alignment horizontal="centerContinuous"/>
    </xf>
    <xf numFmtId="3" fontId="3" fillId="0" borderId="0" xfId="25" applyNumberFormat="1" applyFont="1"/>
    <xf numFmtId="3" fontId="3" fillId="0" borderId="0" xfId="25" applyNumberFormat="1" applyFont="1" applyAlignment="1">
      <alignment horizontal="center"/>
    </xf>
    <xf numFmtId="3" fontId="5" fillId="0" borderId="10" xfId="25" applyNumberFormat="1" applyFont="1" applyBorder="1" applyAlignment="1">
      <alignment horizontal="centerContinuous"/>
    </xf>
    <xf numFmtId="3" fontId="5" fillId="0" borderId="10" xfId="25" applyNumberFormat="1" applyFont="1" applyBorder="1" applyAlignment="1">
      <alignment horizontal="center"/>
    </xf>
    <xf numFmtId="3" fontId="3" fillId="0" borderId="10" xfId="25" applyNumberFormat="1" applyFont="1" applyBorder="1" applyAlignment="1">
      <alignment horizontal="centerContinuous"/>
    </xf>
    <xf numFmtId="3" fontId="3" fillId="0" borderId="10" xfId="25" applyNumberFormat="1" applyFont="1" applyBorder="1" applyAlignment="1">
      <alignment horizontal="center"/>
    </xf>
    <xf numFmtId="3" fontId="8" fillId="0" borderId="0" xfId="25" applyNumberFormat="1" applyFont="1" applyAlignment="1">
      <alignment horizontal="center"/>
    </xf>
    <xf numFmtId="3" fontId="3" fillId="0" borderId="0" xfId="25" applyNumberFormat="1" applyFont="1" applyAlignment="1">
      <alignment horizontal="left"/>
    </xf>
    <xf numFmtId="1" fontId="3" fillId="0" borderId="0" xfId="25" applyNumberFormat="1" applyFont="1" applyAlignment="1">
      <alignment horizontal="center"/>
    </xf>
    <xf numFmtId="164" fontId="3" fillId="0" borderId="0" xfId="25" applyNumberFormat="1" applyFont="1" applyAlignment="1">
      <alignment horizontal="left"/>
    </xf>
    <xf numFmtId="164" fontId="3" fillId="0" borderId="0" xfId="25" applyNumberFormat="1" applyFont="1"/>
    <xf numFmtId="5" fontId="3" fillId="0" borderId="0" xfId="25" applyNumberFormat="1" applyFont="1" applyProtection="1">
      <protection locked="0"/>
    </xf>
    <xf numFmtId="37" fontId="3" fillId="0" borderId="0" xfId="25" applyNumberFormat="1" applyFont="1" applyProtection="1">
      <protection locked="0"/>
    </xf>
    <xf numFmtId="37" fontId="3" fillId="0" borderId="3" xfId="25" applyNumberFormat="1" applyFont="1" applyBorder="1"/>
    <xf numFmtId="37" fontId="3" fillId="0" borderId="0" xfId="25" applyNumberFormat="1" applyFont="1"/>
    <xf numFmtId="37" fontId="3" fillId="0" borderId="12" xfId="25" applyNumberFormat="1" applyFont="1" applyBorder="1"/>
    <xf numFmtId="37" fontId="3" fillId="0" borderId="10" xfId="25" applyNumberFormat="1" applyFont="1" applyBorder="1"/>
    <xf numFmtId="165" fontId="3" fillId="0" borderId="0" xfId="25" applyNumberFormat="1" applyFont="1"/>
    <xf numFmtId="37" fontId="3" fillId="0" borderId="10" xfId="25" applyNumberFormat="1" applyFont="1" applyBorder="1" applyProtection="1">
      <protection locked="0"/>
    </xf>
    <xf numFmtId="0" fontId="3" fillId="0" borderId="0" xfId="25" applyFont="1"/>
    <xf numFmtId="168" fontId="3" fillId="0" borderId="0" xfId="25" applyNumberFormat="1" applyFont="1"/>
    <xf numFmtId="170" fontId="3" fillId="0" borderId="0" xfId="25" applyNumberFormat="1" applyFont="1"/>
    <xf numFmtId="170" fontId="3" fillId="0" borderId="0" xfId="25" applyNumberFormat="1" applyFont="1" applyAlignment="1">
      <alignment horizontal="center"/>
    </xf>
    <xf numFmtId="168" fontId="3" fillId="0" borderId="10" xfId="25" applyNumberFormat="1" applyFont="1" applyBorder="1"/>
    <xf numFmtId="170" fontId="3" fillId="0" borderId="10" xfId="25" applyNumberFormat="1" applyFont="1" applyBorder="1" applyAlignment="1">
      <alignment horizontal="center"/>
    </xf>
    <xf numFmtId="168" fontId="3" fillId="0" borderId="0" xfId="25" applyNumberFormat="1" applyFont="1" applyBorder="1"/>
    <xf numFmtId="0" fontId="3" fillId="0" borderId="3" xfId="25" applyFont="1" applyBorder="1"/>
    <xf numFmtId="0" fontId="3" fillId="0" borderId="10" xfId="25" applyFont="1" applyBorder="1" applyAlignment="1">
      <alignment horizontal="right"/>
    </xf>
    <xf numFmtId="0" fontId="3" fillId="0" borderId="10" xfId="25" applyFont="1" applyBorder="1"/>
    <xf numFmtId="5" fontId="3" fillId="0" borderId="0" xfId="25" applyNumberFormat="1" applyFont="1"/>
    <xf numFmtId="0" fontId="3" fillId="0" borderId="0" xfId="25" applyFont="1" applyAlignment="1">
      <alignment horizontal="right"/>
    </xf>
    <xf numFmtId="5" fontId="12" fillId="0" borderId="13" xfId="25" applyNumberFormat="1" applyFont="1" applyBorder="1"/>
    <xf numFmtId="3" fontId="3" fillId="0" borderId="0" xfId="21" applyNumberFormat="1" applyFont="1" applyAlignment="1">
      <alignment horizontal="centerContinuous"/>
    </xf>
    <xf numFmtId="0" fontId="3" fillId="0" borderId="0" xfId="21" applyFont="1" applyAlignment="1">
      <alignment horizontal="centerContinuous"/>
    </xf>
    <xf numFmtId="3" fontId="3" fillId="0" borderId="0" xfId="21" applyNumberFormat="1" applyFont="1"/>
    <xf numFmtId="0" fontId="14" fillId="0" borderId="0" xfId="21" applyFont="1"/>
    <xf numFmtId="170" fontId="3" fillId="0" borderId="0" xfId="21" applyNumberFormat="1" applyFont="1" applyAlignment="1">
      <alignment horizontal="center"/>
    </xf>
    <xf numFmtId="3" fontId="5" fillId="0" borderId="10" xfId="21" applyNumberFormat="1" applyFont="1" applyBorder="1" applyAlignment="1">
      <alignment horizontal="centerContinuous"/>
    </xf>
    <xf numFmtId="3" fontId="5" fillId="0" borderId="10" xfId="21" applyNumberFormat="1" applyFont="1" applyBorder="1" applyAlignment="1">
      <alignment horizontal="center"/>
    </xf>
    <xf numFmtId="3" fontId="3" fillId="0" borderId="10" xfId="21" applyNumberFormat="1" applyFont="1" applyBorder="1" applyAlignment="1">
      <alignment horizontal="centerContinuous"/>
    </xf>
    <xf numFmtId="3" fontId="3" fillId="0" borderId="0" xfId="21" applyNumberFormat="1" applyFont="1" applyAlignment="1">
      <alignment horizontal="center"/>
    </xf>
    <xf numFmtId="3" fontId="3" fillId="0" borderId="10" xfId="21" applyNumberFormat="1" applyFont="1" applyBorder="1" applyAlignment="1">
      <alignment horizontal="center"/>
    </xf>
    <xf numFmtId="3" fontId="8" fillId="0" borderId="0" xfId="21" applyNumberFormat="1" applyFont="1" applyAlignment="1">
      <alignment horizontal="center"/>
    </xf>
    <xf numFmtId="3" fontId="3" fillId="0" borderId="0" xfId="21" applyNumberFormat="1" applyFont="1" applyAlignment="1">
      <alignment horizontal="left"/>
    </xf>
    <xf numFmtId="1" fontId="3" fillId="0" borderId="0" xfId="21" applyNumberFormat="1" applyFont="1" applyAlignment="1">
      <alignment horizontal="center"/>
    </xf>
    <xf numFmtId="164" fontId="3" fillId="0" borderId="0" xfId="21" applyNumberFormat="1" applyFont="1" applyAlignment="1">
      <alignment horizontal="left"/>
    </xf>
    <xf numFmtId="164" fontId="3" fillId="0" borderId="0" xfId="21" applyNumberFormat="1" applyFont="1"/>
    <xf numFmtId="5" fontId="3" fillId="0" borderId="0" xfId="21" applyNumberFormat="1" applyFont="1" applyProtection="1">
      <protection locked="0"/>
    </xf>
    <xf numFmtId="37" fontId="3" fillId="0" borderId="0" xfId="21" applyNumberFormat="1" applyFont="1" applyProtection="1">
      <protection locked="0"/>
    </xf>
    <xf numFmtId="37" fontId="3" fillId="0" borderId="3" xfId="21" applyNumberFormat="1" applyFont="1" applyBorder="1"/>
    <xf numFmtId="37" fontId="3" fillId="0" borderId="0" xfId="21" applyNumberFormat="1" applyFont="1"/>
    <xf numFmtId="37" fontId="12" fillId="0" borderId="0" xfId="21" applyNumberFormat="1" applyFont="1" applyProtection="1">
      <protection locked="0"/>
    </xf>
    <xf numFmtId="37" fontId="3" fillId="0" borderId="12" xfId="21" applyNumberFormat="1" applyFont="1" applyBorder="1"/>
    <xf numFmtId="37" fontId="3" fillId="0" borderId="10" xfId="21" applyNumberFormat="1" applyFont="1" applyBorder="1"/>
    <xf numFmtId="165" fontId="3" fillId="0" borderId="0" xfId="21" applyNumberFormat="1" applyFont="1"/>
    <xf numFmtId="37" fontId="3" fillId="0" borderId="10" xfId="21" applyNumberFormat="1" applyFont="1" applyBorder="1" applyProtection="1">
      <protection locked="0"/>
    </xf>
    <xf numFmtId="0" fontId="3" fillId="0" borderId="0" xfId="21" applyFont="1"/>
    <xf numFmtId="168" fontId="3" fillId="0" borderId="0" xfId="21" applyNumberFormat="1" applyFont="1"/>
    <xf numFmtId="170" fontId="3" fillId="0" borderId="0" xfId="21" applyNumberFormat="1" applyFont="1"/>
    <xf numFmtId="168" fontId="3" fillId="0" borderId="10" xfId="21" applyNumberFormat="1" applyFont="1" applyBorder="1"/>
    <xf numFmtId="170" fontId="3" fillId="0" borderId="10" xfId="21" applyNumberFormat="1" applyFont="1" applyBorder="1" applyAlignment="1">
      <alignment horizontal="center"/>
    </xf>
    <xf numFmtId="168" fontId="3" fillId="0" borderId="0" xfId="21" applyNumberFormat="1" applyFont="1" applyBorder="1"/>
    <xf numFmtId="0" fontId="3" fillId="0" borderId="3" xfId="21" applyFont="1" applyBorder="1"/>
    <xf numFmtId="0" fontId="3" fillId="0" borderId="10" xfId="21" applyFont="1" applyBorder="1" applyAlignment="1">
      <alignment horizontal="right"/>
    </xf>
    <xf numFmtId="0" fontId="3" fillId="0" borderId="10" xfId="21" applyFont="1" applyBorder="1"/>
    <xf numFmtId="5" fontId="3" fillId="0" borderId="0" xfId="21" applyNumberFormat="1" applyFont="1"/>
    <xf numFmtId="0" fontId="3" fillId="0" borderId="0" xfId="21" applyFont="1" applyAlignment="1">
      <alignment horizontal="right"/>
    </xf>
    <xf numFmtId="169" fontId="3" fillId="0" borderId="0" xfId="21" applyNumberFormat="1" applyFont="1"/>
    <xf numFmtId="5" fontId="12" fillId="0" borderId="13" xfId="21" applyNumberFormat="1" applyFont="1" applyBorder="1"/>
    <xf numFmtId="3" fontId="3" fillId="0" borderId="0" xfId="19" applyNumberFormat="1" applyFont="1" applyAlignment="1">
      <alignment horizontal="centerContinuous"/>
    </xf>
    <xf numFmtId="0" fontId="3" fillId="0" borderId="0" xfId="19" applyFont="1" applyAlignment="1">
      <alignment horizontal="centerContinuous"/>
    </xf>
    <xf numFmtId="3" fontId="3" fillId="0" borderId="0" xfId="19" applyNumberFormat="1" applyFont="1"/>
    <xf numFmtId="3" fontId="5" fillId="0" borderId="10" xfId="19" applyNumberFormat="1" applyFont="1" applyBorder="1" applyAlignment="1">
      <alignment horizontal="centerContinuous"/>
    </xf>
    <xf numFmtId="3" fontId="3" fillId="0" borderId="10" xfId="19" applyNumberFormat="1" applyFont="1" applyBorder="1" applyAlignment="1">
      <alignment horizontal="centerContinuous"/>
    </xf>
    <xf numFmtId="3" fontId="3" fillId="0" borderId="0" xfId="19" applyNumberFormat="1" applyFont="1" applyAlignment="1">
      <alignment horizontal="center"/>
    </xf>
    <xf numFmtId="3" fontId="3" fillId="0" borderId="0" xfId="19" applyNumberFormat="1" applyFont="1" applyBorder="1"/>
    <xf numFmtId="3" fontId="3" fillId="0" borderId="10" xfId="19" applyNumberFormat="1" applyFont="1" applyBorder="1" applyAlignment="1">
      <alignment horizontal="center"/>
    </xf>
    <xf numFmtId="3" fontId="3" fillId="0" borderId="0" xfId="19" applyNumberFormat="1" applyFont="1" applyBorder="1" applyAlignment="1">
      <alignment horizontal="center"/>
    </xf>
    <xf numFmtId="3" fontId="3" fillId="0" borderId="0" xfId="19" applyNumberFormat="1" applyFont="1" applyAlignment="1">
      <alignment horizontal="left"/>
    </xf>
    <xf numFmtId="1" fontId="3" fillId="0" borderId="0" xfId="19" applyNumberFormat="1" applyFont="1" applyAlignment="1">
      <alignment horizontal="center"/>
    </xf>
    <xf numFmtId="164" fontId="3" fillId="0" borderId="0" xfId="19" applyNumberFormat="1" applyFont="1" applyAlignment="1">
      <alignment horizontal="left"/>
    </xf>
    <xf numFmtId="164" fontId="3" fillId="0" borderId="0" xfId="19" applyNumberFormat="1" applyFont="1"/>
    <xf numFmtId="5" fontId="3" fillId="0" borderId="0" xfId="19" applyNumberFormat="1" applyFont="1" applyProtection="1">
      <protection locked="0"/>
    </xf>
    <xf numFmtId="37" fontId="3" fillId="0" borderId="0" xfId="19" applyNumberFormat="1" applyFont="1" applyProtection="1">
      <protection locked="0"/>
    </xf>
    <xf numFmtId="37" fontId="3" fillId="0" borderId="3" xfId="19" applyNumberFormat="1" applyFont="1" applyBorder="1"/>
    <xf numFmtId="37" fontId="3" fillId="0" borderId="0" xfId="19" applyNumberFormat="1" applyFont="1" applyBorder="1"/>
    <xf numFmtId="37" fontId="3" fillId="0" borderId="0" xfId="19" applyNumberFormat="1" applyFont="1"/>
    <xf numFmtId="37" fontId="3" fillId="0" borderId="12" xfId="19" applyNumberFormat="1" applyFont="1" applyBorder="1"/>
    <xf numFmtId="37" fontId="3" fillId="0" borderId="10" xfId="19" applyNumberFormat="1" applyFont="1" applyBorder="1"/>
    <xf numFmtId="37" fontId="3" fillId="0" borderId="10" xfId="19" applyNumberFormat="1" applyFont="1" applyBorder="1" applyProtection="1">
      <protection locked="0"/>
    </xf>
    <xf numFmtId="5" fontId="3" fillId="0" borderId="0" xfId="19" applyNumberFormat="1" applyFont="1" applyBorder="1"/>
    <xf numFmtId="0" fontId="3" fillId="0" borderId="0" xfId="19" applyFont="1" applyBorder="1" applyAlignment="1">
      <alignment horizontal="centerContinuous"/>
    </xf>
    <xf numFmtId="0" fontId="3" fillId="0" borderId="0" xfId="19" applyFont="1" applyBorder="1"/>
    <xf numFmtId="168" fontId="3" fillId="0" borderId="0" xfId="19" applyNumberFormat="1" applyFont="1" applyBorder="1"/>
    <xf numFmtId="170" fontId="3" fillId="0" borderId="0" xfId="19" applyNumberFormat="1" applyFont="1" applyBorder="1"/>
    <xf numFmtId="170" fontId="3" fillId="0" borderId="0" xfId="19" applyNumberFormat="1" applyFont="1" applyBorder="1" applyAlignment="1">
      <alignment horizontal="center"/>
    </xf>
    <xf numFmtId="0" fontId="3" fillId="0" borderId="0" xfId="19" applyFont="1" applyBorder="1" applyAlignment="1">
      <alignment horizontal="right"/>
    </xf>
    <xf numFmtId="3" fontId="3" fillId="0" borderId="0" xfId="19" applyNumberFormat="1" applyFont="1" applyBorder="1" applyAlignment="1">
      <alignment horizontal="left"/>
    </xf>
    <xf numFmtId="164" fontId="3" fillId="0" borderId="0" xfId="19" applyNumberFormat="1" applyFont="1" applyBorder="1" applyAlignment="1">
      <alignment horizontal="left"/>
    </xf>
    <xf numFmtId="169" fontId="3" fillId="0" borderId="0" xfId="19" applyNumberFormat="1" applyFont="1" applyBorder="1"/>
    <xf numFmtId="3" fontId="3" fillId="0" borderId="0" xfId="15" applyNumberFormat="1" applyFont="1" applyAlignment="1">
      <alignment horizontal="centerContinuous"/>
    </xf>
    <xf numFmtId="0" fontId="3" fillId="0" borderId="0" xfId="15" applyFont="1" applyAlignment="1">
      <alignment horizontal="centerContinuous"/>
    </xf>
    <xf numFmtId="3" fontId="3" fillId="0" borderId="0" xfId="15" applyNumberFormat="1" applyFont="1"/>
    <xf numFmtId="3" fontId="5" fillId="0" borderId="10" xfId="15" applyNumberFormat="1" applyFont="1" applyBorder="1" applyAlignment="1">
      <alignment horizontal="centerContinuous"/>
    </xf>
    <xf numFmtId="3" fontId="3" fillId="0" borderId="10" xfId="15" applyNumberFormat="1" applyFont="1" applyBorder="1" applyAlignment="1">
      <alignment horizontal="centerContinuous"/>
    </xf>
    <xf numFmtId="3" fontId="3" fillId="0" borderId="0" xfId="15" applyNumberFormat="1" applyFont="1" applyAlignment="1">
      <alignment horizontal="center"/>
    </xf>
    <xf numFmtId="3" fontId="3" fillId="0" borderId="10" xfId="15" applyNumberFormat="1" applyFont="1" applyBorder="1" applyAlignment="1">
      <alignment horizontal="center"/>
    </xf>
    <xf numFmtId="3" fontId="3" fillId="0" borderId="0" xfId="15" applyNumberFormat="1" applyFont="1" applyAlignment="1">
      <alignment horizontal="left"/>
    </xf>
    <xf numFmtId="1" fontId="3" fillId="0" borderId="0" xfId="15" applyNumberFormat="1" applyFont="1" applyAlignment="1">
      <alignment horizontal="center"/>
    </xf>
    <xf numFmtId="164" fontId="3" fillId="0" borderId="0" xfId="15" applyNumberFormat="1" applyFont="1" applyAlignment="1">
      <alignment horizontal="left"/>
    </xf>
    <xf numFmtId="164" fontId="3" fillId="0" borderId="0" xfId="15" applyNumberFormat="1" applyFont="1"/>
    <xf numFmtId="5" fontId="3" fillId="0" borderId="0" xfId="15" applyNumberFormat="1" applyFont="1" applyProtection="1">
      <protection locked="0"/>
    </xf>
    <xf numFmtId="37" fontId="3" fillId="0" borderId="0" xfId="15" applyNumberFormat="1" applyFont="1" applyProtection="1">
      <protection locked="0"/>
    </xf>
    <xf numFmtId="37" fontId="3" fillId="0" borderId="3" xfId="15" applyNumberFormat="1" applyFont="1" applyBorder="1"/>
    <xf numFmtId="37" fontId="3" fillId="0" borderId="0" xfId="15" applyNumberFormat="1" applyFont="1"/>
    <xf numFmtId="37" fontId="3" fillId="0" borderId="12" xfId="15" applyNumberFormat="1" applyFont="1" applyBorder="1"/>
    <xf numFmtId="37" fontId="3" fillId="0" borderId="10" xfId="15" applyNumberFormat="1" applyFont="1" applyBorder="1"/>
    <xf numFmtId="37" fontId="3" fillId="0" borderId="10" xfId="15" applyNumberFormat="1" applyFont="1" applyBorder="1" applyProtection="1">
      <protection locked="0"/>
    </xf>
    <xf numFmtId="5" fontId="3" fillId="0" borderId="0" xfId="15" applyNumberFormat="1" applyFont="1"/>
    <xf numFmtId="5" fontId="3" fillId="0" borderId="13" xfId="15" applyNumberFormat="1" applyFont="1" applyBorder="1"/>
    <xf numFmtId="0" fontId="3" fillId="0" borderId="0" xfId="15" applyFont="1" applyAlignment="1">
      <alignment horizontal="left"/>
    </xf>
    <xf numFmtId="168" fontId="3" fillId="0" borderId="0" xfId="15" applyNumberFormat="1" applyFont="1" applyAlignment="1">
      <alignment horizontal="left"/>
    </xf>
    <xf numFmtId="170" fontId="3" fillId="0" borderId="0" xfId="15" applyNumberFormat="1" applyFont="1" applyAlignment="1">
      <alignment horizontal="left"/>
    </xf>
    <xf numFmtId="0" fontId="3" fillId="0" borderId="0" xfId="15" applyFont="1"/>
    <xf numFmtId="168" fontId="3" fillId="0" borderId="0" xfId="15" applyNumberFormat="1" applyFont="1"/>
    <xf numFmtId="170" fontId="3" fillId="0" borderId="0" xfId="15" applyNumberFormat="1" applyFont="1"/>
    <xf numFmtId="170" fontId="3" fillId="0" borderId="0" xfId="15" applyNumberFormat="1" applyFont="1" applyAlignment="1">
      <alignment horizontal="center"/>
    </xf>
    <xf numFmtId="168" fontId="3" fillId="0" borderId="10" xfId="15" applyNumberFormat="1" applyFont="1" applyBorder="1"/>
    <xf numFmtId="0" fontId="3" fillId="0" borderId="10" xfId="15" applyFont="1" applyBorder="1"/>
    <xf numFmtId="170" fontId="3" fillId="0" borderId="10" xfId="15" applyNumberFormat="1" applyFont="1" applyBorder="1" applyAlignment="1">
      <alignment horizontal="center"/>
    </xf>
    <xf numFmtId="0" fontId="3" fillId="0" borderId="10" xfId="15" applyFont="1" applyBorder="1" applyAlignment="1">
      <alignment horizontal="right"/>
    </xf>
    <xf numFmtId="0" fontId="3" fillId="0" borderId="0" xfId="15" applyFont="1" applyAlignment="1">
      <alignment horizontal="right"/>
    </xf>
    <xf numFmtId="169" fontId="3" fillId="0" borderId="0" xfId="15" applyNumberFormat="1" applyFont="1"/>
    <xf numFmtId="0" fontId="14" fillId="0" borderId="0" xfId="0" applyFont="1"/>
    <xf numFmtId="3" fontId="5" fillId="0" borderId="10" xfId="0" applyNumberFormat="1" applyFont="1" applyBorder="1" applyAlignment="1">
      <alignment horizontal="center"/>
    </xf>
    <xf numFmtId="168" fontId="3" fillId="0" borderId="0" xfId="0" applyNumberFormat="1" applyFont="1"/>
    <xf numFmtId="170" fontId="3" fillId="0" borderId="0" xfId="0" applyNumberFormat="1" applyFont="1"/>
    <xf numFmtId="5" fontId="3" fillId="0" borderId="0" xfId="0" applyNumberFormat="1" applyFont="1"/>
    <xf numFmtId="0" fontId="15" fillId="0" borderId="0" xfId="0" applyFont="1" applyAlignment="1">
      <alignment horizontal="center"/>
    </xf>
    <xf numFmtId="0" fontId="14" fillId="0" borderId="0" xfId="0" applyFont="1" applyBorder="1"/>
    <xf numFmtId="0" fontId="15"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xf>
    <xf numFmtId="0" fontId="14" fillId="0" borderId="10" xfId="0" applyFont="1" applyBorder="1"/>
    <xf numFmtId="0" fontId="14" fillId="0" borderId="10" xfId="0" applyFont="1" applyBorder="1" applyAlignment="1">
      <alignment horizontal="center"/>
    </xf>
    <xf numFmtId="0" fontId="26" fillId="0" borderId="0" xfId="0" applyFont="1"/>
    <xf numFmtId="5" fontId="14" fillId="0" borderId="0" xfId="0" applyNumberFormat="1" applyFont="1"/>
    <xf numFmtId="37" fontId="14" fillId="0" borderId="3" xfId="0" applyNumberFormat="1" applyFont="1" applyBorder="1"/>
    <xf numFmtId="37" fontId="14" fillId="0" borderId="0" xfId="0" applyNumberFormat="1" applyFont="1"/>
    <xf numFmtId="0" fontId="14" fillId="0" borderId="0" xfId="0" applyFont="1" applyFill="1" applyAlignment="1">
      <alignment horizontal="center"/>
    </xf>
    <xf numFmtId="3" fontId="14" fillId="0" borderId="0" xfId="0" applyNumberFormat="1" applyFont="1" applyBorder="1"/>
    <xf numFmtId="0" fontId="16" fillId="0" borderId="0" xfId="0" applyFont="1" applyAlignment="1">
      <alignment horizontal="center"/>
    </xf>
    <xf numFmtId="0" fontId="4" fillId="0" borderId="0" xfId="0" applyFont="1"/>
    <xf numFmtId="0" fontId="29" fillId="0" borderId="0" xfId="0" applyFont="1"/>
    <xf numFmtId="3" fontId="30" fillId="0" borderId="0" xfId="0" applyNumberFormat="1" applyFont="1"/>
    <xf numFmtId="0" fontId="30" fillId="0" borderId="0" xfId="0" applyFont="1"/>
    <xf numFmtId="5" fontId="30" fillId="0" borderId="0" xfId="0" applyNumberFormat="1" applyFont="1"/>
    <xf numFmtId="37" fontId="30" fillId="0" borderId="0" xfId="0" applyNumberFormat="1" applyFont="1"/>
    <xf numFmtId="3" fontId="3" fillId="0" borderId="0" xfId="0" applyNumberFormat="1" applyFont="1" applyBorder="1" applyAlignment="1">
      <alignment horizontal="right"/>
    </xf>
    <xf numFmtId="3" fontId="3" fillId="0" borderId="0" xfId="29" applyNumberFormat="1" applyFont="1" applyFill="1"/>
    <xf numFmtId="3" fontId="5" fillId="0" borderId="1" xfId="29" applyNumberFormat="1" applyFont="1" applyFill="1" applyBorder="1" applyAlignment="1">
      <alignment horizontal="center"/>
    </xf>
    <xf numFmtId="0" fontId="31" fillId="0" borderId="0" xfId="0" applyFont="1" applyAlignment="1">
      <alignment horizontal="centerContinuous"/>
    </xf>
    <xf numFmtId="0" fontId="32" fillId="0" borderId="0" xfId="0" applyFont="1"/>
    <xf numFmtId="0" fontId="31" fillId="0" borderId="10" xfId="0" applyFont="1" applyBorder="1" applyAlignment="1">
      <alignment horizontal="center"/>
    </xf>
    <xf numFmtId="0" fontId="31" fillId="0" borderId="0" xfId="0" applyFont="1" applyAlignment="1">
      <alignment horizontal="center"/>
    </xf>
    <xf numFmtId="0" fontId="31" fillId="0" borderId="0" xfId="0" applyFont="1" applyBorder="1" applyAlignment="1">
      <alignment horizontal="center"/>
    </xf>
    <xf numFmtId="171" fontId="32" fillId="0" borderId="0" xfId="32" applyNumberFormat="1" applyFont="1"/>
    <xf numFmtId="5" fontId="32" fillId="0" borderId="0" xfId="0" applyNumberFormat="1" applyFont="1" applyBorder="1"/>
    <xf numFmtId="10" fontId="32" fillId="0" borderId="17" xfId="32" applyNumberFormat="1" applyFont="1" applyBorder="1"/>
    <xf numFmtId="3" fontId="3" fillId="0" borderId="0" xfId="0" applyNumberFormat="1" applyFont="1" applyFill="1"/>
    <xf numFmtId="0" fontId="14" fillId="0" borderId="0" xfId="0" applyFont="1" applyAlignment="1">
      <alignment horizontal="left"/>
    </xf>
    <xf numFmtId="0" fontId="14" fillId="0" borderId="10" xfId="0" applyFont="1" applyBorder="1" applyAlignment="1">
      <alignment horizontal="left"/>
    </xf>
    <xf numFmtId="10" fontId="14" fillId="0" borderId="0" xfId="0" applyNumberFormat="1" applyFont="1" applyAlignment="1">
      <alignment horizontal="left"/>
    </xf>
    <xf numFmtId="9" fontId="14" fillId="0" borderId="0" xfId="0" applyNumberFormat="1" applyFont="1" applyAlignment="1">
      <alignment horizontal="left"/>
    </xf>
    <xf numFmtId="0" fontId="14" fillId="0" borderId="0" xfId="0" applyFont="1" applyBorder="1" applyAlignment="1">
      <alignment horizontal="left"/>
    </xf>
    <xf numFmtId="3" fontId="30" fillId="0" borderId="0" xfId="0" applyNumberFormat="1" applyFont="1" applyAlignment="1">
      <alignment horizontal="center"/>
    </xf>
    <xf numFmtId="37" fontId="5" fillId="0" borderId="0" xfId="29" applyNumberFormat="1" applyFont="1"/>
    <xf numFmtId="10" fontId="32" fillId="0" borderId="0" xfId="32" applyNumberFormat="1" applyFont="1"/>
    <xf numFmtId="3" fontId="14" fillId="0" borderId="0" xfId="26" applyNumberFormat="1" applyFont="1" applyAlignment="1">
      <alignment horizontal="centerContinuous"/>
    </xf>
    <xf numFmtId="0" fontId="14" fillId="0" borderId="0" xfId="26" applyFont="1" applyAlignment="1">
      <alignment horizontal="centerContinuous"/>
    </xf>
    <xf numFmtId="3" fontId="14" fillId="0" borderId="0" xfId="26" applyNumberFormat="1" applyFont="1"/>
    <xf numFmtId="3" fontId="14" fillId="0" borderId="0" xfId="26" applyNumberFormat="1" applyFont="1" applyBorder="1" applyAlignment="1">
      <alignment horizontal="centerContinuous"/>
    </xf>
    <xf numFmtId="0" fontId="14" fillId="0" borderId="0" xfId="26" applyFont="1" applyBorder="1" applyAlignment="1">
      <alignment horizontal="centerContinuous"/>
    </xf>
    <xf numFmtId="0" fontId="14" fillId="0" borderId="0" xfId="26" applyFont="1"/>
    <xf numFmtId="3" fontId="14" fillId="0" borderId="0" xfId="26" applyNumberFormat="1" applyFont="1" applyAlignment="1">
      <alignment horizontal="center"/>
    </xf>
    <xf numFmtId="0" fontId="14" fillId="0" borderId="0" xfId="26" applyFont="1" applyAlignment="1">
      <alignment horizontal="center"/>
    </xf>
    <xf numFmtId="3" fontId="14" fillId="0" borderId="10" xfId="26" applyNumberFormat="1" applyFont="1" applyBorder="1"/>
    <xf numFmtId="3" fontId="14" fillId="0" borderId="10" xfId="26" applyNumberFormat="1" applyFont="1" applyBorder="1" applyAlignment="1">
      <alignment horizontal="center"/>
    </xf>
    <xf numFmtId="164" fontId="14" fillId="0" borderId="0" xfId="26" applyNumberFormat="1" applyFont="1"/>
    <xf numFmtId="164" fontId="14" fillId="0" borderId="3" xfId="26" applyNumberFormat="1" applyFont="1" applyBorder="1"/>
    <xf numFmtId="10" fontId="14" fillId="0" borderId="0" xfId="26" applyNumberFormat="1" applyFont="1"/>
    <xf numFmtId="173" fontId="14" fillId="0" borderId="0" xfId="26" applyNumberFormat="1" applyFont="1"/>
    <xf numFmtId="174" fontId="14" fillId="0" borderId="10" xfId="26" applyNumberFormat="1" applyFont="1" applyBorder="1"/>
    <xf numFmtId="0" fontId="14" fillId="0" borderId="18" xfId="26" applyFont="1" applyBorder="1"/>
    <xf numFmtId="164" fontId="14" fillId="0" borderId="0" xfId="26" applyNumberFormat="1" applyFont="1" applyAlignment="1">
      <alignment horizontal="center"/>
    </xf>
    <xf numFmtId="3" fontId="14" fillId="0" borderId="0" xfId="26" applyNumberFormat="1" applyFont="1" applyBorder="1"/>
    <xf numFmtId="10" fontId="14" fillId="0" borderId="3" xfId="26" applyNumberFormat="1" applyFont="1" applyBorder="1"/>
    <xf numFmtId="171" fontId="14" fillId="0" borderId="0" xfId="32" applyNumberFormat="1" applyFont="1"/>
    <xf numFmtId="171" fontId="14" fillId="0" borderId="0" xfId="26" applyNumberFormat="1" applyFont="1"/>
    <xf numFmtId="171" fontId="14" fillId="0" borderId="3" xfId="26" applyNumberFormat="1" applyFont="1" applyBorder="1"/>
    <xf numFmtId="10" fontId="14" fillId="0" borderId="0" xfId="26" applyNumberFormat="1" applyFont="1" applyBorder="1"/>
    <xf numFmtId="3" fontId="15" fillId="0" borderId="0" xfId="26" applyNumberFormat="1" applyFont="1" applyBorder="1" applyAlignment="1">
      <alignment horizontal="centerContinuous"/>
    </xf>
    <xf numFmtId="3" fontId="36" fillId="0" borderId="0" xfId="26" applyNumberFormat="1" applyFont="1" applyBorder="1" applyAlignment="1">
      <alignment horizontal="centerContinuous"/>
    </xf>
    <xf numFmtId="3" fontId="34" fillId="0" borderId="0" xfId="26" applyNumberFormat="1" applyFont="1"/>
    <xf numFmtId="0" fontId="27" fillId="0" borderId="0" xfId="26" applyFont="1"/>
    <xf numFmtId="3" fontId="15" fillId="0" borderId="0" xfId="26" applyNumberFormat="1" applyFont="1" applyAlignment="1">
      <alignment horizontal="centerContinuous"/>
    </xf>
    <xf numFmtId="10" fontId="27" fillId="0" borderId="0" xfId="26" applyNumberFormat="1" applyFont="1"/>
    <xf numFmtId="164" fontId="14" fillId="0" borderId="18" xfId="26" applyNumberFormat="1" applyFont="1" applyBorder="1"/>
    <xf numFmtId="3" fontId="14" fillId="0" borderId="0" xfId="26" applyNumberFormat="1" applyFont="1" applyAlignment="1">
      <alignment horizontal="left"/>
    </xf>
    <xf numFmtId="3" fontId="28" fillId="0" borderId="0" xfId="26" applyNumberFormat="1" applyFont="1" applyBorder="1" applyAlignment="1">
      <alignment horizontal="centerContinuous"/>
    </xf>
    <xf numFmtId="164" fontId="14" fillId="0" borderId="0" xfId="26" applyNumberFormat="1" applyFont="1" applyFill="1"/>
    <xf numFmtId="10" fontId="14" fillId="0" borderId="0" xfId="26" applyNumberFormat="1" applyFont="1" applyFill="1"/>
    <xf numFmtId="3" fontId="14" fillId="0" borderId="0" xfId="26" applyNumberFormat="1" applyFont="1" applyFill="1" applyBorder="1"/>
    <xf numFmtId="164" fontId="14" fillId="0" borderId="3" xfId="26" applyNumberFormat="1" applyFont="1" applyFill="1" applyBorder="1"/>
    <xf numFmtId="10" fontId="14" fillId="0" borderId="3" xfId="26" applyNumberFormat="1" applyFont="1" applyFill="1" applyBorder="1"/>
    <xf numFmtId="3" fontId="14" fillId="0" borderId="0" xfId="26" applyNumberFormat="1" applyFont="1" applyFill="1"/>
    <xf numFmtId="171" fontId="14" fillId="0" borderId="0" xfId="32" applyNumberFormat="1" applyFont="1" applyFill="1"/>
    <xf numFmtId="171" fontId="14" fillId="0" borderId="0" xfId="26" applyNumberFormat="1" applyFont="1" applyFill="1"/>
    <xf numFmtId="171" fontId="14" fillId="0" borderId="3" xfId="26" applyNumberFormat="1" applyFont="1" applyFill="1" applyBorder="1"/>
    <xf numFmtId="3" fontId="39" fillId="0" borderId="0" xfId="26" applyNumberFormat="1" applyFont="1"/>
    <xf numFmtId="37" fontId="3" fillId="0" borderId="0" xfId="29" applyNumberFormat="1" applyFont="1" applyBorder="1"/>
    <xf numFmtId="172" fontId="32" fillId="0" borderId="0" xfId="1" applyNumberFormat="1" applyFont="1" applyBorder="1"/>
    <xf numFmtId="37" fontId="40" fillId="0" borderId="0" xfId="15" applyNumberFormat="1" applyFont="1" applyProtection="1">
      <protection locked="0"/>
    </xf>
    <xf numFmtId="3" fontId="41" fillId="0" borderId="0" xfId="15" applyNumberFormat="1" applyFont="1"/>
    <xf numFmtId="0" fontId="27" fillId="0" borderId="0" xfId="0" applyFont="1"/>
    <xf numFmtId="164" fontId="11" fillId="0" borderId="0" xfId="23" applyNumberFormat="1" applyFont="1"/>
    <xf numFmtId="37" fontId="11" fillId="0" borderId="0" xfId="23" applyNumberFormat="1" applyFont="1" applyProtection="1">
      <protection locked="0"/>
    </xf>
    <xf numFmtId="0" fontId="5" fillId="0" borderId="0" xfId="0" applyFont="1" applyAlignment="1">
      <alignment horizontal="centerContinuous"/>
    </xf>
    <xf numFmtId="0" fontId="5" fillId="0" borderId="0"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3" fillId="0" borderId="0" xfId="0" applyFont="1" applyAlignment="1">
      <alignment horizontal="center"/>
    </xf>
    <xf numFmtId="171" fontId="3" fillId="0" borderId="0" xfId="32" applyNumberFormat="1" applyFont="1" applyBorder="1"/>
    <xf numFmtId="5" fontId="3" fillId="0" borderId="0" xfId="0" applyNumberFormat="1" applyFont="1" applyBorder="1"/>
    <xf numFmtId="5" fontId="3" fillId="0" borderId="10" xfId="0" applyNumberFormat="1" applyFont="1" applyBorder="1"/>
    <xf numFmtId="5" fontId="3" fillId="0" borderId="19" xfId="0" applyNumberFormat="1" applyFont="1" applyBorder="1"/>
    <xf numFmtId="10" fontId="3" fillId="0" borderId="17" xfId="32" applyNumberFormat="1" applyFont="1" applyBorder="1"/>
    <xf numFmtId="10" fontId="3" fillId="0" borderId="0" xfId="32" applyNumberFormat="1" applyFont="1" applyBorder="1"/>
    <xf numFmtId="169" fontId="15" fillId="0" borderId="0" xfId="0" applyNumberFormat="1" applyFont="1"/>
    <xf numFmtId="169" fontId="14" fillId="0" borderId="0" xfId="0" applyNumberFormat="1" applyFont="1"/>
    <xf numFmtId="10" fontId="43" fillId="0" borderId="0" xfId="0" applyNumberFormat="1" applyFont="1"/>
    <xf numFmtId="0" fontId="15" fillId="0" borderId="0" xfId="0" applyFont="1" applyAlignment="1">
      <alignment horizontal="centerContinuous"/>
    </xf>
    <xf numFmtId="172" fontId="14" fillId="0" borderId="0" xfId="1" applyNumberFormat="1" applyFont="1"/>
    <xf numFmtId="172" fontId="15" fillId="0" borderId="0" xfId="1" applyNumberFormat="1" applyFont="1" applyAlignment="1">
      <alignment horizontal="center"/>
    </xf>
    <xf numFmtId="0" fontId="15" fillId="0" borderId="10" xfId="0" applyFont="1" applyBorder="1" applyAlignment="1">
      <alignment horizontal="center"/>
    </xf>
    <xf numFmtId="0" fontId="15" fillId="0" borderId="0" xfId="0" applyFont="1"/>
    <xf numFmtId="5" fontId="14" fillId="0" borderId="0" xfId="1" applyNumberFormat="1" applyFont="1"/>
    <xf numFmtId="172" fontId="14" fillId="0" borderId="12" xfId="1" applyNumberFormat="1" applyFont="1" applyBorder="1"/>
    <xf numFmtId="172" fontId="14" fillId="0" borderId="0" xfId="1" applyNumberFormat="1" applyFont="1" applyBorder="1"/>
    <xf numFmtId="172" fontId="14" fillId="0" borderId="10" xfId="1" applyNumberFormat="1" applyFont="1" applyBorder="1"/>
    <xf numFmtId="3" fontId="5" fillId="0" borderId="15" xfId="0" applyNumberFormat="1" applyFont="1" applyBorder="1" applyAlignment="1">
      <alignment horizontal="centerContinuous"/>
    </xf>
    <xf numFmtId="3" fontId="5" fillId="0" borderId="12" xfId="0" applyNumberFormat="1" applyFont="1" applyBorder="1" applyAlignment="1">
      <alignment horizontal="centerContinuous"/>
    </xf>
    <xf numFmtId="3" fontId="5" fillId="0" borderId="16" xfId="0" applyNumberFormat="1" applyFont="1" applyBorder="1" applyAlignment="1">
      <alignment horizontal="centerContinuous"/>
    </xf>
    <xf numFmtId="3" fontId="5" fillId="0" borderId="1" xfId="0" applyNumberFormat="1" applyFont="1" applyBorder="1" applyAlignment="1">
      <alignment horizontal="center"/>
    </xf>
    <xf numFmtId="3" fontId="5" fillId="0" borderId="1" xfId="0" applyNumberFormat="1" applyFont="1" applyFill="1" applyBorder="1" applyAlignment="1">
      <alignment horizontal="center"/>
    </xf>
    <xf numFmtId="3" fontId="5" fillId="0" borderId="5" xfId="0" applyNumberFormat="1" applyFont="1" applyBorder="1" applyAlignment="1">
      <alignment horizontal="center"/>
    </xf>
    <xf numFmtId="3" fontId="5" fillId="0" borderId="5" xfId="0" applyNumberFormat="1" applyFont="1" applyFill="1" applyBorder="1" applyAlignment="1">
      <alignment horizontal="center"/>
    </xf>
    <xf numFmtId="3" fontId="5" fillId="0" borderId="8" xfId="0" applyNumberFormat="1" applyFont="1" applyBorder="1" applyAlignment="1">
      <alignment horizontal="center"/>
    </xf>
    <xf numFmtId="3" fontId="5" fillId="0" borderId="8" xfId="0" applyNumberFormat="1" applyFont="1" applyFill="1" applyBorder="1" applyAlignment="1">
      <alignment horizontal="center"/>
    </xf>
    <xf numFmtId="3" fontId="7" fillId="0" borderId="0" xfId="0" applyNumberFormat="1" applyFont="1" applyAlignment="1">
      <alignment horizontal="center"/>
    </xf>
    <xf numFmtId="0" fontId="15" fillId="0" borderId="1" xfId="0" applyFont="1" applyBorder="1" applyAlignment="1">
      <alignment horizontal="center"/>
    </xf>
    <xf numFmtId="0" fontId="15" fillId="0" borderId="8" xfId="0" applyFont="1" applyBorder="1" applyAlignment="1">
      <alignment horizontal="center"/>
    </xf>
    <xf numFmtId="3" fontId="19" fillId="0" borderId="0" xfId="0" applyNumberFormat="1" applyFont="1" applyBorder="1" applyAlignment="1"/>
    <xf numFmtId="0" fontId="44" fillId="0" borderId="0" xfId="0" applyFont="1"/>
    <xf numFmtId="37" fontId="14" fillId="0" borderId="0" xfId="26" applyNumberFormat="1" applyFont="1"/>
    <xf numFmtId="0" fontId="42" fillId="0" borderId="0" xfId="0" applyFont="1" applyAlignment="1">
      <alignment horizontal="centerContinuous"/>
    </xf>
    <xf numFmtId="0" fontId="42" fillId="0" borderId="0" xfId="0" applyFont="1" applyBorder="1" applyAlignment="1">
      <alignment horizontal="center"/>
    </xf>
    <xf numFmtId="0" fontId="42" fillId="0" borderId="10" xfId="0" applyFont="1" applyBorder="1" applyAlignment="1">
      <alignment horizontal="center"/>
    </xf>
    <xf numFmtId="169" fontId="27" fillId="0" borderId="0" xfId="0" applyNumberFormat="1" applyFont="1"/>
    <xf numFmtId="169" fontId="27" fillId="0" borderId="0" xfId="32" applyNumberFormat="1" applyFont="1"/>
    <xf numFmtId="169" fontId="27" fillId="0" borderId="0" xfId="0" applyNumberFormat="1" applyFont="1" applyBorder="1"/>
    <xf numFmtId="169" fontId="27" fillId="0" borderId="12" xfId="0" applyNumberFormat="1" applyFont="1" applyBorder="1"/>
    <xf numFmtId="169" fontId="27" fillId="0" borderId="10" xfId="0" applyNumberFormat="1" applyFont="1" applyBorder="1"/>
    <xf numFmtId="37" fontId="3" fillId="0" borderId="0" xfId="28" applyNumberFormat="1" applyFont="1"/>
    <xf numFmtId="3" fontId="30" fillId="0" borderId="0" xfId="26" applyNumberFormat="1" applyFont="1"/>
    <xf numFmtId="164" fontId="30" fillId="0" borderId="0" xfId="26" applyNumberFormat="1" applyFont="1"/>
    <xf numFmtId="6" fontId="14" fillId="0" borderId="0" xfId="2" applyNumberFormat="1" applyFont="1" applyBorder="1"/>
    <xf numFmtId="10" fontId="15" fillId="0" borderId="0" xfId="0" applyNumberFormat="1" applyFont="1" applyBorder="1" applyAlignment="1">
      <alignment horizontal="left"/>
    </xf>
    <xf numFmtId="0" fontId="0" fillId="0" borderId="10" xfId="0" applyBorder="1"/>
    <xf numFmtId="3" fontId="37" fillId="0" borderId="0" xfId="0" applyNumberFormat="1" applyFont="1" applyAlignment="1">
      <alignment horizontal="left"/>
    </xf>
    <xf numFmtId="3" fontId="3" fillId="0" borderId="3" xfId="13" applyNumberFormat="1" applyFont="1" applyBorder="1"/>
    <xf numFmtId="37" fontId="12" fillId="0" borderId="0" xfId="23" applyNumberFormat="1" applyFont="1" applyProtection="1">
      <protection locked="0"/>
    </xf>
    <xf numFmtId="37" fontId="19" fillId="0" borderId="0" xfId="10" applyNumberFormat="1" applyFont="1" applyProtection="1">
      <protection locked="0"/>
    </xf>
    <xf numFmtId="37" fontId="12" fillId="0" borderId="0" xfId="15" applyNumberFormat="1" applyFont="1" applyProtection="1">
      <protection locked="0"/>
    </xf>
    <xf numFmtId="3" fontId="5" fillId="0" borderId="0" xfId="22" applyNumberFormat="1" applyFont="1" applyAlignment="1">
      <alignment horizontal="center"/>
    </xf>
    <xf numFmtId="37" fontId="14" fillId="0" borderId="0" xfId="26" applyNumberFormat="1" applyFont="1" applyAlignment="1">
      <alignment horizontal="right"/>
    </xf>
    <xf numFmtId="37" fontId="14" fillId="0" borderId="3" xfId="26" applyNumberFormat="1" applyFont="1" applyBorder="1"/>
    <xf numFmtId="3" fontId="5" fillId="0" borderId="0" xfId="29" applyNumberFormat="1" applyFont="1" applyFill="1" applyAlignment="1">
      <alignment horizontal="center"/>
    </xf>
    <xf numFmtId="37" fontId="3" fillId="0" borderId="0" xfId="29" applyNumberFormat="1" applyFont="1" applyFill="1"/>
    <xf numFmtId="10" fontId="3" fillId="0" borderId="0" xfId="32" applyNumberFormat="1" applyFont="1" applyFill="1"/>
    <xf numFmtId="3" fontId="3" fillId="0" borderId="0" xfId="29" applyNumberFormat="1" applyFont="1" applyFill="1" applyBorder="1"/>
    <xf numFmtId="0" fontId="48" fillId="0" borderId="0" xfId="26" applyFont="1"/>
    <xf numFmtId="0" fontId="3" fillId="0" borderId="0" xfId="17" applyFont="1" applyFill="1" applyBorder="1"/>
    <xf numFmtId="170" fontId="3" fillId="0" borderId="0" xfId="17" applyNumberFormat="1" applyFont="1" applyFill="1" applyBorder="1"/>
    <xf numFmtId="37" fontId="3" fillId="0" borderId="10" xfId="17" applyNumberFormat="1" applyFont="1" applyFill="1" applyBorder="1" applyProtection="1">
      <protection locked="0"/>
    </xf>
    <xf numFmtId="37" fontId="25" fillId="0" borderId="0" xfId="24" applyNumberFormat="1" applyFont="1" applyProtection="1">
      <protection locked="0"/>
    </xf>
    <xf numFmtId="37" fontId="12" fillId="0" borderId="10" xfId="24" applyNumberFormat="1" applyFont="1" applyBorder="1"/>
    <xf numFmtId="0" fontId="34" fillId="0" borderId="0" xfId="0" applyFont="1" applyAlignment="1">
      <alignment horizontal="center"/>
    </xf>
    <xf numFmtId="0" fontId="34" fillId="0" borderId="0" xfId="0" applyFont="1"/>
    <xf numFmtId="0" fontId="34" fillId="0" borderId="0" xfId="0" applyFont="1" applyAlignment="1">
      <alignment horizontal="left"/>
    </xf>
    <xf numFmtId="0" fontId="30" fillId="0" borderId="0" xfId="0" applyFont="1" applyAlignment="1">
      <alignment horizontal="left"/>
    </xf>
    <xf numFmtId="168" fontId="3" fillId="0" borderId="0" xfId="13" applyNumberFormat="1" applyFont="1" applyBorder="1"/>
    <xf numFmtId="0" fontId="30" fillId="0" borderId="0" xfId="0" applyFont="1" applyBorder="1"/>
    <xf numFmtId="0" fontId="28" fillId="0" borderId="0" xfId="0" applyFont="1" applyAlignment="1">
      <alignment horizontal="center"/>
    </xf>
    <xf numFmtId="0" fontId="38" fillId="0" borderId="0" xfId="0" applyFont="1"/>
    <xf numFmtId="0" fontId="50" fillId="0" borderId="0" xfId="0" applyFont="1"/>
    <xf numFmtId="172" fontId="50" fillId="0" borderId="0" xfId="1" applyNumberFormat="1" applyFont="1" applyBorder="1"/>
    <xf numFmtId="10" fontId="50" fillId="0" borderId="0" xfId="32" applyNumberFormat="1" applyFont="1"/>
    <xf numFmtId="3" fontId="3" fillId="0" borderId="10" xfId="0" applyNumberFormat="1" applyFont="1" applyFill="1" applyBorder="1" applyAlignment="1"/>
    <xf numFmtId="3" fontId="25" fillId="0" borderId="10" xfId="10" applyNumberFormat="1" applyFont="1" applyBorder="1" applyAlignment="1">
      <alignment horizontal="center"/>
    </xf>
    <xf numFmtId="170" fontId="5" fillId="0" borderId="10" xfId="23" applyNumberFormat="1" applyFont="1" applyBorder="1" applyAlignment="1">
      <alignment horizontal="center"/>
    </xf>
    <xf numFmtId="172" fontId="14" fillId="0" borderId="13" xfId="1" applyNumberFormat="1" applyFont="1" applyBorder="1"/>
    <xf numFmtId="3" fontId="47" fillId="0" borderId="0" xfId="26" applyNumberFormat="1" applyFont="1"/>
    <xf numFmtId="37" fontId="30" fillId="0" borderId="0" xfId="0" applyNumberFormat="1" applyFont="1" applyFill="1" applyBorder="1"/>
    <xf numFmtId="10" fontId="49" fillId="2" borderId="0" xfId="32" applyNumberFormat="1" applyFont="1" applyFill="1"/>
    <xf numFmtId="37" fontId="5" fillId="2" borderId="0" xfId="29" applyNumberFormat="1" applyFont="1" applyFill="1"/>
    <xf numFmtId="10" fontId="3" fillId="0" borderId="10" xfId="32" applyNumberFormat="1" applyFont="1" applyBorder="1"/>
    <xf numFmtId="167" fontId="5" fillId="0" borderId="1" xfId="20" applyNumberFormat="1" applyFont="1" applyFill="1" applyBorder="1" applyAlignment="1">
      <alignment horizontal="center"/>
    </xf>
    <xf numFmtId="37" fontId="30" fillId="0" borderId="10" xfId="26" applyNumberFormat="1" applyFont="1" applyBorder="1"/>
    <xf numFmtId="3" fontId="48" fillId="0" borderId="0" xfId="26" applyNumberFormat="1" applyFont="1"/>
    <xf numFmtId="3" fontId="48" fillId="0" borderId="0" xfId="26" applyNumberFormat="1" applyFont="1" applyAlignment="1">
      <alignment horizontal="center"/>
    </xf>
    <xf numFmtId="3" fontId="30" fillId="0" borderId="10" xfId="26" applyNumberFormat="1" applyFont="1" applyBorder="1"/>
    <xf numFmtId="37" fontId="49" fillId="0" borderId="0" xfId="29" applyNumberFormat="1" applyFont="1" applyAlignment="1">
      <alignment horizontal="left"/>
    </xf>
    <xf numFmtId="0" fontId="52" fillId="0" borderId="0" xfId="0" applyFont="1" applyAlignment="1">
      <alignment horizontal="left"/>
    </xf>
    <xf numFmtId="0" fontId="15" fillId="0" borderId="0" xfId="0" applyFont="1" applyFill="1"/>
    <xf numFmtId="10" fontId="34" fillId="0" borderId="0" xfId="0" applyNumberFormat="1" applyFont="1" applyFill="1"/>
    <xf numFmtId="10" fontId="14" fillId="0" borderId="0" xfId="0" applyNumberFormat="1" applyFont="1"/>
    <xf numFmtId="3" fontId="15" fillId="0" borderId="0" xfId="26" applyNumberFormat="1" applyFont="1"/>
    <xf numFmtId="0" fontId="53" fillId="0" borderId="0" xfId="0" applyFont="1" applyAlignment="1">
      <alignment horizontal="center"/>
    </xf>
    <xf numFmtId="169" fontId="3" fillId="3" borderId="0" xfId="25" applyNumberFormat="1" applyFont="1" applyFill="1"/>
    <xf numFmtId="37" fontId="12" fillId="0" borderId="0" xfId="25" applyNumberFormat="1" applyFont="1" applyProtection="1">
      <protection locked="0"/>
    </xf>
    <xf numFmtId="0" fontId="14" fillId="0" borderId="0" xfId="0" applyFont="1" applyFill="1"/>
    <xf numFmtId="3" fontId="30" fillId="0" borderId="0" xfId="0" applyNumberFormat="1" applyFont="1" applyFill="1" applyAlignment="1">
      <alignment horizontal="center"/>
    </xf>
    <xf numFmtId="3" fontId="30" fillId="0" borderId="0" xfId="0" applyNumberFormat="1" applyFont="1" applyFill="1"/>
    <xf numFmtId="0" fontId="30" fillId="0" borderId="0" xfId="0" applyFont="1" applyFill="1"/>
    <xf numFmtId="0" fontId="34" fillId="0" borderId="0" xfId="0" applyFont="1" applyFill="1"/>
    <xf numFmtId="37" fontId="30" fillId="0" borderId="0" xfId="0" applyNumberFormat="1" applyFont="1" applyFill="1"/>
    <xf numFmtId="0" fontId="34" fillId="0" borderId="0" xfId="0" applyFont="1" applyFill="1" applyAlignment="1">
      <alignment horizontal="left"/>
    </xf>
    <xf numFmtId="9" fontId="14" fillId="0" borderId="0" xfId="0" applyNumberFormat="1" applyFont="1" applyFill="1" applyAlignment="1">
      <alignment horizontal="left"/>
    </xf>
    <xf numFmtId="0" fontId="14" fillId="0" borderId="0" xfId="0" applyFont="1" applyFill="1" applyAlignment="1">
      <alignment horizontal="left"/>
    </xf>
    <xf numFmtId="10" fontId="48" fillId="0" borderId="10" xfId="26" applyNumberFormat="1" applyFont="1" applyFill="1" applyBorder="1"/>
    <xf numFmtId="3" fontId="47" fillId="0" borderId="0" xfId="26" applyNumberFormat="1" applyFont="1" applyFill="1"/>
    <xf numFmtId="37" fontId="19" fillId="0" borderId="0" xfId="0" applyNumberFormat="1" applyFont="1" applyProtection="1">
      <protection locked="0"/>
    </xf>
    <xf numFmtId="0" fontId="3" fillId="0" borderId="0" xfId="24" applyFont="1" applyBorder="1"/>
    <xf numFmtId="37" fontId="8" fillId="0" borderId="0" xfId="24" applyNumberFormat="1" applyFont="1" applyBorder="1"/>
    <xf numFmtId="7" fontId="14" fillId="0" borderId="0" xfId="0" applyNumberFormat="1" applyFont="1"/>
    <xf numFmtId="0" fontId="3" fillId="0" borderId="0" xfId="29" applyFont="1" applyBorder="1"/>
    <xf numFmtId="5" fontId="3" fillId="0" borderId="0" xfId="29" applyNumberFormat="1" applyFont="1" applyBorder="1"/>
    <xf numFmtId="164" fontId="19" fillId="0" borderId="0" xfId="22" applyNumberFormat="1" applyFont="1"/>
    <xf numFmtId="164" fontId="19" fillId="0" borderId="0" xfId="22" applyNumberFormat="1" applyFont="1" applyAlignment="1">
      <alignment horizontal="center"/>
    </xf>
    <xf numFmtId="3" fontId="19" fillId="0" borderId="0" xfId="22" applyNumberFormat="1" applyFont="1" applyAlignment="1">
      <alignment horizontal="right"/>
    </xf>
    <xf numFmtId="3" fontId="19" fillId="0" borderId="0" xfId="22" applyNumberFormat="1" applyFont="1" applyAlignment="1">
      <alignment horizontal="center"/>
    </xf>
    <xf numFmtId="3" fontId="19" fillId="0" borderId="0" xfId="22" applyNumberFormat="1" applyFont="1"/>
    <xf numFmtId="164" fontId="19" fillId="0" borderId="10" xfId="22" applyNumberFormat="1" applyFont="1" applyBorder="1" applyAlignment="1">
      <alignment horizontal="center"/>
    </xf>
    <xf numFmtId="0" fontId="27" fillId="0" borderId="0" xfId="0" applyFont="1" applyBorder="1"/>
    <xf numFmtId="5" fontId="14" fillId="0" borderId="0" xfId="1" applyNumberFormat="1" applyFont="1" applyBorder="1"/>
    <xf numFmtId="169" fontId="14" fillId="0" borderId="0" xfId="0" applyNumberFormat="1" applyFont="1" applyBorder="1"/>
    <xf numFmtId="1" fontId="14" fillId="0" borderId="0" xfId="0" applyNumberFormat="1" applyFont="1" applyBorder="1"/>
    <xf numFmtId="5" fontId="25" fillId="0" borderId="0" xfId="10" applyNumberFormat="1" applyFont="1" applyProtection="1">
      <protection locked="0"/>
    </xf>
    <xf numFmtId="37" fontId="25" fillId="0" borderId="0" xfId="10" applyNumberFormat="1" applyFont="1" applyProtection="1">
      <protection locked="0"/>
    </xf>
    <xf numFmtId="37" fontId="3" fillId="0" borderId="0" xfId="29" applyNumberFormat="1" applyFont="1" applyFill="1" applyBorder="1"/>
    <xf numFmtId="0" fontId="31" fillId="0" borderId="0" xfId="0" applyFont="1" applyBorder="1" applyAlignment="1">
      <alignment horizontal="centerContinuous"/>
    </xf>
    <xf numFmtId="0" fontId="55" fillId="0" borderId="0" xfId="0" applyFont="1"/>
    <xf numFmtId="175" fontId="27" fillId="0" borderId="13" xfId="0" applyNumberFormat="1" applyFont="1" applyBorder="1"/>
    <xf numFmtId="0" fontId="1" fillId="0" borderId="0" xfId="0" applyFont="1"/>
    <xf numFmtId="175" fontId="3" fillId="0" borderId="0" xfId="0" applyNumberFormat="1" applyFont="1"/>
    <xf numFmtId="37" fontId="5" fillId="0" borderId="0" xfId="29" applyNumberFormat="1" applyFont="1" applyFill="1"/>
    <xf numFmtId="10" fontId="49" fillId="0" borderId="0" xfId="32" applyNumberFormat="1" applyFont="1" applyFill="1" applyAlignment="1">
      <alignment horizontal="left"/>
    </xf>
    <xf numFmtId="3" fontId="5" fillId="0" borderId="8" xfId="29" quotePrefix="1" applyNumberFormat="1" applyFont="1" applyBorder="1" applyAlignment="1">
      <alignment horizontal="center"/>
    </xf>
    <xf numFmtId="0" fontId="18" fillId="0" borderId="0" xfId="0" applyFont="1"/>
    <xf numFmtId="37" fontId="14" fillId="0" borderId="0" xfId="29" applyNumberFormat="1" applyFont="1" applyFill="1"/>
    <xf numFmtId="37" fontId="14" fillId="0" borderId="0" xfId="29" applyNumberFormat="1" applyFont="1" applyFill="1" applyBorder="1"/>
    <xf numFmtId="37" fontId="30" fillId="0" borderId="0" xfId="29" applyNumberFormat="1" applyFont="1" applyFill="1"/>
    <xf numFmtId="0" fontId="56" fillId="0" borderId="0" xfId="0" applyFont="1" applyFill="1" applyAlignment="1">
      <alignment horizontal="center"/>
    </xf>
    <xf numFmtId="0" fontId="56" fillId="0" borderId="0" xfId="0" applyFont="1" applyFill="1" applyBorder="1" applyAlignment="1">
      <alignment horizontal="center"/>
    </xf>
    <xf numFmtId="0" fontId="57" fillId="0" borderId="0" xfId="0" applyFont="1" applyFill="1" applyAlignment="1">
      <alignment horizontal="center"/>
    </xf>
    <xf numFmtId="0" fontId="56" fillId="0" borderId="10" xfId="0" applyFont="1" applyFill="1" applyBorder="1" applyAlignment="1">
      <alignment horizontal="center"/>
    </xf>
    <xf numFmtId="0" fontId="57" fillId="0" borderId="10" xfId="0" applyFont="1" applyFill="1" applyBorder="1" applyAlignment="1">
      <alignment horizontal="center"/>
    </xf>
    <xf numFmtId="0" fontId="58" fillId="0" borderId="0" xfId="0" applyFont="1" applyFill="1"/>
    <xf numFmtId="5" fontId="58" fillId="0" borderId="0" xfId="0" applyNumberFormat="1" applyFont="1" applyFill="1" applyBorder="1"/>
    <xf numFmtId="10" fontId="58" fillId="0" borderId="0" xfId="32" applyNumberFormat="1" applyFont="1" applyFill="1"/>
    <xf numFmtId="10" fontId="59" fillId="0" borderId="0" xfId="32" applyNumberFormat="1" applyFont="1" applyFill="1"/>
    <xf numFmtId="172" fontId="58" fillId="0" borderId="0" xfId="1" applyNumberFormat="1" applyFont="1" applyFill="1" applyBorder="1"/>
    <xf numFmtId="10" fontId="59" fillId="0" borderId="0" xfId="32" applyNumberFormat="1" applyFont="1" applyFill="1" applyBorder="1"/>
    <xf numFmtId="171" fontId="58" fillId="0" borderId="0" xfId="32" applyNumberFormat="1" applyFont="1" applyFill="1"/>
    <xf numFmtId="171" fontId="59" fillId="0" borderId="0" xfId="32" applyNumberFormat="1" applyFont="1" applyFill="1"/>
    <xf numFmtId="10" fontId="58" fillId="0" borderId="17" xfId="32" applyNumberFormat="1" applyFont="1" applyFill="1" applyBorder="1"/>
    <xf numFmtId="37" fontId="3" fillId="0" borderId="0" xfId="0" applyNumberFormat="1" applyFont="1" applyFill="1" applyProtection="1">
      <protection locked="0"/>
    </xf>
    <xf numFmtId="37" fontId="3" fillId="0" borderId="10" xfId="0" applyNumberFormat="1" applyFont="1" applyFill="1" applyBorder="1" applyProtection="1">
      <protection locked="0"/>
    </xf>
    <xf numFmtId="0" fontId="1" fillId="0" borderId="0" xfId="0" applyFont="1" applyFill="1"/>
    <xf numFmtId="169" fontId="51" fillId="4" borderId="0" xfId="16" applyNumberFormat="1" applyFont="1" applyFill="1" applyAlignment="1">
      <alignment horizontal="left"/>
    </xf>
    <xf numFmtId="0" fontId="54" fillId="4" borderId="0" xfId="0" applyFont="1" applyFill="1"/>
    <xf numFmtId="0" fontId="0" fillId="4" borderId="0" xfId="0" applyFill="1"/>
    <xf numFmtId="166" fontId="3" fillId="0" borderId="0" xfId="29" applyNumberFormat="1" applyFont="1" applyBorder="1"/>
    <xf numFmtId="3" fontId="3" fillId="0" borderId="0" xfId="29" applyNumberFormat="1" applyFont="1" applyBorder="1"/>
    <xf numFmtId="0" fontId="18" fillId="0" borderId="0" xfId="0" applyFont="1" applyBorder="1" applyAlignment="1">
      <alignment horizontal="center"/>
    </xf>
    <xf numFmtId="167" fontId="3" fillId="0" borderId="0" xfId="29" applyNumberFormat="1" applyFont="1" applyBorder="1"/>
    <xf numFmtId="5" fontId="32" fillId="0" borderId="0" xfId="0" applyNumberFormat="1" applyFont="1" applyFill="1"/>
    <xf numFmtId="3" fontId="53" fillId="0" borderId="0" xfId="26" applyNumberFormat="1" applyFont="1" applyBorder="1" applyAlignment="1">
      <alignment horizontal="centerContinuous"/>
    </xf>
    <xf numFmtId="0" fontId="60" fillId="0" borderId="0" xfId="0" applyFont="1" applyAlignment="1">
      <alignment horizontal="center"/>
    </xf>
    <xf numFmtId="0" fontId="15" fillId="0" borderId="0" xfId="0" applyFont="1" applyAlignment="1">
      <alignment horizontal="left"/>
    </xf>
    <xf numFmtId="0" fontId="15" fillId="0" borderId="0" xfId="0" applyFont="1" applyBorder="1" applyAlignment="1">
      <alignment horizontal="left"/>
    </xf>
    <xf numFmtId="3" fontId="66" fillId="0" borderId="0" xfId="5" applyNumberFormat="1" applyAlignment="1" applyProtection="1"/>
    <xf numFmtId="3" fontId="3" fillId="0" borderId="0" xfId="0" applyNumberFormat="1" applyFont="1" applyFill="1" applyBorder="1" applyAlignment="1"/>
    <xf numFmtId="3" fontId="3" fillId="0" borderId="0" xfId="0" applyNumberFormat="1" applyFont="1" applyFill="1" applyBorder="1" applyAlignment="1">
      <alignment horizontal="right"/>
    </xf>
    <xf numFmtId="3" fontId="5" fillId="0" borderId="5" xfId="29" applyNumberFormat="1" applyFont="1" applyFill="1" applyBorder="1" applyAlignment="1">
      <alignment horizontal="center"/>
    </xf>
    <xf numFmtId="3" fontId="5" fillId="0" borderId="8" xfId="29" applyNumberFormat="1" applyFont="1" applyFill="1" applyBorder="1" applyAlignment="1">
      <alignment horizontal="center"/>
    </xf>
    <xf numFmtId="167" fontId="3" fillId="0" borderId="0" xfId="29" applyNumberFormat="1" applyFont="1" applyFill="1"/>
    <xf numFmtId="166" fontId="3" fillId="0" borderId="0" xfId="29" applyNumberFormat="1" applyFont="1" applyFill="1"/>
    <xf numFmtId="166" fontId="3" fillId="0" borderId="10" xfId="29" applyNumberFormat="1" applyFont="1" applyFill="1" applyBorder="1"/>
    <xf numFmtId="37" fontId="3" fillId="0" borderId="10" xfId="29" applyNumberFormat="1" applyFont="1" applyFill="1" applyBorder="1"/>
    <xf numFmtId="5" fontId="3" fillId="0" borderId="13" xfId="29" applyNumberFormat="1" applyFont="1" applyFill="1" applyBorder="1"/>
    <xf numFmtId="0" fontId="61" fillId="0" borderId="0" xfId="0" applyFont="1" applyAlignment="1">
      <alignment horizontal="center"/>
    </xf>
    <xf numFmtId="0" fontId="61" fillId="0" borderId="0" xfId="0" applyFont="1" applyFill="1" applyAlignment="1">
      <alignment horizontal="center"/>
    </xf>
    <xf numFmtId="37" fontId="3" fillId="0" borderId="0" xfId="27" applyNumberFormat="1" applyFont="1" applyFill="1" applyProtection="1">
      <protection locked="0"/>
    </xf>
    <xf numFmtId="165" fontId="3" fillId="0" borderId="0" xfId="27" applyNumberFormat="1" applyFont="1" applyFill="1"/>
    <xf numFmtId="37" fontId="4" fillId="0" borderId="0" xfId="9" applyNumberFormat="1" applyFont="1" applyFill="1" applyProtection="1">
      <protection locked="0"/>
    </xf>
    <xf numFmtId="165" fontId="4" fillId="0" borderId="0" xfId="9" applyNumberFormat="1" applyFont="1" applyFill="1"/>
    <xf numFmtId="37" fontId="3" fillId="0" borderId="0" xfId="14" applyNumberFormat="1" applyFont="1" applyFill="1" applyProtection="1">
      <protection locked="0"/>
    </xf>
    <xf numFmtId="165" fontId="3" fillId="0" borderId="0" xfId="14" applyNumberFormat="1" applyFont="1" applyFill="1"/>
    <xf numFmtId="37" fontId="3" fillId="0" borderId="0" xfId="22" applyNumberFormat="1" applyFont="1" applyFill="1" applyProtection="1">
      <protection locked="0"/>
    </xf>
    <xf numFmtId="37" fontId="62" fillId="0" borderId="0" xfId="22" applyNumberFormat="1" applyFont="1" applyProtection="1">
      <protection locked="0"/>
    </xf>
    <xf numFmtId="37" fontId="3" fillId="0" borderId="10" xfId="22" applyNumberFormat="1" applyFont="1" applyFill="1" applyBorder="1" applyProtection="1">
      <protection locked="0"/>
    </xf>
    <xf numFmtId="164" fontId="3" fillId="0" borderId="0" xfId="13" applyNumberFormat="1" applyFont="1" applyFill="1"/>
    <xf numFmtId="5" fontId="62" fillId="0" borderId="0" xfId="10" applyNumberFormat="1" applyFont="1" applyProtection="1">
      <protection locked="0"/>
    </xf>
    <xf numFmtId="37" fontId="62" fillId="0" borderId="0" xfId="10" applyNumberFormat="1" applyFont="1" applyProtection="1">
      <protection locked="0"/>
    </xf>
    <xf numFmtId="37" fontId="62" fillId="0" borderId="0" xfId="28" applyNumberFormat="1" applyFont="1"/>
    <xf numFmtId="0" fontId="64" fillId="0" borderId="0" xfId="0" applyFont="1" applyAlignment="1">
      <alignment horizontal="left"/>
    </xf>
    <xf numFmtId="0" fontId="67" fillId="0" borderId="0" xfId="0" applyFont="1" applyAlignment="1">
      <alignment horizontal="center"/>
    </xf>
    <xf numFmtId="0" fontId="68" fillId="0" borderId="0" xfId="0" applyFont="1" applyAlignment="1">
      <alignment horizontal="center"/>
    </xf>
    <xf numFmtId="3" fontId="3" fillId="0" borderId="0" xfId="17" applyNumberFormat="1" applyFont="1" applyFill="1" applyAlignment="1">
      <alignment horizontal="left"/>
    </xf>
    <xf numFmtId="0" fontId="0" fillId="0" borderId="0" xfId="0" applyFill="1"/>
    <xf numFmtId="0" fontId="3" fillId="0" borderId="0" xfId="24" applyFont="1" applyFill="1"/>
    <xf numFmtId="3" fontId="3" fillId="0" borderId="0" xfId="24" applyNumberFormat="1" applyFont="1" applyFill="1"/>
    <xf numFmtId="164" fontId="3" fillId="0" borderId="0" xfId="10" applyNumberFormat="1" applyFont="1" applyFill="1"/>
    <xf numFmtId="37" fontId="30" fillId="0" borderId="10" xfId="0" applyNumberFormat="1" applyFont="1" applyFill="1" applyBorder="1"/>
    <xf numFmtId="0" fontId="68" fillId="0" borderId="0" xfId="0" applyFont="1" applyFill="1" applyAlignment="1">
      <alignment horizontal="center"/>
    </xf>
    <xf numFmtId="3" fontId="33" fillId="0" borderId="0" xfId="0" applyNumberFormat="1" applyFont="1" applyFill="1" applyAlignment="1">
      <alignment horizontal="center"/>
    </xf>
    <xf numFmtId="6" fontId="14" fillId="0" borderId="13" xfId="2" applyNumberFormat="1" applyFont="1" applyFill="1" applyBorder="1"/>
    <xf numFmtId="10" fontId="15" fillId="0" borderId="13" xfId="0" applyNumberFormat="1" applyFont="1" applyFill="1" applyBorder="1" applyAlignment="1">
      <alignment horizontal="left"/>
    </xf>
    <xf numFmtId="176" fontId="14" fillId="0" borderId="0" xfId="0" applyNumberFormat="1" applyFont="1"/>
    <xf numFmtId="166" fontId="14" fillId="0" borderId="0" xfId="0" applyNumberFormat="1" applyFont="1"/>
    <xf numFmtId="166" fontId="14" fillId="0" borderId="0" xfId="0" applyNumberFormat="1" applyFont="1" applyBorder="1"/>
    <xf numFmtId="167" fontId="3" fillId="0" borderId="10" xfId="29" applyNumberFormat="1" applyFont="1" applyBorder="1"/>
    <xf numFmtId="167" fontId="3" fillId="0" borderId="13" xfId="29" applyNumberFormat="1" applyFont="1" applyBorder="1"/>
    <xf numFmtId="3" fontId="5" fillId="0" borderId="0" xfId="4" applyNumberFormat="1" applyFont="1" applyAlignment="1" applyProtection="1">
      <alignment horizontal="center"/>
    </xf>
    <xf numFmtId="9" fontId="69" fillId="0" borderId="0" xfId="0" applyNumberFormat="1" applyFont="1"/>
    <xf numFmtId="0" fontId="70" fillId="0" borderId="0" xfId="0" applyFont="1"/>
    <xf numFmtId="0" fontId="69" fillId="0" borderId="0" xfId="0" applyFont="1"/>
    <xf numFmtId="6" fontId="69" fillId="0" borderId="0" xfId="0" applyNumberFormat="1" applyFont="1"/>
    <xf numFmtId="0" fontId="65" fillId="0" borderId="0" xfId="0" applyFont="1"/>
    <xf numFmtId="0" fontId="69" fillId="0" borderId="0" xfId="0" applyFont="1" applyFill="1"/>
    <xf numFmtId="3" fontId="5" fillId="0" borderId="0" xfId="4" applyNumberFormat="1" applyFont="1" applyFill="1" applyAlignment="1" applyProtection="1">
      <alignment horizontal="center"/>
    </xf>
    <xf numFmtId="164" fontId="71" fillId="0" borderId="0" xfId="0" applyNumberFormat="1" applyFont="1"/>
    <xf numFmtId="0" fontId="14" fillId="0" borderId="0" xfId="0" applyFont="1" applyAlignment="1">
      <alignment horizontal="center"/>
    </xf>
    <xf numFmtId="167" fontId="5" fillId="0" borderId="0" xfId="20" applyNumberFormat="1" applyFont="1" applyFill="1" applyBorder="1" applyAlignment="1">
      <alignment horizontal="center"/>
    </xf>
    <xf numFmtId="166" fontId="3" fillId="0" borderId="0" xfId="29" applyNumberFormat="1" applyFont="1" applyFill="1" applyBorder="1"/>
    <xf numFmtId="5" fontId="3" fillId="0" borderId="0" xfId="29" applyNumberFormat="1" applyFont="1" applyFill="1" applyBorder="1"/>
    <xf numFmtId="167" fontId="3" fillId="0" borderId="0" xfId="29" applyNumberFormat="1" applyFont="1" applyFill="1" applyBorder="1"/>
    <xf numFmtId="3" fontId="5" fillId="0" borderId="0" xfId="4" applyNumberFormat="1" applyFont="1" applyFill="1" applyBorder="1" applyAlignment="1" applyProtection="1">
      <alignment horizontal="center"/>
    </xf>
    <xf numFmtId="3" fontId="5" fillId="0" borderId="0" xfId="10" applyNumberFormat="1" applyFont="1" applyAlignment="1">
      <alignment horizontal="center"/>
    </xf>
    <xf numFmtId="3" fontId="5" fillId="0" borderId="0" xfId="0" applyNumberFormat="1" applyFont="1" applyAlignment="1">
      <alignment horizontal="center"/>
    </xf>
    <xf numFmtId="9" fontId="69" fillId="0" borderId="0" xfId="0" applyNumberFormat="1" applyFont="1" applyFill="1"/>
    <xf numFmtId="172" fontId="3" fillId="0" borderId="0" xfId="1" applyNumberFormat="1" applyFont="1"/>
    <xf numFmtId="172" fontId="3" fillId="0" borderId="10" xfId="1" applyNumberFormat="1" applyFont="1" applyBorder="1"/>
    <xf numFmtId="3" fontId="73" fillId="0" borderId="0" xfId="29" applyNumberFormat="1" applyFont="1"/>
    <xf numFmtId="3" fontId="74" fillId="0" borderId="0" xfId="30" applyNumberFormat="1" applyFont="1" applyAlignment="1">
      <alignment horizontal="center"/>
    </xf>
    <xf numFmtId="3" fontId="74" fillId="0" borderId="1" xfId="29" applyNumberFormat="1" applyFont="1" applyBorder="1" applyAlignment="1">
      <alignment horizontal="center"/>
    </xf>
    <xf numFmtId="3" fontId="74" fillId="0" borderId="5" xfId="29" applyNumberFormat="1" applyFont="1" applyBorder="1" applyAlignment="1">
      <alignment horizontal="center"/>
    </xf>
    <xf numFmtId="3" fontId="74" fillId="0" borderId="8" xfId="29" applyNumberFormat="1" applyFont="1" applyBorder="1" applyAlignment="1">
      <alignment horizontal="center"/>
    </xf>
    <xf numFmtId="3" fontId="74" fillId="0" borderId="0" xfId="4" applyNumberFormat="1" applyFont="1" applyAlignment="1" applyProtection="1">
      <alignment horizontal="center"/>
    </xf>
    <xf numFmtId="167" fontId="73" fillId="0" borderId="0" xfId="20" applyNumberFormat="1" applyFont="1" applyFill="1" applyBorder="1"/>
    <xf numFmtId="166" fontId="73" fillId="0" borderId="0" xfId="29" applyNumberFormat="1" applyFont="1"/>
    <xf numFmtId="166" fontId="73" fillId="0" borderId="10" xfId="29" applyNumberFormat="1" applyFont="1" applyBorder="1"/>
    <xf numFmtId="37" fontId="73" fillId="0" borderId="0" xfId="29" applyNumberFormat="1" applyFont="1"/>
    <xf numFmtId="37" fontId="73" fillId="0" borderId="10" xfId="29" applyNumberFormat="1" applyFont="1" applyBorder="1"/>
    <xf numFmtId="5" fontId="73" fillId="0" borderId="13" xfId="29" applyNumberFormat="1" applyFont="1" applyBorder="1"/>
    <xf numFmtId="167" fontId="73" fillId="0" borderId="0" xfId="29" applyNumberFormat="1" applyFont="1"/>
    <xf numFmtId="5" fontId="73" fillId="0" borderId="13" xfId="29" applyNumberFormat="1" applyFont="1" applyFill="1" applyBorder="1"/>
    <xf numFmtId="3" fontId="73" fillId="0" borderId="0" xfId="29" applyNumberFormat="1" applyFont="1" applyFill="1"/>
    <xf numFmtId="3" fontId="74" fillId="0" borderId="0" xfId="29" applyNumberFormat="1" applyFont="1" applyFill="1" applyAlignment="1">
      <alignment horizontal="center"/>
    </xf>
    <xf numFmtId="3" fontId="74" fillId="0" borderId="1" xfId="30" applyNumberFormat="1" applyFont="1" applyBorder="1" applyAlignment="1">
      <alignment horizontal="center"/>
    </xf>
    <xf numFmtId="3" fontId="74" fillId="0" borderId="5" xfId="30" applyNumberFormat="1" applyFont="1" applyBorder="1" applyAlignment="1">
      <alignment horizontal="center"/>
    </xf>
    <xf numFmtId="3" fontId="74" fillId="0" borderId="8" xfId="30" applyNumberFormat="1" applyFont="1" applyBorder="1" applyAlignment="1">
      <alignment horizontal="center"/>
    </xf>
    <xf numFmtId="3" fontId="74" fillId="0" borderId="0" xfId="30" applyNumberFormat="1" applyFont="1" applyFill="1" applyAlignment="1">
      <alignment horizontal="center"/>
    </xf>
    <xf numFmtId="3" fontId="74" fillId="0" borderId="1" xfId="29" applyNumberFormat="1" applyFont="1" applyFill="1" applyBorder="1" applyAlignment="1">
      <alignment horizontal="center"/>
    </xf>
    <xf numFmtId="3" fontId="74" fillId="0" borderId="5" xfId="29" applyNumberFormat="1" applyFont="1" applyFill="1" applyBorder="1" applyAlignment="1">
      <alignment horizontal="center"/>
    </xf>
    <xf numFmtId="3" fontId="74" fillId="0" borderId="8" xfId="29" applyNumberFormat="1" applyFont="1" applyFill="1" applyBorder="1" applyAlignment="1">
      <alignment horizontal="center"/>
    </xf>
    <xf numFmtId="3" fontId="73" fillId="0" borderId="0" xfId="29" applyNumberFormat="1" applyFont="1" applyAlignment="1">
      <alignment horizontal="center"/>
    </xf>
    <xf numFmtId="3" fontId="74" fillId="0" borderId="0" xfId="5" applyNumberFormat="1" applyFont="1" applyFill="1" applyAlignment="1" applyProtection="1">
      <alignment horizontal="center"/>
    </xf>
    <xf numFmtId="3" fontId="74" fillId="0" borderId="0" xfId="29" applyNumberFormat="1" applyFont="1" applyFill="1" applyBorder="1" applyAlignment="1">
      <alignment horizontal="center"/>
    </xf>
    <xf numFmtId="3" fontId="74" fillId="0" borderId="0" xfId="4" applyNumberFormat="1" applyFont="1" applyFill="1" applyAlignment="1" applyProtection="1">
      <alignment horizontal="center"/>
    </xf>
    <xf numFmtId="3" fontId="5" fillId="0" borderId="0" xfId="29" applyNumberFormat="1" applyFont="1" applyFill="1"/>
    <xf numFmtId="3" fontId="5" fillId="0" borderId="1" xfId="30" applyNumberFormat="1" applyFont="1" applyFill="1" applyBorder="1" applyAlignment="1">
      <alignment horizontal="center"/>
    </xf>
    <xf numFmtId="3" fontId="5" fillId="0" borderId="5" xfId="30" applyNumberFormat="1" applyFont="1" applyFill="1" applyBorder="1" applyAlignment="1">
      <alignment horizontal="center"/>
    </xf>
    <xf numFmtId="3" fontId="5" fillId="0" borderId="8" xfId="30" applyNumberFormat="1" applyFont="1" applyFill="1" applyBorder="1" applyAlignment="1">
      <alignment horizontal="center"/>
    </xf>
    <xf numFmtId="3" fontId="5" fillId="0" borderId="0" xfId="5" applyNumberFormat="1" applyFont="1" applyFill="1" applyAlignment="1" applyProtection="1">
      <alignment horizontal="center"/>
    </xf>
    <xf numFmtId="0" fontId="67" fillId="0" borderId="0" xfId="0" applyFont="1" applyAlignment="1">
      <alignment horizontal="left"/>
    </xf>
    <xf numFmtId="0" fontId="14" fillId="0" borderId="0" xfId="0" applyFont="1" applyAlignment="1">
      <alignment horizontal="center"/>
    </xf>
    <xf numFmtId="0" fontId="14" fillId="0" borderId="0" xfId="0" applyFont="1" applyAlignment="1">
      <alignment horizontal="center"/>
    </xf>
    <xf numFmtId="0" fontId="56" fillId="0" borderId="0" xfId="0" applyFont="1" applyFill="1" applyBorder="1"/>
    <xf numFmtId="10" fontId="58" fillId="0" borderId="0" xfId="32" applyNumberFormat="1" applyFont="1" applyFill="1" applyBorder="1"/>
    <xf numFmtId="3" fontId="5" fillId="0" borderId="0" xfId="30" applyNumberFormat="1" applyFont="1" applyAlignment="1">
      <alignment horizontal="center"/>
    </xf>
    <xf numFmtId="177" fontId="3" fillId="0" borderId="0" xfId="29" applyNumberFormat="1" applyFont="1" applyFill="1"/>
    <xf numFmtId="3" fontId="5" fillId="0" borderId="10" xfId="23" applyNumberFormat="1" applyFont="1" applyBorder="1" applyAlignment="1">
      <alignment horizontal="center"/>
    </xf>
    <xf numFmtId="3" fontId="3" fillId="0" borderId="0" xfId="13" applyNumberFormat="1" applyFont="1" applyAlignment="1"/>
    <xf numFmtId="3" fontId="3" fillId="0" borderId="10" xfId="23" applyNumberFormat="1" applyFont="1" applyBorder="1"/>
    <xf numFmtId="0" fontId="14" fillId="0" borderId="0" xfId="0" applyFont="1" applyAlignment="1">
      <alignment horizontal="center"/>
    </xf>
    <xf numFmtId="0" fontId="14" fillId="0" borderId="0" xfId="0" applyFont="1" applyAlignment="1">
      <alignment horizontal="center"/>
    </xf>
    <xf numFmtId="3" fontId="5" fillId="0" borderId="0" xfId="30" applyNumberFormat="1" applyFont="1" applyFill="1" applyAlignment="1">
      <alignment horizontal="center"/>
    </xf>
    <xf numFmtId="0" fontId="14" fillId="0" borderId="0" xfId="0" applyFont="1" applyAlignment="1">
      <alignment horizontal="center"/>
    </xf>
    <xf numFmtId="0" fontId="14" fillId="0" borderId="0" xfId="0" applyFont="1" applyAlignment="1">
      <alignment horizontal="center"/>
    </xf>
    <xf numFmtId="3" fontId="5" fillId="0" borderId="0" xfId="29" applyNumberFormat="1" applyFont="1"/>
    <xf numFmtId="3" fontId="3" fillId="0" borderId="0" xfId="30" applyNumberFormat="1" applyFont="1" applyAlignment="1">
      <alignment horizontal="center"/>
    </xf>
    <xf numFmtId="0" fontId="14" fillId="0" borderId="0" xfId="0" applyFont="1" applyAlignment="1">
      <alignment horizontal="center"/>
    </xf>
    <xf numFmtId="3" fontId="72" fillId="0" borderId="0" xfId="29" applyNumberFormat="1" applyFont="1"/>
    <xf numFmtId="0" fontId="14" fillId="0" borderId="0" xfId="0" applyFont="1" applyAlignment="1">
      <alignment horizontal="center"/>
    </xf>
    <xf numFmtId="0" fontId="14" fillId="0" borderId="0" xfId="0" applyFont="1" applyAlignment="1">
      <alignment horizontal="center"/>
    </xf>
    <xf numFmtId="178" fontId="3" fillId="0" borderId="0" xfId="10" applyNumberFormat="1" applyFont="1"/>
    <xf numFmtId="0" fontId="14"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xf>
    <xf numFmtId="0" fontId="75" fillId="0" borderId="0" xfId="0" applyFont="1" applyAlignment="1">
      <alignment horizontal="center"/>
    </xf>
    <xf numFmtId="167" fontId="5" fillId="0" borderId="5" xfId="20" applyNumberFormat="1" applyFont="1" applyFill="1" applyBorder="1" applyAlignment="1">
      <alignment horizontal="center"/>
    </xf>
    <xf numFmtId="0" fontId="75" fillId="0" borderId="0" xfId="0" applyFont="1"/>
    <xf numFmtId="0" fontId="14"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xf>
    <xf numFmtId="3" fontId="3" fillId="0" borderId="0" xfId="0" applyNumberFormat="1" applyFont="1" applyAlignment="1">
      <alignment horizontal="center"/>
    </xf>
    <xf numFmtId="0" fontId="3" fillId="0" borderId="0" xfId="29" applyNumberFormat="1" applyFont="1" applyFill="1" applyAlignment="1">
      <alignment horizontal="center"/>
    </xf>
    <xf numFmtId="0" fontId="3" fillId="0" borderId="0" xfId="29" applyFont="1" applyFill="1"/>
    <xf numFmtId="0" fontId="3" fillId="0" borderId="0" xfId="29" applyFont="1" applyFill="1" applyBorder="1"/>
    <xf numFmtId="0" fontId="3" fillId="0" borderId="0" xfId="29" applyNumberFormat="1" applyFont="1" applyFill="1" applyBorder="1" applyAlignment="1">
      <alignment horizontal="center"/>
    </xf>
    <xf numFmtId="3" fontId="73" fillId="0" borderId="0" xfId="29" applyNumberFormat="1" applyFont="1" applyFill="1" applyBorder="1"/>
    <xf numFmtId="0" fontId="0" fillId="0" borderId="0" xfId="0" applyFill="1" applyBorder="1"/>
    <xf numFmtId="3" fontId="3" fillId="0" borderId="0" xfId="29" applyNumberFormat="1" applyFont="1" applyFill="1" applyAlignment="1">
      <alignment horizontal="center"/>
    </xf>
    <xf numFmtId="3" fontId="3" fillId="0" borderId="0" xfId="0" applyNumberFormat="1" applyFont="1" applyFill="1" applyAlignment="1">
      <alignment horizontal="center"/>
    </xf>
    <xf numFmtId="0" fontId="0" fillId="5" borderId="0" xfId="0" applyFill="1"/>
    <xf numFmtId="179" fontId="0" fillId="0" borderId="0" xfId="2" applyNumberFormat="1" applyFont="1"/>
    <xf numFmtId="179" fontId="0" fillId="0" borderId="20" xfId="0" applyNumberFormat="1" applyBorder="1"/>
    <xf numFmtId="3" fontId="14" fillId="5" borderId="0" xfId="26" applyNumberFormat="1" applyFont="1" applyFill="1" applyAlignment="1">
      <alignment horizontal="center"/>
    </xf>
    <xf numFmtId="3" fontId="14" fillId="5" borderId="0" xfId="26" applyNumberFormat="1" applyFont="1" applyFill="1" applyAlignment="1">
      <alignment horizontal="left"/>
    </xf>
    <xf numFmtId="0" fontId="14" fillId="5" borderId="0" xfId="26" applyFont="1" applyFill="1"/>
    <xf numFmtId="164" fontId="14" fillId="5" borderId="0" xfId="26" applyNumberFormat="1" applyFont="1" applyFill="1"/>
    <xf numFmtId="37" fontId="14" fillId="5" borderId="0" xfId="26" applyNumberFormat="1" applyFont="1" applyFill="1" applyAlignment="1">
      <alignment horizontal="right"/>
    </xf>
    <xf numFmtId="171" fontId="49" fillId="0" borderId="0" xfId="32" applyNumberFormat="1" applyFont="1" applyFill="1" applyAlignment="1">
      <alignment horizontal="left"/>
    </xf>
    <xf numFmtId="171" fontId="35" fillId="0" borderId="10" xfId="26" applyNumberFormat="1" applyFont="1" applyBorder="1"/>
    <xf numFmtId="179" fontId="3" fillId="5" borderId="0" xfId="0" applyNumberFormat="1" applyFont="1" applyFill="1" applyProtection="1">
      <protection locked="0"/>
    </xf>
    <xf numFmtId="0" fontId="76" fillId="0" borderId="0" xfId="0" applyFont="1"/>
    <xf numFmtId="3" fontId="3" fillId="0" borderId="0" xfId="0" applyNumberFormat="1" applyFont="1" applyAlignment="1">
      <alignment horizontal="center"/>
    </xf>
    <xf numFmtId="3" fontId="72" fillId="5" borderId="0" xfId="24" applyNumberFormat="1" applyFont="1" applyFill="1" applyAlignment="1">
      <alignment horizontal="center"/>
    </xf>
    <xf numFmtId="0" fontId="1" fillId="0" borderId="0" xfId="0" applyFont="1" applyAlignment="1">
      <alignment horizontal="center"/>
    </xf>
    <xf numFmtId="3" fontId="72" fillId="0" borderId="0" xfId="15" applyNumberFormat="1" applyFont="1" applyAlignment="1">
      <alignment horizontal="center"/>
    </xf>
    <xf numFmtId="0" fontId="78" fillId="5" borderId="0" xfId="26" applyFont="1" applyFill="1" applyBorder="1" applyAlignment="1">
      <alignment horizontal="centerContinuous"/>
    </xf>
    <xf numFmtId="3" fontId="72" fillId="5" borderId="0" xfId="13" applyNumberFormat="1" applyFont="1" applyFill="1" applyAlignment="1">
      <alignment horizontal="center"/>
    </xf>
    <xf numFmtId="3" fontId="72" fillId="5" borderId="0" xfId="0" applyNumberFormat="1" applyFont="1" applyFill="1" applyAlignment="1">
      <alignment horizontal="center"/>
    </xf>
    <xf numFmtId="0" fontId="79" fillId="5" borderId="0" xfId="0" applyFont="1" applyFill="1"/>
    <xf numFmtId="0" fontId="8" fillId="0" borderId="0" xfId="0" applyFont="1" applyAlignment="1">
      <alignment horizontal="center"/>
    </xf>
    <xf numFmtId="0" fontId="3" fillId="0" borderId="0" xfId="0" applyFont="1" applyAlignment="1">
      <alignment horizontal="left"/>
    </xf>
    <xf numFmtId="0" fontId="3" fillId="0" borderId="0" xfId="0" applyFont="1" applyAlignment="1">
      <alignment horizontal="left" wrapText="1"/>
    </xf>
    <xf numFmtId="0" fontId="3" fillId="0" borderId="0" xfId="0" applyFont="1" applyFill="1" applyAlignment="1">
      <alignment horizontal="center"/>
    </xf>
    <xf numFmtId="0" fontId="14" fillId="0" borderId="0" xfId="0" applyFont="1" applyAlignment="1">
      <alignment horizontal="center" vertical="top" wrapText="1"/>
    </xf>
    <xf numFmtId="6" fontId="14" fillId="0" borderId="0" xfId="2" applyNumberFormat="1" applyFont="1" applyFill="1" applyBorder="1"/>
    <xf numFmtId="10" fontId="15" fillId="0" borderId="0" xfId="0" applyNumberFormat="1" applyFont="1" applyFill="1" applyBorder="1" applyAlignment="1">
      <alignment horizontal="left"/>
    </xf>
    <xf numFmtId="0" fontId="14" fillId="0" borderId="0" xfId="0" applyFont="1" applyAlignment="1">
      <alignment horizontal="left" vertical="top" wrapText="1"/>
    </xf>
    <xf numFmtId="0" fontId="14" fillId="0" borderId="0" xfId="0" applyFont="1" applyBorder="1" applyAlignment="1">
      <alignment horizontal="left" vertical="top" wrapText="1"/>
    </xf>
    <xf numFmtId="0" fontId="15" fillId="0" borderId="0" xfId="0" applyFont="1" applyAlignment="1">
      <alignment horizontal="center"/>
    </xf>
    <xf numFmtId="0" fontId="15" fillId="0" borderId="0" xfId="0" applyFont="1" applyBorder="1" applyAlignment="1">
      <alignment horizontal="center"/>
    </xf>
    <xf numFmtId="3" fontId="3" fillId="0" borderId="0" xfId="23" applyNumberFormat="1" applyFont="1" applyAlignment="1">
      <alignment horizontal="center"/>
    </xf>
    <xf numFmtId="3" fontId="3" fillId="0" borderId="0" xfId="0" applyNumberFormat="1" applyFont="1" applyAlignment="1">
      <alignment horizontal="center"/>
    </xf>
    <xf numFmtId="0" fontId="5" fillId="5" borderId="0" xfId="0" applyFont="1" applyFill="1" applyAlignment="1">
      <alignment horizontal="center"/>
    </xf>
    <xf numFmtId="0" fontId="5" fillId="0" borderId="0" xfId="0" applyFont="1" applyAlignment="1">
      <alignment horizontal="center"/>
    </xf>
  </cellXfs>
  <cellStyles count="34">
    <cellStyle name="Comma" xfId="1" builtinId="3"/>
    <cellStyle name="Currency" xfId="2" builtinId="4"/>
    <cellStyle name="Currency 2" xfId="3"/>
    <cellStyle name="Followed Hyperlink" xfId="4" builtinId="9" customBuiltin="1"/>
    <cellStyle name="Hyperlink" xfId="5" builtinId="8" customBuiltin="1"/>
    <cellStyle name="Normal" xfId="0" builtinId="0"/>
    <cellStyle name="Normal 2 2" xfId="6"/>
    <cellStyle name="Normal 2 3" xfId="7"/>
    <cellStyle name="Normal 6" xfId="8"/>
    <cellStyle name="Normal_AR Exp Summ-Ele" xfId="9"/>
    <cellStyle name="Normal_B&amp;OElSum" xfId="10"/>
    <cellStyle name="Normal_Bld Gain Summ-Ele" xfId="11"/>
    <cellStyle name="Normal_Colstrip AFUDC Reall AS" xfId="12"/>
    <cellStyle name="Normal_Colstrip Common-AS" xfId="13"/>
    <cellStyle name="Normal_DADS Adj Summ-ele" xfId="14"/>
    <cellStyle name="Normal_Debt Int AS Elec" xfId="15"/>
    <cellStyle name="Normal_Debt Int AS Gas" xfId="16"/>
    <cellStyle name="Normal_DFIT-WaEle_SUM" xfId="17"/>
    <cellStyle name="Normal_Electric" xfId="18"/>
    <cellStyle name="Normal_FIT AS Elec" xfId="19"/>
    <cellStyle name="Normal_IDGas6_97" xfId="20"/>
    <cellStyle name="Normal_InjDamSum-Elec" xfId="21"/>
    <cellStyle name="Normal_KFSumm" xfId="22"/>
    <cellStyle name="Normal_PSSum-Elec" xfId="23"/>
    <cellStyle name="Normal_R&amp;PElSum" xfId="24"/>
    <cellStyle name="Normal_Reg Exp Summ-ele" xfId="25"/>
    <cellStyle name="Normal_RestateDebtInt1200case" xfId="26"/>
    <cellStyle name="Normal_Sub Space Summ-Ele" xfId="27"/>
    <cellStyle name="Normal_UncollectSumm-Gas" xfId="28"/>
    <cellStyle name="Normal_WAElec6_97" xfId="29"/>
    <cellStyle name="Normal_WAGas6_97" xfId="30"/>
    <cellStyle name="Normal_WNP-3AS" xfId="31"/>
    <cellStyle name="Percent" xfId="32" builtinId="5"/>
    <cellStyle name="Percent 2" xfId="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13</xdr:col>
      <xdr:colOff>581025</xdr:colOff>
      <xdr:row>8</xdr:row>
      <xdr:rowOff>133350</xdr:rowOff>
    </xdr:from>
    <xdr:to>
      <xdr:col>14</xdr:col>
      <xdr:colOff>514350</xdr:colOff>
      <xdr:row>11</xdr:row>
      <xdr:rowOff>114300</xdr:rowOff>
    </xdr:to>
    <xdr:cxnSp macro="">
      <xdr:nvCxnSpPr>
        <xdr:cNvPr id="3" name="Straight Arrow Connector 2"/>
        <xdr:cNvCxnSpPr/>
      </xdr:nvCxnSpPr>
      <xdr:spPr bwMode="auto">
        <a:xfrm flipH="1">
          <a:off x="10058400" y="1581150"/>
          <a:ext cx="866775" cy="52387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81"/>
  <sheetViews>
    <sheetView tabSelected="1" zoomScaleNormal="100" workbookViewId="0">
      <pane xSplit="4" ySplit="10" topLeftCell="AC47" activePane="bottomRight" state="frozen"/>
      <selection activeCell="H47" sqref="H47"/>
      <selection pane="topRight" activeCell="H47" sqref="H47"/>
      <selection pane="bottomLeft" activeCell="H47" sqref="H47"/>
      <selection pane="bottomRight" activeCell="K79" sqref="K79"/>
    </sheetView>
  </sheetViews>
  <sheetFormatPr defaultColWidth="10.7109375" defaultRowHeight="12.75"/>
  <cols>
    <col min="1" max="1" width="4.7109375" style="3" customWidth="1"/>
    <col min="2" max="3" width="1.7109375" style="2" customWidth="1"/>
    <col min="4" max="4" width="33.7109375" style="2" customWidth="1"/>
    <col min="5" max="5" width="10.140625" style="635" bestFit="1" customWidth="1"/>
    <col min="6" max="6" width="12" style="4" bestFit="1" customWidth="1"/>
    <col min="7" max="7" width="16.28515625" style="635" bestFit="1" customWidth="1"/>
    <col min="8" max="8" width="13.42578125" style="4" bestFit="1" customWidth="1"/>
    <col min="9" max="9" width="10.42578125" style="4" bestFit="1" customWidth="1"/>
    <col min="10" max="10" width="11.140625" style="4" bestFit="1" customWidth="1"/>
    <col min="11" max="11" width="11.5703125" style="941" bestFit="1" customWidth="1"/>
    <col min="12" max="12" width="10" style="941" customWidth="1"/>
    <col min="13" max="13" width="11.42578125" style="4" customWidth="1"/>
    <col min="14" max="14" width="13.28515625" style="635" bestFit="1" customWidth="1"/>
    <col min="15" max="15" width="14.28515625" style="635" customWidth="1"/>
    <col min="16" max="16" width="11.140625" style="635" customWidth="1"/>
    <col min="17" max="18" width="12.42578125" style="635" customWidth="1"/>
    <col min="19" max="19" width="10.85546875" style="4" bestFit="1" customWidth="1"/>
    <col min="20" max="20" width="11.5703125" style="941" bestFit="1" customWidth="1"/>
    <col min="21" max="21" width="11.140625" style="635" bestFit="1" customWidth="1"/>
    <col min="22" max="22" width="10.85546875" style="941" customWidth="1"/>
    <col min="23" max="23" width="11" style="4" customWidth="1"/>
    <col min="24" max="24" width="10.85546875" style="941" bestFit="1" customWidth="1"/>
    <col min="25" max="25" width="9" style="635" customWidth="1"/>
    <col min="26" max="26" width="12.85546875" style="4" customWidth="1"/>
    <col min="27" max="27" width="12.5703125" style="941" customWidth="1"/>
    <col min="28" max="28" width="12.28515625" style="941" customWidth="1"/>
    <col min="29" max="29" width="16.28515625" style="941" customWidth="1"/>
    <col min="30" max="30" width="12.42578125" style="941" customWidth="1"/>
    <col min="31" max="31" width="9.42578125" style="941" bestFit="1" customWidth="1"/>
    <col min="32" max="32" width="13.5703125" style="635" customWidth="1"/>
    <col min="33" max="33" width="11.85546875" style="635" bestFit="1" customWidth="1"/>
    <col min="34" max="34" width="9.85546875" style="635" bestFit="1" customWidth="1"/>
    <col min="35" max="35" width="15.28515625" style="635" customWidth="1"/>
    <col min="36" max="36" width="8.42578125" style="635" customWidth="1"/>
    <col min="37" max="37" width="0.28515625" style="635" hidden="1" customWidth="1"/>
    <col min="38" max="38" width="9.28515625" style="635" bestFit="1" customWidth="1"/>
    <col min="39" max="40" width="2.5703125" style="4" hidden="1" customWidth="1"/>
    <col min="41" max="41" width="12.28515625" style="4" hidden="1" customWidth="1"/>
    <col min="42" max="42" width="20.42578125" style="870" customWidth="1"/>
    <col min="43" max="43" width="14.7109375" style="766" customWidth="1"/>
    <col min="44" max="44" width="20.42578125" style="822" customWidth="1"/>
    <col min="45" max="45" width="2.85546875" style="2" customWidth="1"/>
    <col min="46" max="46" width="2.7109375" style="2" customWidth="1"/>
    <col min="47" max="47" width="10.7109375" style="2" customWidth="1"/>
    <col min="48" max="48" width="17.140625" style="766" customWidth="1"/>
    <col min="49" max="49" width="6.85546875" style="2" customWidth="1"/>
    <col min="50" max="50" width="10.7109375" style="2"/>
    <col min="52" max="52" width="16.7109375" style="766" customWidth="1"/>
    <col min="53" max="16384" width="10.7109375" style="2"/>
  </cols>
  <sheetData>
    <row r="1" spans="1:52">
      <c r="A1" s="1" t="s">
        <v>331</v>
      </c>
      <c r="D1" s="3"/>
      <c r="E1" s="968"/>
    </row>
    <row r="2" spans="1:52">
      <c r="A2" s="1" t="s">
        <v>332</v>
      </c>
      <c r="D2" s="3"/>
    </row>
    <row r="3" spans="1:52">
      <c r="A3" s="1" t="s">
        <v>443</v>
      </c>
      <c r="D3" s="3"/>
      <c r="F3" s="991"/>
    </row>
    <row r="4" spans="1:52">
      <c r="A4" s="1" t="str">
        <f>Inputs!D2</f>
        <v>TWELVE MONTHS ENDED DECEMBER 31, 2010</v>
      </c>
      <c r="D4" s="3"/>
      <c r="F4" s="988"/>
      <c r="P4" s="968"/>
      <c r="AC4" s="964"/>
      <c r="AG4" s="968"/>
      <c r="AJ4" s="1011"/>
      <c r="AK4" s="9"/>
    </row>
    <row r="5" spans="1:52">
      <c r="A5" s="1" t="s">
        <v>333</v>
      </c>
      <c r="D5" s="3"/>
      <c r="O5" s="763"/>
      <c r="P5" s="968"/>
      <c r="AC5" s="964"/>
      <c r="AG5" s="968"/>
      <c r="AJ5" s="1011"/>
      <c r="AK5" s="9"/>
      <c r="AV5" s="9"/>
    </row>
    <row r="6" spans="1:52" s="7" customFormat="1">
      <c r="A6" s="6"/>
      <c r="D6" s="6"/>
      <c r="E6" s="763"/>
      <c r="F6" s="989"/>
      <c r="G6" s="985"/>
      <c r="H6" s="978"/>
      <c r="I6" s="989"/>
      <c r="J6" s="978"/>
      <c r="K6" s="942"/>
      <c r="L6" s="956"/>
      <c r="M6" s="978"/>
      <c r="N6" s="763"/>
      <c r="O6" s="763"/>
      <c r="P6" s="763"/>
      <c r="Q6" s="763"/>
      <c r="R6" s="763"/>
      <c r="S6" s="8"/>
      <c r="T6" s="942"/>
      <c r="U6" s="763"/>
      <c r="V6" s="960"/>
      <c r="W6" s="985"/>
      <c r="X6" s="960"/>
      <c r="Y6" s="985"/>
      <c r="Z6" s="985"/>
      <c r="AA6" s="942"/>
      <c r="AB6" s="942"/>
      <c r="AC6" s="942"/>
      <c r="AD6" s="942"/>
      <c r="AE6" s="966"/>
      <c r="AF6" s="865"/>
      <c r="AG6" s="763"/>
      <c r="AH6" s="763"/>
      <c r="AI6" s="763"/>
      <c r="AJ6" s="763"/>
      <c r="AK6" s="9"/>
      <c r="AL6" s="763"/>
      <c r="AM6" s="763"/>
      <c r="AN6" s="763"/>
      <c r="AO6" s="763"/>
      <c r="AP6" s="5"/>
      <c r="AQ6" s="9"/>
      <c r="AR6" s="17"/>
      <c r="AV6" s="9"/>
      <c r="AZ6" s="9"/>
    </row>
    <row r="7" spans="1:52" s="7" customFormat="1" ht="12" customHeight="1">
      <c r="A7" s="10"/>
      <c r="B7" s="11"/>
      <c r="C7" s="12"/>
      <c r="D7" s="13"/>
      <c r="E7" s="636" t="s">
        <v>1</v>
      </c>
      <c r="F7" s="14" t="s">
        <v>2</v>
      </c>
      <c r="G7" s="636" t="s">
        <v>242</v>
      </c>
      <c r="H7" s="14" t="s">
        <v>3</v>
      </c>
      <c r="I7" s="14" t="s">
        <v>4</v>
      </c>
      <c r="J7" s="14" t="s">
        <v>5</v>
      </c>
      <c r="K7" s="943"/>
      <c r="L7" s="957" t="s">
        <v>19</v>
      </c>
      <c r="M7" s="14" t="s">
        <v>6</v>
      </c>
      <c r="N7" s="793" t="s">
        <v>396</v>
      </c>
      <c r="O7" s="793" t="s">
        <v>396</v>
      </c>
      <c r="P7" s="793" t="s">
        <v>396</v>
      </c>
      <c r="Q7" s="793" t="s">
        <v>396</v>
      </c>
      <c r="R7" s="793" t="s">
        <v>486</v>
      </c>
      <c r="S7" s="14"/>
      <c r="T7" s="943" t="s">
        <v>7</v>
      </c>
      <c r="U7" s="636"/>
      <c r="V7" s="943"/>
      <c r="W7" s="14"/>
      <c r="X7" s="943" t="s">
        <v>8</v>
      </c>
      <c r="Y7" s="636"/>
      <c r="Z7" s="636" t="s">
        <v>7</v>
      </c>
      <c r="AA7" s="961" t="s">
        <v>250</v>
      </c>
      <c r="AB7" s="943" t="s">
        <v>7</v>
      </c>
      <c r="AC7" s="961" t="s">
        <v>10</v>
      </c>
      <c r="AD7" s="957" t="s">
        <v>9</v>
      </c>
      <c r="AE7" s="957" t="s">
        <v>381</v>
      </c>
      <c r="AF7" s="969" t="s">
        <v>379</v>
      </c>
      <c r="AG7" s="969"/>
      <c r="AH7" s="969" t="s">
        <v>459</v>
      </c>
      <c r="AI7" s="793"/>
      <c r="AJ7" s="636" t="s">
        <v>9</v>
      </c>
      <c r="AK7" s="636"/>
      <c r="AL7" s="636"/>
      <c r="AM7" s="793"/>
      <c r="AN7" s="793"/>
      <c r="AO7" s="14"/>
      <c r="AP7" s="9"/>
      <c r="AQ7" s="931"/>
      <c r="AR7" s="17"/>
      <c r="AV7" s="931"/>
      <c r="AZ7" s="931"/>
    </row>
    <row r="8" spans="1:52" s="7" customFormat="1" ht="12">
      <c r="A8" s="15" t="s">
        <v>12</v>
      </c>
      <c r="B8" s="16"/>
      <c r="C8" s="17"/>
      <c r="D8" s="18"/>
      <c r="E8" s="881" t="s">
        <v>13</v>
      </c>
      <c r="F8" s="19" t="s">
        <v>14</v>
      </c>
      <c r="G8" s="881" t="s">
        <v>15</v>
      </c>
      <c r="H8" s="19" t="s">
        <v>16</v>
      </c>
      <c r="I8" s="19" t="s">
        <v>17</v>
      </c>
      <c r="J8" s="19" t="s">
        <v>18</v>
      </c>
      <c r="K8" s="944" t="s">
        <v>19</v>
      </c>
      <c r="L8" s="958" t="s">
        <v>416</v>
      </c>
      <c r="M8" s="19" t="s">
        <v>20</v>
      </c>
      <c r="N8" s="881" t="s">
        <v>442</v>
      </c>
      <c r="O8" s="881" t="s">
        <v>440</v>
      </c>
      <c r="P8" s="881" t="s">
        <v>397</v>
      </c>
      <c r="Q8" s="881" t="s">
        <v>422</v>
      </c>
      <c r="R8" s="881" t="s">
        <v>254</v>
      </c>
      <c r="S8" s="19" t="s">
        <v>21</v>
      </c>
      <c r="T8" s="944" t="s">
        <v>23</v>
      </c>
      <c r="U8" s="881" t="s">
        <v>24</v>
      </c>
      <c r="V8" s="944" t="s">
        <v>25</v>
      </c>
      <c r="W8" s="19" t="s">
        <v>26</v>
      </c>
      <c r="X8" s="944" t="s">
        <v>27</v>
      </c>
      <c r="Y8" s="881"/>
      <c r="Z8" s="881" t="s">
        <v>244</v>
      </c>
      <c r="AA8" s="962" t="s">
        <v>6</v>
      </c>
      <c r="AB8" s="944" t="s">
        <v>29</v>
      </c>
      <c r="AC8" s="962" t="s">
        <v>30</v>
      </c>
      <c r="AD8" s="958" t="s">
        <v>385</v>
      </c>
      <c r="AE8" s="944" t="s">
        <v>471</v>
      </c>
      <c r="AF8" s="881" t="s">
        <v>476</v>
      </c>
      <c r="AG8" s="970" t="s">
        <v>404</v>
      </c>
      <c r="AH8" s="970" t="s">
        <v>449</v>
      </c>
      <c r="AI8" s="999" t="s">
        <v>22</v>
      </c>
      <c r="AJ8" s="881" t="s">
        <v>28</v>
      </c>
      <c r="AK8" s="881"/>
      <c r="AL8" s="881" t="s">
        <v>31</v>
      </c>
      <c r="AM8" s="19"/>
      <c r="AN8" s="19"/>
      <c r="AO8" s="19" t="s">
        <v>11</v>
      </c>
      <c r="AP8" s="9"/>
      <c r="AQ8" s="9"/>
      <c r="AR8" s="17"/>
      <c r="AV8" s="9"/>
      <c r="AZ8" s="9"/>
    </row>
    <row r="9" spans="1:52" s="7" customFormat="1" ht="12">
      <c r="A9" s="20" t="s">
        <v>32</v>
      </c>
      <c r="B9" s="21"/>
      <c r="C9" s="22"/>
      <c r="D9" s="23" t="s">
        <v>33</v>
      </c>
      <c r="E9" s="882" t="s">
        <v>34</v>
      </c>
      <c r="F9" s="24" t="s">
        <v>35</v>
      </c>
      <c r="G9" s="882" t="s">
        <v>36</v>
      </c>
      <c r="H9" s="24" t="s">
        <v>37</v>
      </c>
      <c r="I9" s="24" t="s">
        <v>16</v>
      </c>
      <c r="J9" s="24" t="s">
        <v>38</v>
      </c>
      <c r="K9" s="945" t="s">
        <v>39</v>
      </c>
      <c r="L9" s="959"/>
      <c r="M9" s="24" t="s">
        <v>22</v>
      </c>
      <c r="N9" s="882" t="s">
        <v>6</v>
      </c>
      <c r="O9" s="882" t="s">
        <v>441</v>
      </c>
      <c r="P9" s="882" t="s">
        <v>398</v>
      </c>
      <c r="Q9" s="882" t="s">
        <v>423</v>
      </c>
      <c r="R9" s="882" t="s">
        <v>41</v>
      </c>
      <c r="S9" s="24" t="s">
        <v>40</v>
      </c>
      <c r="T9" s="945" t="s">
        <v>43</v>
      </c>
      <c r="U9" s="882" t="s">
        <v>44</v>
      </c>
      <c r="V9" s="945" t="s">
        <v>45</v>
      </c>
      <c r="W9" s="24" t="s">
        <v>45</v>
      </c>
      <c r="X9" s="945" t="s">
        <v>46</v>
      </c>
      <c r="Y9" s="882" t="s">
        <v>47</v>
      </c>
      <c r="Z9" s="882" t="s">
        <v>245</v>
      </c>
      <c r="AA9" s="963" t="s">
        <v>41</v>
      </c>
      <c r="AB9" s="945" t="s">
        <v>50</v>
      </c>
      <c r="AC9" s="963" t="s">
        <v>403</v>
      </c>
      <c r="AD9" s="959" t="s">
        <v>43</v>
      </c>
      <c r="AE9" s="945" t="s">
        <v>472</v>
      </c>
      <c r="AF9" s="882" t="s">
        <v>329</v>
      </c>
      <c r="AG9" s="971" t="s">
        <v>396</v>
      </c>
      <c r="AH9" s="971" t="s">
        <v>450</v>
      </c>
      <c r="AI9" s="882" t="s">
        <v>42</v>
      </c>
      <c r="AJ9" s="882" t="s">
        <v>48</v>
      </c>
      <c r="AK9" s="882"/>
      <c r="AL9" s="882" t="s">
        <v>51</v>
      </c>
      <c r="AM9" s="24"/>
      <c r="AN9" s="844"/>
      <c r="AO9" s="24" t="s">
        <v>51</v>
      </c>
      <c r="AP9" s="9"/>
      <c r="AQ9" s="9"/>
      <c r="AR9" s="17"/>
      <c r="AV9" s="9"/>
      <c r="AZ9" s="9"/>
    </row>
    <row r="10" spans="1:52" s="7" customFormat="1" ht="12">
      <c r="A10" s="6"/>
      <c r="D10" s="7" t="s">
        <v>52</v>
      </c>
      <c r="E10" s="921" t="s">
        <v>53</v>
      </c>
      <c r="F10" s="921" t="s">
        <v>54</v>
      </c>
      <c r="G10" s="928" t="s">
        <v>55</v>
      </c>
      <c r="H10" s="921" t="s">
        <v>56</v>
      </c>
      <c r="I10" s="921" t="s">
        <v>57</v>
      </c>
      <c r="J10" s="921" t="s">
        <v>58</v>
      </c>
      <c r="K10" s="946" t="s">
        <v>59</v>
      </c>
      <c r="L10" s="946" t="s">
        <v>60</v>
      </c>
      <c r="M10" s="921" t="s">
        <v>61</v>
      </c>
      <c r="N10" s="928" t="s">
        <v>62</v>
      </c>
      <c r="O10" s="763" t="s">
        <v>64</v>
      </c>
      <c r="P10" s="928" t="s">
        <v>479</v>
      </c>
      <c r="Q10" s="928" t="s">
        <v>279</v>
      </c>
      <c r="R10" s="928" t="s">
        <v>487</v>
      </c>
      <c r="S10" s="8" t="s">
        <v>63</v>
      </c>
      <c r="T10" s="946" t="s">
        <v>65</v>
      </c>
      <c r="U10" s="928" t="s">
        <v>480</v>
      </c>
      <c r="V10" s="946" t="s">
        <v>458</v>
      </c>
      <c r="W10" s="921" t="s">
        <v>481</v>
      </c>
      <c r="X10" s="946" t="s">
        <v>66</v>
      </c>
      <c r="Y10" s="928" t="s">
        <v>67</v>
      </c>
      <c r="Z10" s="921" t="s">
        <v>68</v>
      </c>
      <c r="AA10" s="946" t="s">
        <v>280</v>
      </c>
      <c r="AB10" s="946" t="s">
        <v>475</v>
      </c>
      <c r="AC10" s="965" t="s">
        <v>69</v>
      </c>
      <c r="AD10" s="965" t="s">
        <v>70</v>
      </c>
      <c r="AE10" s="967" t="s">
        <v>71</v>
      </c>
      <c r="AF10" s="928" t="s">
        <v>249</v>
      </c>
      <c r="AG10" s="972" t="s">
        <v>424</v>
      </c>
      <c r="AH10" s="972" t="s">
        <v>425</v>
      </c>
      <c r="AI10" s="928" t="s">
        <v>426</v>
      </c>
      <c r="AJ10" s="972" t="s">
        <v>436</v>
      </c>
      <c r="AK10" s="928"/>
      <c r="AL10" s="928"/>
      <c r="AM10" s="921"/>
      <c r="AN10" s="8"/>
      <c r="AO10" s="8" t="s">
        <v>382</v>
      </c>
      <c r="AP10" s="9"/>
      <c r="AQ10" s="935"/>
      <c r="AR10" s="17"/>
      <c r="AV10" s="9"/>
      <c r="AZ10" s="935"/>
    </row>
    <row r="11" spans="1:52">
      <c r="Y11" s="766"/>
      <c r="AI11" s="766"/>
      <c r="AJ11" s="766"/>
      <c r="AP11" s="766"/>
    </row>
    <row r="12" spans="1:52">
      <c r="B12" s="2" t="s">
        <v>334</v>
      </c>
      <c r="Y12" s="766"/>
      <c r="AI12" s="766"/>
      <c r="AJ12" s="766"/>
      <c r="AP12" s="766"/>
    </row>
    <row r="13" spans="1:52" s="28" customFormat="1">
      <c r="A13" s="27">
        <v>1</v>
      </c>
      <c r="B13" s="28" t="s">
        <v>335</v>
      </c>
      <c r="E13" s="883">
        <f>ResultSumEl!F8</f>
        <v>433618</v>
      </c>
      <c r="F13" s="67">
        <f>DFITAMA!$F8</f>
        <v>0</v>
      </c>
      <c r="G13" s="67">
        <f>BldGain!$F8</f>
        <v>0</v>
      </c>
      <c r="H13" s="67">
        <f>ColstripAFUDC!$F8</f>
        <v>0</v>
      </c>
      <c r="I13" s="67">
        <f>ColstripCommon!$F8</f>
        <v>0</v>
      </c>
      <c r="J13" s="67">
        <f>'KF-BP_Summ'!$F8</f>
        <v>0</v>
      </c>
      <c r="K13" s="947">
        <f>CustAdv!$F8</f>
        <v>0</v>
      </c>
      <c r="L13" s="947">
        <f>CustDep!$F8</f>
        <v>0</v>
      </c>
      <c r="M13" s="67">
        <f>'WA-SettleEx'!$F8</f>
        <v>0</v>
      </c>
      <c r="N13" s="67">
        <f>Def_CDA!$F8</f>
        <v>0</v>
      </c>
      <c r="O13" s="67">
        <f>Def_SR!$F8</f>
        <v>0</v>
      </c>
      <c r="P13" s="67">
        <f>MoLease!$F8</f>
        <v>0</v>
      </c>
      <c r="Q13" s="67">
        <f>Lancaster!$F8</f>
        <v>0</v>
      </c>
      <c r="R13" s="67">
        <f>WC!$F8</f>
        <v>0</v>
      </c>
      <c r="S13" s="68">
        <f>SUM(E13:R13)</f>
        <v>433618</v>
      </c>
      <c r="T13" s="947">
        <f>BandO!$F8</f>
        <v>-14789</v>
      </c>
      <c r="U13" s="67">
        <f>PropTax!$F8</f>
        <v>0</v>
      </c>
      <c r="V13" s="947">
        <f>UncollExp!$F8</f>
        <v>0</v>
      </c>
      <c r="W13" s="67">
        <f>RegExp!$F8</f>
        <v>0</v>
      </c>
      <c r="X13" s="947">
        <f>InjDam!$F8</f>
        <v>0</v>
      </c>
      <c r="Y13" s="67">
        <f>FIT!$F8</f>
        <v>0</v>
      </c>
      <c r="Z13" s="67">
        <f>ElimPowerCost!$F8</f>
        <v>-7113</v>
      </c>
      <c r="AA13" s="947">
        <f>NezPerce!$F8</f>
        <v>0</v>
      </c>
      <c r="AB13" s="947">
        <f>ElimAR!$F8</f>
        <v>0</v>
      </c>
      <c r="AC13" s="947">
        <f>SubSpace!$F8</f>
        <v>0</v>
      </c>
      <c r="AD13" s="947">
        <f>ExciseTax!$F8</f>
        <v>0</v>
      </c>
      <c r="AE13" s="947">
        <f>GainsLoss!$F8</f>
        <v>0</v>
      </c>
      <c r="AF13" s="67">
        <f>RevNormalztn!$F8</f>
        <v>4970</v>
      </c>
      <c r="AG13" s="67">
        <f>MiscRestate!$F8</f>
        <v>-767.02963679999993</v>
      </c>
      <c r="AH13" s="67">
        <f>BCKaBlck!$F8</f>
        <v>-179</v>
      </c>
      <c r="AI13" s="67">
        <f>CBR_PSWA!$F8</f>
        <v>0</v>
      </c>
      <c r="AJ13" s="67">
        <f>DebtInt!$F8</f>
        <v>0</v>
      </c>
      <c r="AK13" s="67"/>
      <c r="AL13" s="883">
        <f>SUM(S13:AK13)</f>
        <v>415739.9703632</v>
      </c>
      <c r="AM13" s="67"/>
      <c r="AN13" s="67"/>
      <c r="AO13" s="68">
        <f t="shared" ref="AO13:AO18" si="0">SUM(AL13:AN13)</f>
        <v>415739.9703632</v>
      </c>
      <c r="AP13" s="67"/>
      <c r="AQ13" s="67"/>
      <c r="AR13" s="837"/>
      <c r="AS13" s="637"/>
      <c r="AV13" s="67"/>
      <c r="AZ13" s="67"/>
    </row>
    <row r="14" spans="1:52" s="29" customFormat="1" ht="12">
      <c r="A14" s="27">
        <v>2</v>
      </c>
      <c r="B14" s="29" t="s">
        <v>336</v>
      </c>
      <c r="E14" s="884">
        <f>ResultSumEl!F9</f>
        <v>790</v>
      </c>
      <c r="F14" s="65">
        <f>DFITAMA!$F9</f>
        <v>0</v>
      </c>
      <c r="G14" s="884">
        <f>BldGain!$F9</f>
        <v>0</v>
      </c>
      <c r="H14" s="65">
        <f>ColstripAFUDC!$F9</f>
        <v>0</v>
      </c>
      <c r="I14" s="65">
        <f>ColstripCommon!$F9</f>
        <v>0</v>
      </c>
      <c r="J14" s="65">
        <f>'KF-BP_Summ'!$F9</f>
        <v>0</v>
      </c>
      <c r="K14" s="948">
        <f>CustAdv!$F9</f>
        <v>0</v>
      </c>
      <c r="L14" s="948">
        <f>CustDep!$F9</f>
        <v>0</v>
      </c>
      <c r="M14" s="65">
        <f>'WA-SettleEx'!$F9</f>
        <v>0</v>
      </c>
      <c r="N14" s="884">
        <f>Def_CDA!$F9</f>
        <v>0</v>
      </c>
      <c r="O14" s="884">
        <f>Def_SR!$F9</f>
        <v>0</v>
      </c>
      <c r="P14" s="884">
        <f>MoLease!$F9</f>
        <v>0</v>
      </c>
      <c r="Q14" s="884">
        <f>Lancaster!$F9</f>
        <v>0</v>
      </c>
      <c r="R14" s="884">
        <f>WC!$F9</f>
        <v>0</v>
      </c>
      <c r="S14" s="939">
        <f>SUM(E14:R14)</f>
        <v>790</v>
      </c>
      <c r="T14" s="948">
        <f>BandO!$F9</f>
        <v>0</v>
      </c>
      <c r="U14" s="884">
        <f>PropTax!$F9</f>
        <v>0</v>
      </c>
      <c r="V14" s="948">
        <f>UncollExp!$F9</f>
        <v>0</v>
      </c>
      <c r="W14" s="65">
        <f>RegExp!$F9</f>
        <v>0</v>
      </c>
      <c r="X14" s="948">
        <f>InjDam!$F9</f>
        <v>0</v>
      </c>
      <c r="Y14" s="884">
        <f>FIT!$F9</f>
        <v>0</v>
      </c>
      <c r="Z14" s="65">
        <f>ElimPowerCost!$F9</f>
        <v>0</v>
      </c>
      <c r="AA14" s="948">
        <f>NezPerce!$F9</f>
        <v>0</v>
      </c>
      <c r="AB14" s="948">
        <f>ElimAR!$F9</f>
        <v>0</v>
      </c>
      <c r="AC14" s="948">
        <f>SubSpace!$F9</f>
        <v>0</v>
      </c>
      <c r="AD14" s="948">
        <f>ExciseTax!$F9</f>
        <v>0</v>
      </c>
      <c r="AE14" s="948">
        <f>GainsLoss!$F9</f>
        <v>0</v>
      </c>
      <c r="AF14" s="884">
        <f>RevNormalztn!$F9</f>
        <v>0</v>
      </c>
      <c r="AG14" s="884">
        <f>MiscRestate!$F9</f>
        <v>0</v>
      </c>
      <c r="AH14" s="884">
        <f>BCKaBlck!$F9</f>
        <v>0</v>
      </c>
      <c r="AI14" s="884">
        <f>CBR_PSWA!$F9</f>
        <v>0</v>
      </c>
      <c r="AJ14" s="884">
        <f>DebtInt!$F9</f>
        <v>0</v>
      </c>
      <c r="AK14" s="884"/>
      <c r="AL14" s="884">
        <f>SUM(S14:AK14)</f>
        <v>790</v>
      </c>
      <c r="AM14" s="65"/>
      <c r="AN14" s="65"/>
      <c r="AO14" s="68">
        <f t="shared" si="0"/>
        <v>790</v>
      </c>
      <c r="AP14" s="869"/>
      <c r="AQ14" s="932"/>
      <c r="AR14" s="696"/>
      <c r="AV14" s="932"/>
      <c r="AZ14" s="932"/>
    </row>
    <row r="15" spans="1:52" s="29" customFormat="1" ht="12">
      <c r="A15" s="27">
        <v>3</v>
      </c>
      <c r="B15" s="29" t="s">
        <v>337</v>
      </c>
      <c r="E15" s="885">
        <f>ResultSumEl!F10</f>
        <v>167018</v>
      </c>
      <c r="F15" s="66">
        <f>DFITAMA!$F10</f>
        <v>0</v>
      </c>
      <c r="G15" s="885">
        <f>BldGain!$F10</f>
        <v>0</v>
      </c>
      <c r="H15" s="66">
        <f>ColstripAFUDC!$F10</f>
        <v>0</v>
      </c>
      <c r="I15" s="66">
        <f>ColstripCommon!$F10</f>
        <v>0</v>
      </c>
      <c r="J15" s="66">
        <f>'KF-BP_Summ'!$F10</f>
        <v>0</v>
      </c>
      <c r="K15" s="949">
        <f>CustAdv!$F10</f>
        <v>0</v>
      </c>
      <c r="L15" s="949">
        <f>CustDep!$F10</f>
        <v>0</v>
      </c>
      <c r="M15" s="66">
        <f>'WA-SettleEx'!$F10</f>
        <v>0</v>
      </c>
      <c r="N15" s="885">
        <f>Def_CDA!$F10</f>
        <v>0</v>
      </c>
      <c r="O15" s="885">
        <f>Def_SR!$F10</f>
        <v>0</v>
      </c>
      <c r="P15" s="885">
        <f>MoLease!$F10</f>
        <v>0</v>
      </c>
      <c r="Q15" s="885">
        <f>Lancaster!$F10</f>
        <v>0</v>
      </c>
      <c r="R15" s="885">
        <f>WC!$F10</f>
        <v>0</v>
      </c>
      <c r="S15" s="940">
        <f>SUM(E15:R15)</f>
        <v>167018</v>
      </c>
      <c r="T15" s="949">
        <f>BandO!$F10</f>
        <v>0</v>
      </c>
      <c r="U15" s="885">
        <f>PropTax!$F10</f>
        <v>0</v>
      </c>
      <c r="V15" s="949">
        <f>UncollExp!$F10</f>
        <v>0</v>
      </c>
      <c r="W15" s="66">
        <f>RegExp!$F10</f>
        <v>0</v>
      </c>
      <c r="X15" s="949">
        <f>InjDam!$F10</f>
        <v>0</v>
      </c>
      <c r="Y15" s="885">
        <f>FIT!$F10</f>
        <v>0</v>
      </c>
      <c r="Z15" s="66">
        <f>ElimPowerCost!$F10</f>
        <v>0</v>
      </c>
      <c r="AA15" s="949">
        <f>NezPerce!$F10</f>
        <v>0</v>
      </c>
      <c r="AB15" s="949">
        <f>ElimAR!$F10</f>
        <v>0</v>
      </c>
      <c r="AC15" s="949">
        <f>SubSpace!$F10</f>
        <v>0</v>
      </c>
      <c r="AD15" s="949">
        <f>ExciseTax!$F10</f>
        <v>0</v>
      </c>
      <c r="AE15" s="949">
        <f>GainsLoss!$F10</f>
        <v>0</v>
      </c>
      <c r="AF15" s="885">
        <f>RevNormalztn!$F10</f>
        <v>0</v>
      </c>
      <c r="AG15" s="885">
        <f>MiscRestate!$F10</f>
        <v>0</v>
      </c>
      <c r="AH15" s="885">
        <f>BCKaBlck!$F10</f>
        <v>0</v>
      </c>
      <c r="AI15" s="885">
        <f>CBR_PSWA!$F10</f>
        <v>-33539</v>
      </c>
      <c r="AJ15" s="885">
        <f>DebtInt!$F10</f>
        <v>0</v>
      </c>
      <c r="AK15" s="885"/>
      <c r="AL15" s="885">
        <f>SUM(S15:AK15)</f>
        <v>133479</v>
      </c>
      <c r="AM15" s="66"/>
      <c r="AN15" s="66"/>
      <c r="AO15" s="919">
        <f t="shared" si="0"/>
        <v>133479</v>
      </c>
      <c r="AP15" s="869"/>
      <c r="AQ15" s="932"/>
      <c r="AR15" s="696"/>
      <c r="AV15" s="932"/>
      <c r="AZ15" s="932"/>
    </row>
    <row r="16" spans="1:52" s="29" customFormat="1" ht="12">
      <c r="A16" s="27">
        <v>4</v>
      </c>
      <c r="C16" s="29" t="s">
        <v>338</v>
      </c>
      <c r="E16" s="764">
        <f t="shared" ref="E16:K16" si="1">SUM(E13:E15)</f>
        <v>601426</v>
      </c>
      <c r="F16" s="29">
        <f t="shared" si="1"/>
        <v>0</v>
      </c>
      <c r="G16" s="764">
        <f t="shared" si="1"/>
        <v>0</v>
      </c>
      <c r="H16" s="29">
        <f t="shared" si="1"/>
        <v>0</v>
      </c>
      <c r="I16" s="29">
        <f t="shared" si="1"/>
        <v>0</v>
      </c>
      <c r="J16" s="29">
        <f t="shared" si="1"/>
        <v>0</v>
      </c>
      <c r="K16" s="950">
        <f t="shared" si="1"/>
        <v>0</v>
      </c>
      <c r="L16" s="950">
        <f t="shared" ref="L16:P16" si="2">SUM(L13:L15)</f>
        <v>0</v>
      </c>
      <c r="M16" s="29">
        <f t="shared" si="2"/>
        <v>0</v>
      </c>
      <c r="N16" s="764">
        <f>SUM(N13:N15)</f>
        <v>0</v>
      </c>
      <c r="O16" s="764">
        <f t="shared" si="2"/>
        <v>0</v>
      </c>
      <c r="P16" s="764">
        <f t="shared" si="2"/>
        <v>0</v>
      </c>
      <c r="Q16" s="764">
        <f>SUM(Q13:Q15)</f>
        <v>0</v>
      </c>
      <c r="R16" s="764">
        <f>SUM(R13:R15)</f>
        <v>0</v>
      </c>
      <c r="S16" s="29">
        <f>SUM(S13:S15)</f>
        <v>601426</v>
      </c>
      <c r="T16" s="950">
        <f t="shared" ref="T16:Y16" si="3">SUM(T13:T15)</f>
        <v>-14789</v>
      </c>
      <c r="U16" s="764">
        <f t="shared" si="3"/>
        <v>0</v>
      </c>
      <c r="V16" s="950">
        <f t="shared" si="3"/>
        <v>0</v>
      </c>
      <c r="W16" s="29">
        <f t="shared" si="3"/>
        <v>0</v>
      </c>
      <c r="X16" s="950">
        <f t="shared" si="3"/>
        <v>0</v>
      </c>
      <c r="Y16" s="764">
        <f t="shared" si="3"/>
        <v>0</v>
      </c>
      <c r="Z16" s="29">
        <f t="shared" ref="Z16:AJ16" si="4">SUM(Z13:Z15)</f>
        <v>-7113</v>
      </c>
      <c r="AA16" s="950">
        <f t="shared" si="4"/>
        <v>0</v>
      </c>
      <c r="AB16" s="950">
        <f t="shared" si="4"/>
        <v>0</v>
      </c>
      <c r="AC16" s="950">
        <f t="shared" si="4"/>
        <v>0</v>
      </c>
      <c r="AD16" s="950">
        <f t="shared" si="4"/>
        <v>0</v>
      </c>
      <c r="AE16" s="950">
        <f t="shared" si="4"/>
        <v>0</v>
      </c>
      <c r="AF16" s="764">
        <f t="shared" si="4"/>
        <v>4970</v>
      </c>
      <c r="AG16" s="764">
        <f t="shared" si="4"/>
        <v>-767.02963679999993</v>
      </c>
      <c r="AH16" s="764">
        <f>SUM(AH13:AH15)</f>
        <v>-179</v>
      </c>
      <c r="AI16" s="764">
        <f>SUM(AI13:AI15)</f>
        <v>-33539</v>
      </c>
      <c r="AJ16" s="764">
        <f t="shared" si="4"/>
        <v>0</v>
      </c>
      <c r="AK16" s="764"/>
      <c r="AL16" s="764">
        <f t="shared" ref="AL16" si="5">SUM(AL13:AL15)</f>
        <v>550008.97036319994</v>
      </c>
      <c r="AO16" s="68">
        <f t="shared" si="0"/>
        <v>550008.97036319994</v>
      </c>
      <c r="AP16" s="696"/>
      <c r="AQ16" s="836"/>
      <c r="AR16" s="696"/>
      <c r="AV16" s="836"/>
      <c r="AZ16" s="836"/>
    </row>
    <row r="17" spans="1:52" s="29" customFormat="1" ht="12">
      <c r="A17" s="27">
        <v>5</v>
      </c>
      <c r="B17" s="29" t="s">
        <v>339</v>
      </c>
      <c r="E17" s="885">
        <f>ResultSumEl!F12</f>
        <v>84313</v>
      </c>
      <c r="F17" s="66">
        <f>DFITAMA!$F12</f>
        <v>0</v>
      </c>
      <c r="G17" s="885">
        <f>BldGain!$F12</f>
        <v>0</v>
      </c>
      <c r="H17" s="66">
        <f>ColstripAFUDC!$F12</f>
        <v>0</v>
      </c>
      <c r="I17" s="66">
        <f>ColstripCommon!$F12</f>
        <v>0</v>
      </c>
      <c r="J17" s="66">
        <f>'KF-BP_Summ'!$F12</f>
        <v>0</v>
      </c>
      <c r="K17" s="949">
        <f>CustAdv!$F12</f>
        <v>0</v>
      </c>
      <c r="L17" s="949">
        <f>CustDep!$F12</f>
        <v>0</v>
      </c>
      <c r="M17" s="66">
        <f>'WA-SettleEx'!$F12</f>
        <v>0</v>
      </c>
      <c r="N17" s="885">
        <f>Def_CDA!$F12</f>
        <v>0</v>
      </c>
      <c r="O17" s="885">
        <f>Def_SR!$F12</f>
        <v>0</v>
      </c>
      <c r="P17" s="885">
        <f>MoLease!$F12</f>
        <v>0</v>
      </c>
      <c r="Q17" s="885">
        <f>Lancaster!$F12</f>
        <v>0</v>
      </c>
      <c r="R17" s="885">
        <f>WC!$F12</f>
        <v>0</v>
      </c>
      <c r="S17" s="66">
        <f>SUM(E17:R17)</f>
        <v>84313</v>
      </c>
      <c r="T17" s="949">
        <f>BandO!$F12</f>
        <v>-17</v>
      </c>
      <c r="U17" s="885">
        <f>PropTax!$F12</f>
        <v>0</v>
      </c>
      <c r="V17" s="949">
        <f>UncollExp!$F12</f>
        <v>0</v>
      </c>
      <c r="W17" s="66">
        <f>RegExp!$F12</f>
        <v>0</v>
      </c>
      <c r="X17" s="949">
        <f>InjDam!$F12</f>
        <v>0</v>
      </c>
      <c r="Y17" s="885">
        <f>FIT!$F12</f>
        <v>0</v>
      </c>
      <c r="Z17" s="66">
        <f>ElimPowerCost!$F12</f>
        <v>0</v>
      </c>
      <c r="AA17" s="949">
        <f>NezPerce!$F12</f>
        <v>0</v>
      </c>
      <c r="AB17" s="949">
        <f>ElimAR!$F12</f>
        <v>0</v>
      </c>
      <c r="AC17" s="949">
        <f>SubSpace!$F12</f>
        <v>0</v>
      </c>
      <c r="AD17" s="949">
        <f>ExciseTax!$F12</f>
        <v>0</v>
      </c>
      <c r="AE17" s="949">
        <f>GainsLoss!$F12</f>
        <v>0</v>
      </c>
      <c r="AF17" s="885">
        <f>RevNormalztn!$F12</f>
        <v>0</v>
      </c>
      <c r="AG17" s="885">
        <f>MiscRestate!$F12</f>
        <v>0</v>
      </c>
      <c r="AH17" s="885">
        <f>BCKaBlck!$F12</f>
        <v>0</v>
      </c>
      <c r="AI17" s="885">
        <f>CBR_PSWA!$F12</f>
        <v>-72510</v>
      </c>
      <c r="AJ17" s="885">
        <f>DebtInt!$F12</f>
        <v>0</v>
      </c>
      <c r="AK17" s="885"/>
      <c r="AL17" s="885">
        <f>SUM(S17:AK17)</f>
        <v>11786</v>
      </c>
      <c r="AM17" s="66"/>
      <c r="AN17" s="66"/>
      <c r="AO17" s="919">
        <f t="shared" si="0"/>
        <v>11786</v>
      </c>
      <c r="AP17" s="869"/>
      <c r="AQ17" s="932"/>
      <c r="AR17" s="696"/>
      <c r="AV17" s="932"/>
      <c r="AZ17" s="932"/>
    </row>
    <row r="18" spans="1:52" s="29" customFormat="1" ht="12">
      <c r="A18" s="27">
        <v>6</v>
      </c>
      <c r="C18" s="29" t="s">
        <v>340</v>
      </c>
      <c r="E18" s="764">
        <f t="shared" ref="E18:K18" si="6">SUM(E16:E17)</f>
        <v>685739</v>
      </c>
      <c r="F18" s="29">
        <f t="shared" si="6"/>
        <v>0</v>
      </c>
      <c r="G18" s="764">
        <f t="shared" si="6"/>
        <v>0</v>
      </c>
      <c r="H18" s="29">
        <f t="shared" si="6"/>
        <v>0</v>
      </c>
      <c r="I18" s="29">
        <f t="shared" si="6"/>
        <v>0</v>
      </c>
      <c r="J18" s="29">
        <f t="shared" si="6"/>
        <v>0</v>
      </c>
      <c r="K18" s="950">
        <f t="shared" si="6"/>
        <v>0</v>
      </c>
      <c r="L18" s="950">
        <f t="shared" ref="L18:P18" si="7">SUM(L16:L17)</f>
        <v>0</v>
      </c>
      <c r="M18" s="29">
        <f t="shared" si="7"/>
        <v>0</v>
      </c>
      <c r="N18" s="764">
        <f>SUM(N16:N17)</f>
        <v>0</v>
      </c>
      <c r="O18" s="764">
        <f t="shared" si="7"/>
        <v>0</v>
      </c>
      <c r="P18" s="764">
        <f t="shared" si="7"/>
        <v>0</v>
      </c>
      <c r="Q18" s="764">
        <f>SUM(Q16:Q17)</f>
        <v>0</v>
      </c>
      <c r="R18" s="764">
        <f>SUM(R16:R17)</f>
        <v>0</v>
      </c>
      <c r="S18" s="29">
        <f>SUM(S16:S17)</f>
        <v>685739</v>
      </c>
      <c r="T18" s="950">
        <f t="shared" ref="T18:Y18" si="8">SUM(T16:T17)</f>
        <v>-14806</v>
      </c>
      <c r="U18" s="764">
        <f t="shared" si="8"/>
        <v>0</v>
      </c>
      <c r="V18" s="950">
        <f t="shared" si="8"/>
        <v>0</v>
      </c>
      <c r="W18" s="29">
        <f t="shared" si="8"/>
        <v>0</v>
      </c>
      <c r="X18" s="950">
        <f t="shared" si="8"/>
        <v>0</v>
      </c>
      <c r="Y18" s="764">
        <f t="shared" si="8"/>
        <v>0</v>
      </c>
      <c r="Z18" s="29">
        <f t="shared" ref="Z18:AJ18" si="9">SUM(Z16:Z17)</f>
        <v>-7113</v>
      </c>
      <c r="AA18" s="950">
        <f t="shared" si="9"/>
        <v>0</v>
      </c>
      <c r="AB18" s="950">
        <f t="shared" si="9"/>
        <v>0</v>
      </c>
      <c r="AC18" s="950">
        <f t="shared" si="9"/>
        <v>0</v>
      </c>
      <c r="AD18" s="950">
        <f t="shared" si="9"/>
        <v>0</v>
      </c>
      <c r="AE18" s="950">
        <f t="shared" si="9"/>
        <v>0</v>
      </c>
      <c r="AF18" s="764">
        <f t="shared" si="9"/>
        <v>4970</v>
      </c>
      <c r="AG18" s="764">
        <f t="shared" si="9"/>
        <v>-767.02963679999993</v>
      </c>
      <c r="AH18" s="764">
        <f>SUM(AH16:AH17)</f>
        <v>-179</v>
      </c>
      <c r="AI18" s="764">
        <f>SUM(AI16:AI17)</f>
        <v>-106049</v>
      </c>
      <c r="AJ18" s="764">
        <f t="shared" si="9"/>
        <v>0</v>
      </c>
      <c r="AK18" s="764"/>
      <c r="AL18" s="764">
        <f t="shared" ref="AL18" si="10">SUM(AL16:AL17)</f>
        <v>561794.97036319994</v>
      </c>
      <c r="AO18" s="68">
        <f t="shared" si="0"/>
        <v>561794.97036319994</v>
      </c>
      <c r="AP18" s="696"/>
      <c r="AQ18" s="836"/>
      <c r="AR18" s="696"/>
      <c r="AV18" s="836"/>
      <c r="AZ18" s="836"/>
    </row>
    <row r="19" spans="1:52" s="29" customFormat="1" ht="12">
      <c r="A19" s="27"/>
      <c r="E19" s="884"/>
      <c r="F19" s="65"/>
      <c r="G19" s="884"/>
      <c r="H19" s="65"/>
      <c r="I19" s="65"/>
      <c r="J19" s="65"/>
      <c r="K19" s="948"/>
      <c r="L19" s="948"/>
      <c r="M19" s="65"/>
      <c r="N19" s="884"/>
      <c r="O19" s="884"/>
      <c r="P19" s="884"/>
      <c r="Q19" s="884"/>
      <c r="R19" s="884"/>
      <c r="S19" s="65"/>
      <c r="T19" s="948"/>
      <c r="U19" s="884"/>
      <c r="V19" s="948"/>
      <c r="W19" s="65"/>
      <c r="X19" s="948"/>
      <c r="Y19" s="884"/>
      <c r="Z19" s="65"/>
      <c r="AA19" s="948"/>
      <c r="AB19" s="948"/>
      <c r="AC19" s="948"/>
      <c r="AD19" s="948"/>
      <c r="AE19" s="948"/>
      <c r="AF19" s="884"/>
      <c r="AG19" s="884"/>
      <c r="AH19" s="884"/>
      <c r="AI19" s="884"/>
      <c r="AJ19" s="884"/>
      <c r="AK19" s="884"/>
      <c r="AL19" s="884"/>
      <c r="AM19" s="65"/>
      <c r="AN19" s="65"/>
      <c r="AO19" s="68"/>
      <c r="AP19" s="869"/>
      <c r="AQ19" s="932"/>
      <c r="AR19" s="696"/>
      <c r="AV19" s="932"/>
      <c r="AZ19" s="932"/>
    </row>
    <row r="20" spans="1:52" s="29" customFormat="1" ht="12">
      <c r="A20" s="27"/>
      <c r="B20" s="29" t="s">
        <v>341</v>
      </c>
      <c r="E20" s="884"/>
      <c r="F20" s="65"/>
      <c r="G20" s="884"/>
      <c r="H20" s="65"/>
      <c r="I20" s="65"/>
      <c r="J20" s="65"/>
      <c r="K20" s="948"/>
      <c r="L20" s="948"/>
      <c r="M20" s="65"/>
      <c r="N20" s="884"/>
      <c r="O20" s="884"/>
      <c r="P20" s="884"/>
      <c r="Q20" s="884"/>
      <c r="R20" s="884"/>
      <c r="S20" s="65"/>
      <c r="T20" s="948"/>
      <c r="U20" s="884"/>
      <c r="V20" s="948"/>
      <c r="W20" s="65"/>
      <c r="X20" s="948"/>
      <c r="Y20" s="884"/>
      <c r="Z20" s="65"/>
      <c r="AA20" s="948"/>
      <c r="AB20" s="948"/>
      <c r="AC20" s="948"/>
      <c r="AD20" s="948"/>
      <c r="AE20" s="948"/>
      <c r="AF20" s="884"/>
      <c r="AG20" s="884"/>
      <c r="AH20" s="884"/>
      <c r="AI20" s="884"/>
      <c r="AJ20" s="884"/>
      <c r="AK20" s="884"/>
      <c r="AL20" s="884"/>
      <c r="AM20" s="65"/>
      <c r="AN20" s="65"/>
      <c r="AO20" s="68"/>
      <c r="AP20" s="869"/>
      <c r="AQ20" s="932"/>
      <c r="AR20" s="696"/>
      <c r="AV20" s="932"/>
      <c r="AZ20" s="932"/>
    </row>
    <row r="21" spans="1:52" s="29" customFormat="1" ht="12">
      <c r="A21" s="27"/>
      <c r="B21" s="29" t="s">
        <v>342</v>
      </c>
      <c r="E21" s="884"/>
      <c r="F21" s="65"/>
      <c r="G21" s="884"/>
      <c r="H21" s="65"/>
      <c r="I21" s="65"/>
      <c r="J21" s="65"/>
      <c r="K21" s="948"/>
      <c r="L21" s="948"/>
      <c r="M21" s="65"/>
      <c r="N21" s="884"/>
      <c r="O21" s="884"/>
      <c r="P21" s="884"/>
      <c r="Q21" s="884"/>
      <c r="R21" s="884"/>
      <c r="S21" s="65"/>
      <c r="T21" s="948"/>
      <c r="U21" s="884"/>
      <c r="V21" s="948"/>
      <c r="W21" s="65"/>
      <c r="X21" s="948"/>
      <c r="Y21" s="884"/>
      <c r="Z21" s="65"/>
      <c r="AA21" s="948"/>
      <c r="AB21" s="948"/>
      <c r="AC21" s="948"/>
      <c r="AD21" s="948"/>
      <c r="AE21" s="948"/>
      <c r="AF21" s="884"/>
      <c r="AG21" s="884"/>
      <c r="AH21" s="884"/>
      <c r="AI21" s="884"/>
      <c r="AJ21" s="884"/>
      <c r="AK21" s="884"/>
      <c r="AL21" s="884"/>
      <c r="AM21" s="65"/>
      <c r="AN21" s="65"/>
      <c r="AO21" s="68">
        <f t="shared" ref="AO21:AO26" si="11">SUM(AL21:AN21)</f>
        <v>0</v>
      </c>
      <c r="AP21" s="869"/>
      <c r="AQ21" s="932"/>
      <c r="AR21" s="696"/>
      <c r="AV21" s="932"/>
      <c r="AZ21" s="932"/>
    </row>
    <row r="22" spans="1:52" s="29" customFormat="1" ht="12">
      <c r="A22" s="27">
        <v>7</v>
      </c>
      <c r="C22" s="29" t="s">
        <v>343</v>
      </c>
      <c r="E22" s="884">
        <f>ResultSumEl!F17</f>
        <v>222473</v>
      </c>
      <c r="F22" s="65">
        <f>DFITAMA!$F17</f>
        <v>0</v>
      </c>
      <c r="G22" s="884">
        <f>BldGain!$F17</f>
        <v>0</v>
      </c>
      <c r="H22" s="65">
        <f>ColstripAFUDC!$F17</f>
        <v>0</v>
      </c>
      <c r="I22" s="65">
        <f>ColstripCommon!$F17</f>
        <v>0</v>
      </c>
      <c r="J22" s="65">
        <f>'KF-BP_Summ'!$F17</f>
        <v>0</v>
      </c>
      <c r="K22" s="948">
        <f>CustAdv!$F17</f>
        <v>0</v>
      </c>
      <c r="L22" s="948">
        <f>CustDep!$F17</f>
        <v>0</v>
      </c>
      <c r="M22" s="65">
        <f>'WA-SettleEx'!$F17</f>
        <v>0</v>
      </c>
      <c r="N22" s="884">
        <f>Def_CDA!$F17</f>
        <v>0</v>
      </c>
      <c r="O22" s="884">
        <f>Def_SR!$F17</f>
        <v>0</v>
      </c>
      <c r="P22" s="884">
        <f>MoLease!$F17</f>
        <v>0</v>
      </c>
      <c r="Q22" s="884">
        <f>Lancaster!$F17</f>
        <v>0</v>
      </c>
      <c r="R22" s="884">
        <f>WC!$F17</f>
        <v>0</v>
      </c>
      <c r="S22" s="939">
        <f>SUM(E22:R22)</f>
        <v>222473</v>
      </c>
      <c r="T22" s="948">
        <f>BandO!$F17</f>
        <v>0</v>
      </c>
      <c r="U22" s="884">
        <f>PropTax!$F17</f>
        <v>0</v>
      </c>
      <c r="V22" s="948">
        <f>UncollExp!$F17</f>
        <v>0</v>
      </c>
      <c r="W22" s="65">
        <f>RegExp!$F17</f>
        <v>0</v>
      </c>
      <c r="X22" s="948">
        <f>InjDam!$F17</f>
        <v>0</v>
      </c>
      <c r="Y22" s="884">
        <f>FIT!$F17</f>
        <v>0</v>
      </c>
      <c r="Z22" s="65">
        <f>ElimPowerCost!$F17</f>
        <v>429</v>
      </c>
      <c r="AA22" s="948">
        <f>NezPerce!$F17</f>
        <v>13</v>
      </c>
      <c r="AB22" s="948">
        <f>ElimAR!$F17</f>
        <v>0</v>
      </c>
      <c r="AC22" s="948">
        <f>SubSpace!$F17</f>
        <v>0</v>
      </c>
      <c r="AD22" s="948">
        <f>ExciseTax!$F17</f>
        <v>0</v>
      </c>
      <c r="AE22" s="948">
        <f>GainsLoss!$F17</f>
        <v>0</v>
      </c>
      <c r="AF22" s="884">
        <f>RevNormalztn!$F17</f>
        <v>0</v>
      </c>
      <c r="AG22" s="884">
        <f>MiscRestate!$F17</f>
        <v>-2</v>
      </c>
      <c r="AH22" s="884">
        <f>BCKaBlck!$F17</f>
        <v>39</v>
      </c>
      <c r="AI22" s="884">
        <f>CBR_PSWA!$F17</f>
        <v>-75845</v>
      </c>
      <c r="AJ22" s="884">
        <f>DebtInt!$F17</f>
        <v>0</v>
      </c>
      <c r="AK22" s="884"/>
      <c r="AL22" s="884">
        <f>SUM(S22:AK22)</f>
        <v>147107</v>
      </c>
      <c r="AM22" s="65"/>
      <c r="AN22" s="65"/>
      <c r="AO22" s="68">
        <f t="shared" si="11"/>
        <v>147107</v>
      </c>
      <c r="AP22" s="869"/>
      <c r="AQ22" s="932"/>
      <c r="AR22" s="696"/>
      <c r="AV22" s="932"/>
      <c r="AZ22" s="932"/>
    </row>
    <row r="23" spans="1:52" s="29" customFormat="1" ht="12">
      <c r="A23" s="27">
        <v>8</v>
      </c>
      <c r="C23" s="29" t="s">
        <v>344</v>
      </c>
      <c r="E23" s="884">
        <f>ResultSumEl!F18</f>
        <v>168347</v>
      </c>
      <c r="F23" s="65">
        <f>DFITAMA!$F18</f>
        <v>0</v>
      </c>
      <c r="G23" s="884">
        <f>BldGain!$F18</f>
        <v>0</v>
      </c>
      <c r="H23" s="65">
        <f>ColstripAFUDC!$F18</f>
        <v>0</v>
      </c>
      <c r="I23" s="65">
        <f>ColstripCommon!$F18</f>
        <v>0</v>
      </c>
      <c r="J23" s="65">
        <f>'KF-BP_Summ'!$F18</f>
        <v>0</v>
      </c>
      <c r="K23" s="948">
        <f>CustAdv!$F18</f>
        <v>0</v>
      </c>
      <c r="L23" s="948">
        <f>CustDep!$F18</f>
        <v>0</v>
      </c>
      <c r="M23" s="65">
        <f>'WA-SettleEx'!$F18</f>
        <v>0</v>
      </c>
      <c r="N23" s="884">
        <f>Def_CDA!$F18</f>
        <v>0</v>
      </c>
      <c r="O23" s="884">
        <f>Def_SR!$F18</f>
        <v>0</v>
      </c>
      <c r="P23" s="884">
        <f>MoLease!$F18</f>
        <v>0</v>
      </c>
      <c r="Q23" s="884">
        <f>Lancaster!$F18</f>
        <v>0</v>
      </c>
      <c r="R23" s="884">
        <f>WC!$F18</f>
        <v>0</v>
      </c>
      <c r="S23" s="939">
        <f>SUM(E23:R23)</f>
        <v>168347</v>
      </c>
      <c r="T23" s="948">
        <f>BandO!$F18</f>
        <v>0</v>
      </c>
      <c r="U23" s="884">
        <f>PropTax!$F18</f>
        <v>0</v>
      </c>
      <c r="V23" s="948">
        <f>UncollExp!$F18</f>
        <v>0</v>
      </c>
      <c r="W23" s="65">
        <f>RegExp!$F18</f>
        <v>0</v>
      </c>
      <c r="X23" s="948">
        <f>InjDam!$F18</f>
        <v>0</v>
      </c>
      <c r="Y23" s="884">
        <f>FIT!$F18</f>
        <v>0</v>
      </c>
      <c r="Z23" s="65">
        <f>ElimPowerCost!$F18</f>
        <v>0</v>
      </c>
      <c r="AA23" s="948">
        <f>NezPerce!$F18</f>
        <v>0</v>
      </c>
      <c r="AB23" s="948">
        <f>ElimAR!$F18</f>
        <v>0</v>
      </c>
      <c r="AC23" s="948">
        <f>SubSpace!$F18</f>
        <v>0</v>
      </c>
      <c r="AD23" s="948">
        <f>ExciseTax!$F18</f>
        <v>0</v>
      </c>
      <c r="AE23" s="948">
        <f>GainsLoss!$F18</f>
        <v>0</v>
      </c>
      <c r="AF23" s="884">
        <f>RevNormalztn!$F18</f>
        <v>0</v>
      </c>
      <c r="AG23" s="884">
        <f>MiscRestate!$F18</f>
        <v>0</v>
      </c>
      <c r="AH23" s="884">
        <f>BCKaBlck!$F18</f>
        <v>-84</v>
      </c>
      <c r="AI23" s="884">
        <f>CBR_PSWA!$F18</f>
        <v>-26066</v>
      </c>
      <c r="AJ23" s="884">
        <f>DebtInt!$F18</f>
        <v>0</v>
      </c>
      <c r="AK23" s="884"/>
      <c r="AL23" s="884">
        <f>SUM(S23:AK23)</f>
        <v>142197</v>
      </c>
      <c r="AM23" s="65"/>
      <c r="AN23" s="65"/>
      <c r="AO23" s="68">
        <f t="shared" si="11"/>
        <v>142197</v>
      </c>
      <c r="AP23" s="869"/>
      <c r="AQ23" s="932"/>
      <c r="AR23" s="696"/>
      <c r="AV23" s="932"/>
      <c r="AZ23" s="932"/>
    </row>
    <row r="24" spans="1:52" s="29" customFormat="1" ht="12">
      <c r="A24" s="27">
        <v>9</v>
      </c>
      <c r="C24" s="29" t="s">
        <v>345</v>
      </c>
      <c r="E24" s="884">
        <f>ResultSumEl!F19</f>
        <v>22406</v>
      </c>
      <c r="F24" s="65">
        <f>DFITAMA!$F19</f>
        <v>0</v>
      </c>
      <c r="G24" s="884">
        <f>BldGain!$F19</f>
        <v>0</v>
      </c>
      <c r="H24" s="65">
        <f>ColstripAFUDC!$F19</f>
        <v>-191</v>
      </c>
      <c r="I24" s="65">
        <f>ColstripCommon!$F19</f>
        <v>0</v>
      </c>
      <c r="J24" s="65">
        <f>'KF-BP_Summ'!$F19</f>
        <v>0</v>
      </c>
      <c r="K24" s="948">
        <f>CustAdv!$F19</f>
        <v>0</v>
      </c>
      <c r="L24" s="948">
        <f>CustDep!$F19</f>
        <v>0</v>
      </c>
      <c r="M24" s="65">
        <f>'WA-SettleEx'!$F19</f>
        <v>0</v>
      </c>
      <c r="N24" s="884">
        <f>Def_CDA!$F19</f>
        <v>0</v>
      </c>
      <c r="O24" s="884">
        <f>Def_SR!$F19</f>
        <v>0</v>
      </c>
      <c r="P24" s="884">
        <f>MoLease!$F19</f>
        <v>0</v>
      </c>
      <c r="Q24" s="884">
        <f>Lancaster!$F19</f>
        <v>0</v>
      </c>
      <c r="R24" s="884">
        <f>WC!$F19</f>
        <v>0</v>
      </c>
      <c r="S24" s="939">
        <f>SUM(E24:R24)</f>
        <v>22215</v>
      </c>
      <c r="T24" s="948">
        <f>BandO!$F19</f>
        <v>0</v>
      </c>
      <c r="U24" s="884">
        <f>PropTax!$F19</f>
        <v>0</v>
      </c>
      <c r="V24" s="948">
        <f>UncollExp!$F19</f>
        <v>0</v>
      </c>
      <c r="W24" s="65">
        <f>RegExp!$F19</f>
        <v>0</v>
      </c>
      <c r="X24" s="948">
        <f>InjDam!$F19</f>
        <v>0</v>
      </c>
      <c r="Y24" s="884">
        <f>FIT!$F19</f>
        <v>0</v>
      </c>
      <c r="Z24" s="65">
        <f>ElimPowerCost!$F19</f>
        <v>0</v>
      </c>
      <c r="AA24" s="948">
        <f>NezPerce!$F19</f>
        <v>0</v>
      </c>
      <c r="AB24" s="948">
        <f>ElimAR!$F19</f>
        <v>0</v>
      </c>
      <c r="AC24" s="948">
        <f>SubSpace!$F19</f>
        <v>0</v>
      </c>
      <c r="AD24" s="948">
        <f>ExciseTax!$F19</f>
        <v>0</v>
      </c>
      <c r="AE24" s="948">
        <f>GainsLoss!$F19</f>
        <v>0</v>
      </c>
      <c r="AF24" s="884">
        <f>RevNormalztn!$F19</f>
        <v>0</v>
      </c>
      <c r="AG24" s="884">
        <f>MiscRestate!$F19</f>
        <v>0</v>
      </c>
      <c r="AH24" s="884">
        <f>BCKaBlck!$F19</f>
        <v>-86</v>
      </c>
      <c r="AI24" s="884">
        <f>CBR_PSWA!$F19</f>
        <v>0</v>
      </c>
      <c r="AJ24" s="884">
        <f>DebtInt!$F19</f>
        <v>0</v>
      </c>
      <c r="AK24" s="884"/>
      <c r="AL24" s="884">
        <f>SUM(S24:AK24)</f>
        <v>22129</v>
      </c>
      <c r="AM24" s="65"/>
      <c r="AN24" s="65"/>
      <c r="AO24" s="68">
        <f t="shared" si="11"/>
        <v>22129</v>
      </c>
      <c r="AP24" s="869"/>
      <c r="AQ24" s="932"/>
      <c r="AR24" s="696"/>
      <c r="AV24" s="932"/>
      <c r="AZ24" s="932"/>
    </row>
    <row r="25" spans="1:52" s="29" customFormat="1" ht="12">
      <c r="A25" s="27">
        <v>10</v>
      </c>
      <c r="C25" s="29" t="s">
        <v>346</v>
      </c>
      <c r="E25" s="885">
        <f>ResultSumEl!F20</f>
        <v>9845</v>
      </c>
      <c r="F25" s="66">
        <f>DFITAMA!$F20</f>
        <v>0</v>
      </c>
      <c r="G25" s="885">
        <f>BldGain!$F20</f>
        <v>0</v>
      </c>
      <c r="H25" s="66">
        <f>ColstripAFUDC!$F20</f>
        <v>0</v>
      </c>
      <c r="I25" s="66">
        <f>ColstripCommon!$F20</f>
        <v>0</v>
      </c>
      <c r="J25" s="66">
        <f>'KF-BP_Summ'!$F20</f>
        <v>0</v>
      </c>
      <c r="K25" s="949">
        <f>CustAdv!$F20</f>
        <v>0</v>
      </c>
      <c r="L25" s="949">
        <f>CustDep!$F20</f>
        <v>0</v>
      </c>
      <c r="M25" s="66">
        <f>'WA-SettleEx'!$F20</f>
        <v>0</v>
      </c>
      <c r="N25" s="885">
        <f>Def_CDA!$F20</f>
        <v>0</v>
      </c>
      <c r="O25" s="885">
        <f>Def_SR!$F20</f>
        <v>0</v>
      </c>
      <c r="P25" s="885">
        <f>MoLease!$F20</f>
        <v>0</v>
      </c>
      <c r="Q25" s="885">
        <f>Lancaster!$F20</f>
        <v>0</v>
      </c>
      <c r="R25" s="885">
        <f>WC!$F20</f>
        <v>0</v>
      </c>
      <c r="S25" s="940">
        <f>SUM(E25:R25)</f>
        <v>9845</v>
      </c>
      <c r="T25" s="949">
        <f>BandO!$F20</f>
        <v>0</v>
      </c>
      <c r="U25" s="885">
        <f>PropTax!$F20</f>
        <v>110</v>
      </c>
      <c r="V25" s="949">
        <f>UncollExp!$F20</f>
        <v>0</v>
      </c>
      <c r="W25" s="66">
        <f>RegExp!$F20</f>
        <v>0</v>
      </c>
      <c r="X25" s="949">
        <f>InjDam!$F20</f>
        <v>0</v>
      </c>
      <c r="Y25" s="885">
        <f>FIT!$F20</f>
        <v>0</v>
      </c>
      <c r="Z25" s="66">
        <f>ElimPowerCost!$F20</f>
        <v>0</v>
      </c>
      <c r="AA25" s="949">
        <f>NezPerce!$F20</f>
        <v>0</v>
      </c>
      <c r="AB25" s="949">
        <f>ElimAR!$F20</f>
        <v>0</v>
      </c>
      <c r="AC25" s="949">
        <f>SubSpace!$F20</f>
        <v>0</v>
      </c>
      <c r="AD25" s="949">
        <f>ExciseTax!$F20</f>
        <v>0</v>
      </c>
      <c r="AE25" s="949">
        <f>GainsLoss!$F20</f>
        <v>0</v>
      </c>
      <c r="AF25" s="885">
        <f>RevNormalztn!$F20</f>
        <v>0</v>
      </c>
      <c r="AG25" s="885">
        <f>MiscRestate!$F20</f>
        <v>0</v>
      </c>
      <c r="AH25" s="885">
        <f>BCKaBlck!$F20</f>
        <v>0</v>
      </c>
      <c r="AI25" s="885">
        <f>CBR_PSWA!$F20</f>
        <v>0</v>
      </c>
      <c r="AJ25" s="885">
        <f>DebtInt!$F20</f>
        <v>0</v>
      </c>
      <c r="AK25" s="885"/>
      <c r="AL25" s="885">
        <f>SUM(S25:AK25)</f>
        <v>9955</v>
      </c>
      <c r="AM25" s="66"/>
      <c r="AN25" s="66"/>
      <c r="AO25" s="919">
        <f t="shared" si="11"/>
        <v>9955</v>
      </c>
      <c r="AP25" s="869"/>
      <c r="AQ25" s="932"/>
      <c r="AR25" s="696"/>
      <c r="AV25" s="932"/>
      <c r="AZ25" s="932"/>
    </row>
    <row r="26" spans="1:52" s="29" customFormat="1" ht="12">
      <c r="A26" s="27">
        <v>11</v>
      </c>
      <c r="D26" s="29" t="s">
        <v>347</v>
      </c>
      <c r="E26" s="764">
        <f t="shared" ref="E26:K26" si="12">SUM(E22:E25)</f>
        <v>423071</v>
      </c>
      <c r="F26" s="29">
        <f t="shared" si="12"/>
        <v>0</v>
      </c>
      <c r="G26" s="764">
        <f t="shared" si="12"/>
        <v>0</v>
      </c>
      <c r="H26" s="29">
        <f t="shared" si="12"/>
        <v>-191</v>
      </c>
      <c r="I26" s="29">
        <f t="shared" si="12"/>
        <v>0</v>
      </c>
      <c r="J26" s="29">
        <f t="shared" si="12"/>
        <v>0</v>
      </c>
      <c r="K26" s="950">
        <f t="shared" si="12"/>
        <v>0</v>
      </c>
      <c r="L26" s="950">
        <f t="shared" ref="L26:P26" si="13">SUM(L22:L25)</f>
        <v>0</v>
      </c>
      <c r="M26" s="29">
        <f t="shared" si="13"/>
        <v>0</v>
      </c>
      <c r="N26" s="764">
        <f>SUM(N22:N25)</f>
        <v>0</v>
      </c>
      <c r="O26" s="764">
        <f t="shared" si="13"/>
        <v>0</v>
      </c>
      <c r="P26" s="764">
        <f t="shared" si="13"/>
        <v>0</v>
      </c>
      <c r="Q26" s="764">
        <f>SUM(Q22:Q25)</f>
        <v>0</v>
      </c>
      <c r="R26" s="764">
        <f>SUM(R22:R25)</f>
        <v>0</v>
      </c>
      <c r="S26" s="29">
        <f>SUM(S22:S25)</f>
        <v>422880</v>
      </c>
      <c r="T26" s="950">
        <f t="shared" ref="T26:Y26" si="14">SUM(T22:T25)</f>
        <v>0</v>
      </c>
      <c r="U26" s="764">
        <f t="shared" si="14"/>
        <v>110</v>
      </c>
      <c r="V26" s="950">
        <f t="shared" si="14"/>
        <v>0</v>
      </c>
      <c r="W26" s="29">
        <f t="shared" si="14"/>
        <v>0</v>
      </c>
      <c r="X26" s="950">
        <f t="shared" si="14"/>
        <v>0</v>
      </c>
      <c r="Y26" s="764">
        <f t="shared" si="14"/>
        <v>0</v>
      </c>
      <c r="Z26" s="29">
        <f t="shared" ref="Z26:AJ26" si="15">SUM(Z22:Z25)</f>
        <v>429</v>
      </c>
      <c r="AA26" s="950">
        <f t="shared" si="15"/>
        <v>13</v>
      </c>
      <c r="AB26" s="950">
        <f t="shared" si="15"/>
        <v>0</v>
      </c>
      <c r="AC26" s="950">
        <f t="shared" si="15"/>
        <v>0</v>
      </c>
      <c r="AD26" s="950">
        <f t="shared" si="15"/>
        <v>0</v>
      </c>
      <c r="AE26" s="950">
        <f t="shared" si="15"/>
        <v>0</v>
      </c>
      <c r="AF26" s="764">
        <f t="shared" si="15"/>
        <v>0</v>
      </c>
      <c r="AG26" s="764">
        <f t="shared" si="15"/>
        <v>-2</v>
      </c>
      <c r="AH26" s="764">
        <f>SUM(AH22:AH25)</f>
        <v>-131</v>
      </c>
      <c r="AI26" s="764">
        <f>SUM(AI22:AI25)</f>
        <v>-101911</v>
      </c>
      <c r="AJ26" s="764">
        <f t="shared" si="15"/>
        <v>0</v>
      </c>
      <c r="AK26" s="764"/>
      <c r="AL26" s="764">
        <f t="shared" ref="AL26" si="16">SUM(AL22:AL25)</f>
        <v>321388</v>
      </c>
      <c r="AO26" s="68">
        <f t="shared" si="11"/>
        <v>321388</v>
      </c>
      <c r="AP26" s="696"/>
      <c r="AQ26" s="836"/>
      <c r="AR26" s="696"/>
      <c r="AV26" s="836"/>
      <c r="AZ26" s="836"/>
    </row>
    <row r="27" spans="1:52" s="29" customFormat="1" ht="12">
      <c r="A27" s="27"/>
      <c r="E27" s="884"/>
      <c r="F27" s="65"/>
      <c r="G27" s="884"/>
      <c r="H27" s="65"/>
      <c r="I27" s="65"/>
      <c r="J27" s="65"/>
      <c r="K27" s="948"/>
      <c r="L27" s="948"/>
      <c r="M27" s="65"/>
      <c r="N27" s="884"/>
      <c r="O27" s="884"/>
      <c r="P27" s="884"/>
      <c r="Q27" s="884"/>
      <c r="R27" s="884"/>
      <c r="S27" s="65"/>
      <c r="T27" s="948"/>
      <c r="U27" s="884"/>
      <c r="V27" s="948"/>
      <c r="W27" s="65"/>
      <c r="X27" s="948"/>
      <c r="Y27" s="884"/>
      <c r="Z27" s="65"/>
      <c r="AA27" s="948"/>
      <c r="AB27" s="948"/>
      <c r="AC27" s="948"/>
      <c r="AD27" s="948"/>
      <c r="AE27" s="948"/>
      <c r="AF27" s="884"/>
      <c r="AG27" s="884"/>
      <c r="AH27" s="884"/>
      <c r="AI27" s="884"/>
      <c r="AJ27" s="884"/>
      <c r="AK27" s="884"/>
      <c r="AL27" s="884"/>
      <c r="AM27" s="65"/>
      <c r="AN27" s="65"/>
      <c r="AO27" s="68"/>
      <c r="AP27" s="869"/>
      <c r="AQ27" s="932"/>
      <c r="AR27" s="696"/>
      <c r="AV27" s="932"/>
      <c r="AZ27" s="932"/>
    </row>
    <row r="28" spans="1:52" s="29" customFormat="1" ht="12">
      <c r="A28" s="27"/>
      <c r="B28" s="29" t="s">
        <v>348</v>
      </c>
      <c r="E28" s="884"/>
      <c r="F28" s="65"/>
      <c r="G28" s="884"/>
      <c r="H28" s="65"/>
      <c r="I28" s="65"/>
      <c r="J28" s="65"/>
      <c r="K28" s="948"/>
      <c r="L28" s="948"/>
      <c r="M28" s="65"/>
      <c r="N28" s="884"/>
      <c r="O28" s="884"/>
      <c r="P28" s="884"/>
      <c r="Q28" s="884"/>
      <c r="R28" s="884"/>
      <c r="S28" s="65"/>
      <c r="T28" s="948"/>
      <c r="U28" s="884"/>
      <c r="V28" s="948"/>
      <c r="W28" s="65"/>
      <c r="X28" s="948"/>
      <c r="Y28" s="884"/>
      <c r="Z28" s="65"/>
      <c r="AA28" s="948"/>
      <c r="AB28" s="948"/>
      <c r="AC28" s="948"/>
      <c r="AD28" s="948"/>
      <c r="AE28" s="948"/>
      <c r="AF28" s="884"/>
      <c r="AG28" s="884"/>
      <c r="AH28" s="884"/>
      <c r="AI28" s="884"/>
      <c r="AJ28" s="884"/>
      <c r="AK28" s="884"/>
      <c r="AL28" s="884"/>
      <c r="AM28" s="65"/>
      <c r="AN28" s="65"/>
      <c r="AO28" s="68">
        <f>SUM(AL28:AN28)</f>
        <v>0</v>
      </c>
      <c r="AP28" s="869"/>
      <c r="AQ28" s="932"/>
      <c r="AR28" s="696"/>
      <c r="AV28" s="932"/>
      <c r="AZ28" s="932"/>
    </row>
    <row r="29" spans="1:52" s="29" customFormat="1" ht="12">
      <c r="A29" s="27">
        <v>12</v>
      </c>
      <c r="C29" s="29" t="s">
        <v>343</v>
      </c>
      <c r="E29" s="884">
        <f>ResultSumEl!F24</f>
        <v>18355</v>
      </c>
      <c r="F29" s="65">
        <f>DFITAMA!$F24</f>
        <v>0</v>
      </c>
      <c r="G29" s="884">
        <f>BldGain!$F24</f>
        <v>0</v>
      </c>
      <c r="H29" s="65">
        <f>ColstripAFUDC!$F24</f>
        <v>0</v>
      </c>
      <c r="I29" s="65">
        <f>ColstripCommon!$F24</f>
        <v>0</v>
      </c>
      <c r="J29" s="65">
        <f>'KF-BP_Summ'!$F24</f>
        <v>0</v>
      </c>
      <c r="K29" s="948">
        <f>CustAdv!$F24</f>
        <v>0</v>
      </c>
      <c r="L29" s="948">
        <f>CustDep!$F24</f>
        <v>0</v>
      </c>
      <c r="M29" s="65">
        <f>'WA-SettleEx'!$F24</f>
        <v>0</v>
      </c>
      <c r="N29" s="884">
        <f>Def_CDA!$F24</f>
        <v>0</v>
      </c>
      <c r="O29" s="884">
        <f>Def_SR!$F24</f>
        <v>0</v>
      </c>
      <c r="P29" s="884">
        <f>MoLease!$F24</f>
        <v>0</v>
      </c>
      <c r="Q29" s="884">
        <f>Lancaster!$F24</f>
        <v>0</v>
      </c>
      <c r="R29" s="884">
        <f>WC!$F24</f>
        <v>0</v>
      </c>
      <c r="S29" s="939">
        <f>SUM(E29:R29)</f>
        <v>18355</v>
      </c>
      <c r="T29" s="948">
        <f>BandO!$F24</f>
        <v>0</v>
      </c>
      <c r="U29" s="884">
        <f>PropTax!$F24</f>
        <v>0</v>
      </c>
      <c r="V29" s="948">
        <f>UncollExp!$F24</f>
        <v>0</v>
      </c>
      <c r="W29" s="65">
        <f>RegExp!$F24</f>
        <v>0</v>
      </c>
      <c r="X29" s="948">
        <f>InjDam!$F24</f>
        <v>0</v>
      </c>
      <c r="Y29" s="884">
        <f>FIT!$F24</f>
        <v>0</v>
      </c>
      <c r="Z29" s="65">
        <f>ElimPowerCost!$F24</f>
        <v>0</v>
      </c>
      <c r="AA29" s="948">
        <f>NezPerce!$F24</f>
        <v>0</v>
      </c>
      <c r="AB29" s="948">
        <f>ElimAR!$F24</f>
        <v>0</v>
      </c>
      <c r="AC29" s="948">
        <f>SubSpace!$F24</f>
        <v>0</v>
      </c>
      <c r="AD29" s="948">
        <f>ExciseTax!$F24</f>
        <v>0</v>
      </c>
      <c r="AE29" s="948">
        <f>GainsLoss!$F24</f>
        <v>0</v>
      </c>
      <c r="AF29" s="884">
        <f>RevNormalztn!$F24</f>
        <v>0</v>
      </c>
      <c r="AG29" s="884">
        <f>MiscRestate!$F24</f>
        <v>-1</v>
      </c>
      <c r="AH29" s="884">
        <f>BCKaBlck!$F24</f>
        <v>0</v>
      </c>
      <c r="AI29" s="884">
        <f>CBR_PSWA!$F24</f>
        <v>0</v>
      </c>
      <c r="AJ29" s="884">
        <f>DebtInt!$F24</f>
        <v>0</v>
      </c>
      <c r="AK29" s="884"/>
      <c r="AL29" s="884">
        <f>SUM(S29:AK29)</f>
        <v>18354</v>
      </c>
      <c r="AM29" s="65"/>
      <c r="AN29" s="65"/>
      <c r="AO29" s="68">
        <f>SUM(AL29:AN29)</f>
        <v>18354</v>
      </c>
      <c r="AP29" s="869"/>
      <c r="AQ29" s="932"/>
      <c r="AR29" s="696"/>
      <c r="AV29" s="932"/>
      <c r="AZ29" s="932"/>
    </row>
    <row r="30" spans="1:52" s="29" customFormat="1" ht="12">
      <c r="A30" s="27">
        <v>13</v>
      </c>
      <c r="C30" s="29" t="s">
        <v>349</v>
      </c>
      <c r="E30" s="884">
        <f>ResultSumEl!F25</f>
        <v>18065</v>
      </c>
      <c r="F30" s="65">
        <f>DFITAMA!$F25</f>
        <v>0</v>
      </c>
      <c r="G30" s="884">
        <f>BldGain!$F25</f>
        <v>0</v>
      </c>
      <c r="H30" s="65">
        <f>ColstripAFUDC!$F25</f>
        <v>0</v>
      </c>
      <c r="I30" s="65">
        <f>ColstripCommon!$F25</f>
        <v>0</v>
      </c>
      <c r="J30" s="65">
        <f>'KF-BP_Summ'!$F25</f>
        <v>0</v>
      </c>
      <c r="K30" s="948">
        <f>CustAdv!$F25</f>
        <v>0</v>
      </c>
      <c r="L30" s="948">
        <f>CustDep!$F25</f>
        <v>0</v>
      </c>
      <c r="M30" s="65">
        <f>'WA-SettleEx'!$F25</f>
        <v>0</v>
      </c>
      <c r="N30" s="884">
        <f>Def_CDA!$F25</f>
        <v>0</v>
      </c>
      <c r="O30" s="884">
        <f>Def_SR!$F25</f>
        <v>0</v>
      </c>
      <c r="P30" s="884">
        <f>MoLease!$F25</f>
        <v>0</v>
      </c>
      <c r="Q30" s="884">
        <f>Lancaster!$F25</f>
        <v>0</v>
      </c>
      <c r="R30" s="884">
        <f>WC!$F25</f>
        <v>0</v>
      </c>
      <c r="S30" s="939">
        <f>SUM(E30:R30)</f>
        <v>18065</v>
      </c>
      <c r="T30" s="948">
        <f>BandO!$F25</f>
        <v>0</v>
      </c>
      <c r="U30" s="884">
        <f>PropTax!$F25</f>
        <v>0</v>
      </c>
      <c r="V30" s="948">
        <f>UncollExp!$F25</f>
        <v>0</v>
      </c>
      <c r="W30" s="65">
        <f>RegExp!$F25</f>
        <v>0</v>
      </c>
      <c r="X30" s="948">
        <f>InjDam!$F25</f>
        <v>0</v>
      </c>
      <c r="Y30" s="884">
        <f>FIT!$F25</f>
        <v>0</v>
      </c>
      <c r="Z30" s="65">
        <f>ElimPowerCost!$F25</f>
        <v>0</v>
      </c>
      <c r="AA30" s="948">
        <f>NezPerce!$F25</f>
        <v>0</v>
      </c>
      <c r="AB30" s="948">
        <f>ElimAR!$F25</f>
        <v>0</v>
      </c>
      <c r="AC30" s="948">
        <f>SubSpace!$F25</f>
        <v>0</v>
      </c>
      <c r="AD30" s="948">
        <f>ExciseTax!$F25</f>
        <v>0</v>
      </c>
      <c r="AE30" s="948">
        <f>GainsLoss!$F25</f>
        <v>-80</v>
      </c>
      <c r="AF30" s="884">
        <f>RevNormalztn!$F25</f>
        <v>0</v>
      </c>
      <c r="AG30" s="884">
        <f>MiscRestate!$F25</f>
        <v>0</v>
      </c>
      <c r="AH30" s="884">
        <f>BCKaBlck!$F25</f>
        <v>0</v>
      </c>
      <c r="AI30" s="884">
        <f>CBR_PSWA!$F25</f>
        <v>0</v>
      </c>
      <c r="AJ30" s="884">
        <f>DebtInt!$F25</f>
        <v>0</v>
      </c>
      <c r="AK30" s="884"/>
      <c r="AL30" s="884">
        <f>SUM(S30:AK30)</f>
        <v>17985</v>
      </c>
      <c r="AM30" s="65"/>
      <c r="AN30" s="65"/>
      <c r="AO30" s="68">
        <f>SUM(AL30:AN30)</f>
        <v>17985</v>
      </c>
      <c r="AP30" s="869"/>
      <c r="AQ30" s="932"/>
      <c r="AR30" s="696"/>
      <c r="AV30" s="932"/>
      <c r="AZ30" s="932"/>
    </row>
    <row r="31" spans="1:52" s="29" customFormat="1" ht="12">
      <c r="A31" s="27">
        <v>14</v>
      </c>
      <c r="C31" s="29" t="s">
        <v>346</v>
      </c>
      <c r="E31" s="885">
        <f>ResultSumEl!F26</f>
        <v>34749</v>
      </c>
      <c r="F31" s="66">
        <f>DFITAMA!$F26</f>
        <v>0</v>
      </c>
      <c r="G31" s="885">
        <f>BldGain!$F26</f>
        <v>0</v>
      </c>
      <c r="H31" s="66">
        <f>ColstripAFUDC!$F26</f>
        <v>0</v>
      </c>
      <c r="I31" s="66">
        <f>ColstripCommon!$F26</f>
        <v>0</v>
      </c>
      <c r="J31" s="66">
        <f>'KF-BP_Summ'!$F26</f>
        <v>0</v>
      </c>
      <c r="K31" s="949">
        <f>CustAdv!$F26</f>
        <v>0</v>
      </c>
      <c r="L31" s="949">
        <f>CustDep!$F26</f>
        <v>0</v>
      </c>
      <c r="M31" s="66">
        <f>'WA-SettleEx'!$F26</f>
        <v>0</v>
      </c>
      <c r="N31" s="885">
        <f>Def_CDA!$F26</f>
        <v>0</v>
      </c>
      <c r="O31" s="885">
        <f>Def_SR!$F26</f>
        <v>0</v>
      </c>
      <c r="P31" s="885">
        <f>MoLease!$F26</f>
        <v>0</v>
      </c>
      <c r="Q31" s="885">
        <f>Lancaster!$F26</f>
        <v>0</v>
      </c>
      <c r="R31" s="885">
        <f>WC!$F26</f>
        <v>0</v>
      </c>
      <c r="S31" s="940">
        <f>SUM(E31:R31)</f>
        <v>34749</v>
      </c>
      <c r="T31" s="949">
        <f>BandO!$F26</f>
        <v>-14761</v>
      </c>
      <c r="U31" s="885">
        <f>PropTax!$F26</f>
        <v>199</v>
      </c>
      <c r="V31" s="949">
        <f>UncollExp!$F26</f>
        <v>0</v>
      </c>
      <c r="W31" s="66">
        <f>RegExp!$F26</f>
        <v>0</v>
      </c>
      <c r="X31" s="949">
        <f>InjDam!$F26</f>
        <v>0</v>
      </c>
      <c r="Y31" s="885">
        <f>FIT!$F26</f>
        <v>0</v>
      </c>
      <c r="Z31" s="66">
        <f>ElimPowerCost!$F26</f>
        <v>-275</v>
      </c>
      <c r="AA31" s="949">
        <f>NezPerce!$F26</f>
        <v>0</v>
      </c>
      <c r="AB31" s="949">
        <f>ElimAR!$F26</f>
        <v>0</v>
      </c>
      <c r="AC31" s="949">
        <f>SubSpace!$F26</f>
        <v>0</v>
      </c>
      <c r="AD31" s="949">
        <f>ExciseTax!$F26</f>
        <v>-107</v>
      </c>
      <c r="AE31" s="949">
        <f>GainsLoss!$F26</f>
        <v>0</v>
      </c>
      <c r="AF31" s="885">
        <f>RevNormalztn!$F26</f>
        <v>192</v>
      </c>
      <c r="AG31" s="885">
        <f>MiscRestate!$F26</f>
        <v>0</v>
      </c>
      <c r="AH31" s="885">
        <f>BCKaBlck!$F26</f>
        <v>-7</v>
      </c>
      <c r="AI31" s="885">
        <f>CBR_PSWA!$F26</f>
        <v>0</v>
      </c>
      <c r="AJ31" s="885">
        <f>DebtInt!$F26</f>
        <v>0</v>
      </c>
      <c r="AK31" s="885"/>
      <c r="AL31" s="885">
        <f>SUM(S31:AK31)</f>
        <v>19990</v>
      </c>
      <c r="AM31" s="66"/>
      <c r="AN31" s="66"/>
      <c r="AO31" s="919">
        <f>SUM(AL31:AN31)</f>
        <v>19990</v>
      </c>
      <c r="AP31" s="869"/>
      <c r="AQ31" s="932"/>
      <c r="AR31" s="696"/>
      <c r="AV31" s="932"/>
      <c r="AZ31" s="932"/>
    </row>
    <row r="32" spans="1:52" s="29" customFormat="1" ht="12">
      <c r="A32" s="27">
        <v>15</v>
      </c>
      <c r="D32" s="29" t="s">
        <v>350</v>
      </c>
      <c r="E32" s="764">
        <f t="shared" ref="E32:K32" si="17">SUM(E29:E31)</f>
        <v>71169</v>
      </c>
      <c r="F32" s="29">
        <f t="shared" si="17"/>
        <v>0</v>
      </c>
      <c r="G32" s="764">
        <f t="shared" si="17"/>
        <v>0</v>
      </c>
      <c r="H32" s="29">
        <f t="shared" si="17"/>
        <v>0</v>
      </c>
      <c r="I32" s="29">
        <f t="shared" si="17"/>
        <v>0</v>
      </c>
      <c r="J32" s="29">
        <f t="shared" si="17"/>
        <v>0</v>
      </c>
      <c r="K32" s="950">
        <f t="shared" si="17"/>
        <v>0</v>
      </c>
      <c r="L32" s="950">
        <f t="shared" ref="L32:P32" si="18">SUM(L29:L31)</f>
        <v>0</v>
      </c>
      <c r="M32" s="29">
        <f t="shared" si="18"/>
        <v>0</v>
      </c>
      <c r="N32" s="764">
        <f>SUM(N29:N31)</f>
        <v>0</v>
      </c>
      <c r="O32" s="764">
        <f t="shared" si="18"/>
        <v>0</v>
      </c>
      <c r="P32" s="764">
        <f t="shared" si="18"/>
        <v>0</v>
      </c>
      <c r="Q32" s="764">
        <f>SUM(Q29:Q31)</f>
        <v>0</v>
      </c>
      <c r="R32" s="764">
        <f>SUM(R29:R31)</f>
        <v>0</v>
      </c>
      <c r="S32" s="29">
        <f>SUM(S29:S31)</f>
        <v>71169</v>
      </c>
      <c r="T32" s="950">
        <f t="shared" ref="T32:Y32" si="19">SUM(T29:T31)</f>
        <v>-14761</v>
      </c>
      <c r="U32" s="764">
        <f t="shared" si="19"/>
        <v>199</v>
      </c>
      <c r="V32" s="950">
        <f t="shared" si="19"/>
        <v>0</v>
      </c>
      <c r="W32" s="29">
        <f t="shared" si="19"/>
        <v>0</v>
      </c>
      <c r="X32" s="950">
        <f t="shared" si="19"/>
        <v>0</v>
      </c>
      <c r="Y32" s="764">
        <f t="shared" si="19"/>
        <v>0</v>
      </c>
      <c r="Z32" s="29">
        <f t="shared" ref="Z32:AJ32" si="20">SUM(Z29:Z31)</f>
        <v>-275</v>
      </c>
      <c r="AA32" s="950">
        <f t="shared" si="20"/>
        <v>0</v>
      </c>
      <c r="AB32" s="950">
        <f t="shared" si="20"/>
        <v>0</v>
      </c>
      <c r="AC32" s="950">
        <f t="shared" si="20"/>
        <v>0</v>
      </c>
      <c r="AD32" s="950">
        <f t="shared" si="20"/>
        <v>-107</v>
      </c>
      <c r="AE32" s="950">
        <f t="shared" si="20"/>
        <v>-80</v>
      </c>
      <c r="AF32" s="764">
        <f t="shared" si="20"/>
        <v>192</v>
      </c>
      <c r="AG32" s="764">
        <f t="shared" si="20"/>
        <v>-1</v>
      </c>
      <c r="AH32" s="764">
        <f>SUM(AH29:AH31)</f>
        <v>-7</v>
      </c>
      <c r="AI32" s="764">
        <f>SUM(AI29:AI31)</f>
        <v>0</v>
      </c>
      <c r="AJ32" s="764">
        <f t="shared" si="20"/>
        <v>0</v>
      </c>
      <c r="AK32" s="764"/>
      <c r="AL32" s="764">
        <f t="shared" ref="AL32" si="21">SUM(AL29:AL31)</f>
        <v>56329</v>
      </c>
      <c r="AO32" s="68">
        <f>SUM(AL32:AN32)</f>
        <v>56329</v>
      </c>
      <c r="AP32" s="696"/>
      <c r="AQ32" s="836"/>
      <c r="AR32" s="696"/>
      <c r="AV32" s="836"/>
      <c r="AZ32" s="836"/>
    </row>
    <row r="33" spans="1:52" s="29" customFormat="1" ht="12">
      <c r="A33" s="27"/>
      <c r="E33" s="884"/>
      <c r="F33" s="65"/>
      <c r="G33" s="884"/>
      <c r="H33" s="65"/>
      <c r="I33" s="65"/>
      <c r="J33" s="65"/>
      <c r="K33" s="948"/>
      <c r="L33" s="948"/>
      <c r="M33" s="65"/>
      <c r="N33" s="884"/>
      <c r="O33" s="884"/>
      <c r="P33" s="884"/>
      <c r="Q33" s="884"/>
      <c r="R33" s="884"/>
      <c r="S33" s="65"/>
      <c r="T33" s="948"/>
      <c r="U33" s="884"/>
      <c r="V33" s="948"/>
      <c r="W33" s="65"/>
      <c r="X33" s="948"/>
      <c r="Y33" s="884"/>
      <c r="Z33" s="65"/>
      <c r="AA33" s="948"/>
      <c r="AB33" s="948"/>
      <c r="AC33" s="948"/>
      <c r="AD33" s="948"/>
      <c r="AE33" s="948"/>
      <c r="AF33" s="884"/>
      <c r="AG33" s="884"/>
      <c r="AH33" s="884"/>
      <c r="AI33" s="884"/>
      <c r="AJ33" s="884"/>
      <c r="AK33" s="884"/>
      <c r="AL33" s="884"/>
      <c r="AM33" s="65"/>
      <c r="AN33" s="65"/>
      <c r="AO33" s="68"/>
      <c r="AP33" s="869"/>
      <c r="AQ33" s="932"/>
      <c r="AR33" s="696"/>
      <c r="AV33" s="932"/>
      <c r="AZ33" s="932"/>
    </row>
    <row r="34" spans="1:52" s="29" customFormat="1" ht="12">
      <c r="A34" s="27">
        <v>16</v>
      </c>
      <c r="B34" s="29" t="s">
        <v>351</v>
      </c>
      <c r="E34" s="884">
        <f>ResultSumEl!F29</f>
        <v>9017</v>
      </c>
      <c r="F34" s="65">
        <f>DFITAMA!$F29</f>
        <v>0</v>
      </c>
      <c r="G34" s="884">
        <f>BldGain!$F29</f>
        <v>0</v>
      </c>
      <c r="H34" s="65">
        <f>ColstripAFUDC!$F29</f>
        <v>0</v>
      </c>
      <c r="I34" s="65">
        <f>ColstripCommon!$F29</f>
        <v>0</v>
      </c>
      <c r="J34" s="65">
        <f>'KF-BP_Summ'!$F29</f>
        <v>0</v>
      </c>
      <c r="K34" s="948">
        <f>CustAdv!$F29</f>
        <v>0</v>
      </c>
      <c r="L34" s="948">
        <f>CustDep!$F29</f>
        <v>0</v>
      </c>
      <c r="M34" s="65">
        <f>'WA-SettleEx'!$F29</f>
        <v>0</v>
      </c>
      <c r="N34" s="884">
        <f>Def_CDA!$F29</f>
        <v>0</v>
      </c>
      <c r="O34" s="884">
        <f>Def_SR!$F29</f>
        <v>0</v>
      </c>
      <c r="P34" s="884">
        <f>MoLease!$F29</f>
        <v>0</v>
      </c>
      <c r="Q34" s="884">
        <f>Lancaster!$F29</f>
        <v>0</v>
      </c>
      <c r="R34" s="884">
        <f>WC!$F29</f>
        <v>0</v>
      </c>
      <c r="S34" s="939">
        <f>SUM(E34:R34)</f>
        <v>9017</v>
      </c>
      <c r="T34" s="948">
        <f>BandO!$F29</f>
        <v>0</v>
      </c>
      <c r="U34" s="884">
        <f>PropTax!$F29</f>
        <v>0</v>
      </c>
      <c r="V34" s="948">
        <f>UncollExp!$F29</f>
        <v>471</v>
      </c>
      <c r="W34" s="65">
        <f>RegExp!$F29</f>
        <v>0</v>
      </c>
      <c r="X34" s="948">
        <f>InjDam!$F29</f>
        <v>0</v>
      </c>
      <c r="Y34" s="884">
        <f>FIT!$F29</f>
        <v>0</v>
      </c>
      <c r="Z34" s="65">
        <f>ElimPowerCost!$F29</f>
        <v>-23</v>
      </c>
      <c r="AA34" s="948">
        <f>NezPerce!$F29</f>
        <v>0</v>
      </c>
      <c r="AB34" s="948">
        <f>ElimAR!$F29</f>
        <v>-217</v>
      </c>
      <c r="AC34" s="948">
        <f>SubSpace!$F29</f>
        <v>0</v>
      </c>
      <c r="AD34" s="948">
        <f>ExciseTax!$F29</f>
        <v>0</v>
      </c>
      <c r="AE34" s="948">
        <f>GainsLoss!$F29</f>
        <v>0</v>
      </c>
      <c r="AF34" s="884">
        <f>RevNormalztn!$F29</f>
        <v>18</v>
      </c>
      <c r="AG34" s="884">
        <f>MiscRestate!$F29</f>
        <v>-4</v>
      </c>
      <c r="AH34" s="884">
        <f>BCKaBlck!$F29</f>
        <v>-1</v>
      </c>
      <c r="AI34" s="884">
        <f>CBR_PSWA!$F29</f>
        <v>0</v>
      </c>
      <c r="AJ34" s="884">
        <f>DebtInt!$F29</f>
        <v>0</v>
      </c>
      <c r="AK34" s="884"/>
      <c r="AL34" s="884">
        <f>SUM(S34:AK34)</f>
        <v>9261</v>
      </c>
      <c r="AM34" s="65"/>
      <c r="AN34" s="65"/>
      <c r="AO34" s="68">
        <f>SUM(AL34:AN34)</f>
        <v>9261</v>
      </c>
      <c r="AP34" s="869"/>
      <c r="AQ34" s="932"/>
      <c r="AR34" s="871"/>
      <c r="AS34" s="845"/>
      <c r="AV34" s="932"/>
      <c r="AZ34" s="932"/>
    </row>
    <row r="35" spans="1:52" s="29" customFormat="1" ht="12">
      <c r="A35" s="27">
        <v>17</v>
      </c>
      <c r="B35" s="29" t="s">
        <v>352</v>
      </c>
      <c r="E35" s="884">
        <f>ResultSumEl!F30</f>
        <v>20899</v>
      </c>
      <c r="F35" s="65">
        <f>DFITAMA!$F30</f>
        <v>0</v>
      </c>
      <c r="G35" s="884">
        <f>BldGain!$F30</f>
        <v>0</v>
      </c>
      <c r="H35" s="65">
        <f>ColstripAFUDC!$F30</f>
        <v>0</v>
      </c>
      <c r="I35" s="65">
        <f>ColstripCommon!$F30</f>
        <v>0</v>
      </c>
      <c r="J35" s="65">
        <f>'KF-BP_Summ'!$F30</f>
        <v>0</v>
      </c>
      <c r="K35" s="948">
        <f>CustAdv!$F30</f>
        <v>0</v>
      </c>
      <c r="L35" s="948">
        <f>CustDep!$F30</f>
        <v>8</v>
      </c>
      <c r="M35" s="65">
        <f>'WA-SettleEx'!$F30</f>
        <v>0</v>
      </c>
      <c r="N35" s="884">
        <f>Def_CDA!$F30</f>
        <v>0</v>
      </c>
      <c r="O35" s="884">
        <f>Def_SR!$F30</f>
        <v>0</v>
      </c>
      <c r="P35" s="884">
        <f>MoLease!$F30</f>
        <v>0</v>
      </c>
      <c r="Q35" s="884">
        <f>Lancaster!$F30</f>
        <v>0</v>
      </c>
      <c r="R35" s="884">
        <f>WC!$F30</f>
        <v>0</v>
      </c>
      <c r="S35" s="939">
        <f>SUM(E35:R35)</f>
        <v>20907</v>
      </c>
      <c r="T35" s="948">
        <f>BandO!$F30</f>
        <v>0</v>
      </c>
      <c r="U35" s="884">
        <f>PropTax!$F30</f>
        <v>0</v>
      </c>
      <c r="V35" s="948">
        <f>UncollExp!$F30</f>
        <v>0</v>
      </c>
      <c r="W35" s="65">
        <f>RegExp!$F30</f>
        <v>0</v>
      </c>
      <c r="X35" s="948">
        <f>InjDam!$F30</f>
        <v>0</v>
      </c>
      <c r="Y35" s="884">
        <f>FIT!$F30</f>
        <v>0</v>
      </c>
      <c r="Z35" s="65">
        <f>ElimPowerCost!$F30</f>
        <v>0</v>
      </c>
      <c r="AA35" s="948">
        <f>NezPerce!$F30</f>
        <v>0</v>
      </c>
      <c r="AB35" s="948">
        <f>ElimAR!$F30</f>
        <v>0</v>
      </c>
      <c r="AC35" s="948">
        <f>SubSpace!$F30</f>
        <v>0</v>
      </c>
      <c r="AD35" s="948">
        <f>ExciseTax!$F30</f>
        <v>0</v>
      </c>
      <c r="AE35" s="948">
        <f>GainsLoss!$F30</f>
        <v>0</v>
      </c>
      <c r="AF35" s="884">
        <f>RevNormalztn!$F30</f>
        <v>0</v>
      </c>
      <c r="AG35" s="884">
        <f>MiscRestate!$F30</f>
        <v>-51</v>
      </c>
      <c r="AH35" s="884">
        <f>BCKaBlck!$F30</f>
        <v>-24</v>
      </c>
      <c r="AI35" s="884">
        <f>CBR_PSWA!$F30</f>
        <v>0</v>
      </c>
      <c r="AJ35" s="884">
        <f>DebtInt!$F30</f>
        <v>0</v>
      </c>
      <c r="AK35" s="884"/>
      <c r="AL35" s="884">
        <f>SUM(S35:AK35)</f>
        <v>20832</v>
      </c>
      <c r="AM35" s="65"/>
      <c r="AN35" s="65"/>
      <c r="AO35" s="68">
        <f>SUM(AL35:AN35)</f>
        <v>20832</v>
      </c>
      <c r="AP35" s="869"/>
      <c r="AQ35" s="932"/>
      <c r="AR35" s="696"/>
      <c r="AV35" s="932"/>
      <c r="AZ35" s="932"/>
    </row>
    <row r="36" spans="1:52" s="29" customFormat="1" ht="12">
      <c r="A36" s="27">
        <v>18</v>
      </c>
      <c r="B36" s="29" t="s">
        <v>353</v>
      </c>
      <c r="E36" s="884">
        <f>ResultSumEl!F31</f>
        <v>180</v>
      </c>
      <c r="F36" s="65">
        <f>DFITAMA!$F31</f>
        <v>0</v>
      </c>
      <c r="G36" s="884">
        <f>BldGain!$F31</f>
        <v>0</v>
      </c>
      <c r="H36" s="65">
        <f>ColstripAFUDC!$F31</f>
        <v>0</v>
      </c>
      <c r="I36" s="65">
        <f>ColstripCommon!$F31</f>
        <v>0</v>
      </c>
      <c r="J36" s="65">
        <f>'KF-BP_Summ'!$F31</f>
        <v>0</v>
      </c>
      <c r="K36" s="948">
        <f>CustAdv!$F31</f>
        <v>0</v>
      </c>
      <c r="L36" s="948">
        <f>CustDep!$F31</f>
        <v>0</v>
      </c>
      <c r="M36" s="65">
        <f>'WA-SettleEx'!$F31</f>
        <v>0</v>
      </c>
      <c r="N36" s="884">
        <f>Def_CDA!$F31</f>
        <v>0</v>
      </c>
      <c r="O36" s="884">
        <f>Def_SR!$F31</f>
        <v>0</v>
      </c>
      <c r="P36" s="884">
        <f>MoLease!$F31</f>
        <v>0</v>
      </c>
      <c r="Q36" s="884">
        <f>Lancaster!$F31</f>
        <v>0</v>
      </c>
      <c r="R36" s="884">
        <f>WC!$F31</f>
        <v>0</v>
      </c>
      <c r="S36" s="939">
        <f>SUM(E36:R36)</f>
        <v>180</v>
      </c>
      <c r="T36" s="948">
        <f>BandO!$F31</f>
        <v>0</v>
      </c>
      <c r="U36" s="884">
        <f>PropTax!$F31</f>
        <v>0</v>
      </c>
      <c r="V36" s="948">
        <f>UncollExp!$F31</f>
        <v>0</v>
      </c>
      <c r="W36" s="65">
        <f>RegExp!$F31</f>
        <v>0</v>
      </c>
      <c r="X36" s="948">
        <f>InjDam!$F31</f>
        <v>0</v>
      </c>
      <c r="Y36" s="884">
        <f>FIT!$F31</f>
        <v>0</v>
      </c>
      <c r="Z36" s="65">
        <f>ElimPowerCost!$F31</f>
        <v>0</v>
      </c>
      <c r="AA36" s="948">
        <f>NezPerce!$F31</f>
        <v>0</v>
      </c>
      <c r="AB36" s="948">
        <f>ElimAR!$F31</f>
        <v>0</v>
      </c>
      <c r="AC36" s="948">
        <f>SubSpace!$F31</f>
        <v>0</v>
      </c>
      <c r="AD36" s="948">
        <f>ExciseTax!$F31</f>
        <v>0</v>
      </c>
      <c r="AE36" s="948">
        <f>GainsLoss!$F31</f>
        <v>0</v>
      </c>
      <c r="AF36" s="884">
        <f>RevNormalztn!$F31</f>
        <v>0</v>
      </c>
      <c r="AG36" s="884">
        <f>MiscRestate!$F31</f>
        <v>0</v>
      </c>
      <c r="AH36" s="884">
        <f>BCKaBlck!$F31</f>
        <v>-4</v>
      </c>
      <c r="AI36" s="884">
        <f>CBR_PSWA!$F31</f>
        <v>0</v>
      </c>
      <c r="AJ36" s="884">
        <f>DebtInt!$F31</f>
        <v>0</v>
      </c>
      <c r="AK36" s="884"/>
      <c r="AL36" s="884">
        <f>SUM(S36:AK36)</f>
        <v>176</v>
      </c>
      <c r="AM36" s="65"/>
      <c r="AN36" s="65"/>
      <c r="AO36" s="68">
        <f>SUM(AL36:AN36)</f>
        <v>176</v>
      </c>
      <c r="AP36" s="869"/>
      <c r="AQ36" s="932"/>
      <c r="AR36" s="696"/>
      <c r="AV36" s="932"/>
      <c r="AZ36" s="932"/>
    </row>
    <row r="37" spans="1:52" s="29" customFormat="1" ht="12">
      <c r="E37" s="884"/>
      <c r="F37" s="65">
        <f>DFITAMA!$F32</f>
        <v>0</v>
      </c>
      <c r="G37" s="884">
        <f>BldGain!$F32</f>
        <v>0</v>
      </c>
      <c r="H37" s="65">
        <f>ColstripAFUDC!$F32</f>
        <v>0</v>
      </c>
      <c r="I37" s="65">
        <f>ColstripCommon!$F32</f>
        <v>0</v>
      </c>
      <c r="J37" s="65">
        <f>'KF-BP_Summ'!$F32</f>
        <v>0</v>
      </c>
      <c r="K37" s="948">
        <f>CustAdv!$F32</f>
        <v>0</v>
      </c>
      <c r="L37" s="948">
        <f>CustDep!$F32</f>
        <v>0</v>
      </c>
      <c r="M37" s="65">
        <f>'WA-SettleEx'!$F32</f>
        <v>0</v>
      </c>
      <c r="N37" s="884">
        <f>Def_CDA!$F32</f>
        <v>0</v>
      </c>
      <c r="O37" s="884">
        <f>Def_SR!$F32</f>
        <v>0</v>
      </c>
      <c r="P37" s="884">
        <f>MoLease!$F32</f>
        <v>0</v>
      </c>
      <c r="Q37" s="884">
        <f>Lancaster!$F32</f>
        <v>0</v>
      </c>
      <c r="R37" s="884">
        <f>WC!$F32</f>
        <v>0</v>
      </c>
      <c r="S37" s="939"/>
      <c r="T37" s="948">
        <f>BandO!$F32</f>
        <v>0</v>
      </c>
      <c r="U37" s="884">
        <f>PropTax!$F32</f>
        <v>0</v>
      </c>
      <c r="V37" s="948">
        <f>UncollExp!$F32</f>
        <v>0</v>
      </c>
      <c r="W37" s="65">
        <f>RegExp!$F32</f>
        <v>0</v>
      </c>
      <c r="X37" s="948">
        <f>InjDam!$F32</f>
        <v>0</v>
      </c>
      <c r="Y37" s="884">
        <f>FIT!$F32</f>
        <v>0</v>
      </c>
      <c r="Z37" s="65">
        <f>ElimPowerCost!$F32</f>
        <v>0</v>
      </c>
      <c r="AA37" s="948">
        <f>NezPerce!$F32</f>
        <v>0</v>
      </c>
      <c r="AB37" s="948">
        <f>ElimAR!$F32</f>
        <v>0</v>
      </c>
      <c r="AC37" s="948">
        <f>SubSpace!$F32</f>
        <v>0</v>
      </c>
      <c r="AD37" s="948">
        <f>ExciseTax!$F32</f>
        <v>0</v>
      </c>
      <c r="AE37" s="948">
        <f>GainsLoss!$F32</f>
        <v>0</v>
      </c>
      <c r="AF37" s="884">
        <f>RevNormalztn!$F32</f>
        <v>0</v>
      </c>
      <c r="AG37" s="884">
        <f>MiscRestate!$F32</f>
        <v>0</v>
      </c>
      <c r="AH37" s="884">
        <f>BCKaBlck!$F32</f>
        <v>0</v>
      </c>
      <c r="AI37" s="884">
        <f>CBR_PSWA!$F32</f>
        <v>0</v>
      </c>
      <c r="AJ37" s="884">
        <f>DebtInt!$F32</f>
        <v>0</v>
      </c>
      <c r="AK37" s="884"/>
      <c r="AL37" s="884"/>
      <c r="AM37" s="65"/>
      <c r="AN37" s="65"/>
      <c r="AO37" s="68"/>
      <c r="AP37" s="869"/>
      <c r="AQ37" s="932"/>
      <c r="AR37" s="696"/>
      <c r="AV37" s="932"/>
      <c r="AZ37" s="932"/>
    </row>
    <row r="38" spans="1:52" s="29" customFormat="1" ht="12">
      <c r="A38" s="27"/>
      <c r="B38" s="29" t="s">
        <v>354</v>
      </c>
      <c r="E38" s="884"/>
      <c r="F38" s="65">
        <f>DFITAMA!$F33</f>
        <v>0</v>
      </c>
      <c r="G38" s="884">
        <f>BldGain!$F33</f>
        <v>0</v>
      </c>
      <c r="H38" s="65">
        <f>ColstripAFUDC!$F33</f>
        <v>0</v>
      </c>
      <c r="I38" s="65">
        <f>ColstripCommon!$F33</f>
        <v>0</v>
      </c>
      <c r="J38" s="65">
        <f>'KF-BP_Summ'!$F33</f>
        <v>0</v>
      </c>
      <c r="K38" s="948">
        <f>CustAdv!$F33</f>
        <v>0</v>
      </c>
      <c r="L38" s="948">
        <f>CustDep!$F33</f>
        <v>0</v>
      </c>
      <c r="M38" s="65">
        <f>'WA-SettleEx'!$F33</f>
        <v>0</v>
      </c>
      <c r="N38" s="884">
        <f>Def_CDA!$F33</f>
        <v>0</v>
      </c>
      <c r="O38" s="884">
        <f>Def_SR!$F33</f>
        <v>0</v>
      </c>
      <c r="P38" s="884">
        <f>MoLease!$F33</f>
        <v>0</v>
      </c>
      <c r="Q38" s="884">
        <f>Lancaster!$F33</f>
        <v>0</v>
      </c>
      <c r="R38" s="884">
        <f>WC!$F33</f>
        <v>0</v>
      </c>
      <c r="S38" s="939"/>
      <c r="T38" s="948">
        <f>BandO!$F33</f>
        <v>0</v>
      </c>
      <c r="U38" s="884">
        <f>PropTax!$F33</f>
        <v>0</v>
      </c>
      <c r="V38" s="948">
        <f>UncollExp!$F33</f>
        <v>0</v>
      </c>
      <c r="W38" s="65">
        <f>RegExp!$F33</f>
        <v>0</v>
      </c>
      <c r="X38" s="948">
        <f>InjDam!$F33</f>
        <v>0</v>
      </c>
      <c r="Y38" s="884">
        <f>FIT!$F33</f>
        <v>0</v>
      </c>
      <c r="Z38" s="65">
        <f>ElimPowerCost!$F33</f>
        <v>0</v>
      </c>
      <c r="AA38" s="948">
        <f>NezPerce!$F33</f>
        <v>0</v>
      </c>
      <c r="AB38" s="948">
        <f>ElimAR!$F33</f>
        <v>0</v>
      </c>
      <c r="AC38" s="948">
        <f>SubSpace!$F33</f>
        <v>0</v>
      </c>
      <c r="AD38" s="948">
        <f>ExciseTax!$F33</f>
        <v>0</v>
      </c>
      <c r="AE38" s="948">
        <f>GainsLoss!$F33</f>
        <v>0</v>
      </c>
      <c r="AF38" s="884">
        <f>RevNormalztn!$F33</f>
        <v>0</v>
      </c>
      <c r="AG38" s="884">
        <f>MiscRestate!$F33</f>
        <v>0</v>
      </c>
      <c r="AH38" s="884">
        <f>BCKaBlck!$F33</f>
        <v>0</v>
      </c>
      <c r="AI38" s="884">
        <f>CBR_PSWA!$F33</f>
        <v>0</v>
      </c>
      <c r="AJ38" s="884">
        <f>DebtInt!$F33</f>
        <v>0</v>
      </c>
      <c r="AK38" s="884"/>
      <c r="AL38" s="884"/>
      <c r="AM38" s="65"/>
      <c r="AN38" s="65"/>
      <c r="AO38" s="68"/>
      <c r="AP38" s="869"/>
      <c r="AQ38" s="932"/>
      <c r="AR38" s="696"/>
      <c r="AV38" s="932"/>
      <c r="AZ38" s="932"/>
    </row>
    <row r="39" spans="1:52" s="29" customFormat="1" ht="12">
      <c r="A39" s="27">
        <v>19</v>
      </c>
      <c r="C39" s="29" t="s">
        <v>343</v>
      </c>
      <c r="E39" s="884">
        <f>ResultSumEl!F34</f>
        <v>46091</v>
      </c>
      <c r="F39" s="65">
        <f>DFITAMA!$F34</f>
        <v>0</v>
      </c>
      <c r="G39" s="884">
        <f>BldGain!$F34</f>
        <v>0</v>
      </c>
      <c r="H39" s="65">
        <f>ColstripAFUDC!$F34</f>
        <v>0</v>
      </c>
      <c r="I39" s="65">
        <f>ColstripCommon!$F34</f>
        <v>0</v>
      </c>
      <c r="J39" s="65">
        <f>'KF-BP_Summ'!$F34</f>
        <v>0</v>
      </c>
      <c r="K39" s="948">
        <f>CustAdv!$F34</f>
        <v>0</v>
      </c>
      <c r="L39" s="948">
        <f>CustDep!$F34</f>
        <v>0</v>
      </c>
      <c r="M39" s="65">
        <f>'WA-SettleEx'!$F34</f>
        <v>0</v>
      </c>
      <c r="N39" s="884">
        <f>Def_CDA!$F34</f>
        <v>0</v>
      </c>
      <c r="O39" s="884">
        <f>Def_SR!$F34</f>
        <v>0</v>
      </c>
      <c r="P39" s="884">
        <f>MoLease!$F34</f>
        <v>0</v>
      </c>
      <c r="Q39" s="884">
        <f>Lancaster!$F34</f>
        <v>0</v>
      </c>
      <c r="R39" s="884">
        <f>WC!$F34</f>
        <v>0</v>
      </c>
      <c r="S39" s="939">
        <f>SUM(E39:R39)</f>
        <v>46091</v>
      </c>
      <c r="T39" s="948">
        <f>BandO!$F34</f>
        <v>0</v>
      </c>
      <c r="U39" s="884">
        <f>PropTax!$F34</f>
        <v>0</v>
      </c>
      <c r="V39" s="948">
        <f>UncollExp!$F34</f>
        <v>0</v>
      </c>
      <c r="W39" s="65">
        <f>RegExp!$F34</f>
        <v>-51</v>
      </c>
      <c r="X39" s="948">
        <f>InjDam!$F34</f>
        <v>-1133</v>
      </c>
      <c r="Y39" s="884">
        <f>FIT!$F34</f>
        <v>0</v>
      </c>
      <c r="Z39" s="65">
        <f>ElimPowerCost!$F34</f>
        <v>-14</v>
      </c>
      <c r="AA39" s="948">
        <f>NezPerce!$F34</f>
        <v>0</v>
      </c>
      <c r="AB39" s="948">
        <f>ElimAR!$F34</f>
        <v>0</v>
      </c>
      <c r="AC39" s="948">
        <f>SubSpace!$F34</f>
        <v>-6</v>
      </c>
      <c r="AD39" s="948">
        <f>ExciseTax!$F34</f>
        <v>0</v>
      </c>
      <c r="AE39" s="948">
        <f>GainsLoss!$F34</f>
        <v>0</v>
      </c>
      <c r="AF39" s="884">
        <f>RevNormalztn!$F34</f>
        <v>10</v>
      </c>
      <c r="AG39" s="884">
        <f>MiscRestate!$F34</f>
        <v>-234</v>
      </c>
      <c r="AH39" s="884">
        <f>BCKaBlck!$F34</f>
        <v>-1</v>
      </c>
      <c r="AI39" s="884">
        <f>CBR_PSWA!$F34</f>
        <v>0</v>
      </c>
      <c r="AJ39" s="884">
        <f>DebtInt!$F34</f>
        <v>0</v>
      </c>
      <c r="AK39" s="884"/>
      <c r="AL39" s="884">
        <f>SUM(S39:AK39)</f>
        <v>44662</v>
      </c>
      <c r="AM39" s="65"/>
      <c r="AN39" s="65"/>
      <c r="AO39" s="68">
        <f>SUM(AL39:AN39)</f>
        <v>44662</v>
      </c>
      <c r="AP39" s="869"/>
      <c r="AQ39" s="932"/>
      <c r="AR39" s="696"/>
      <c r="AV39" s="932"/>
      <c r="AZ39" s="932"/>
    </row>
    <row r="40" spans="1:52" s="29" customFormat="1" ht="12">
      <c r="A40" s="27">
        <v>20</v>
      </c>
      <c r="C40" s="29" t="s">
        <v>349</v>
      </c>
      <c r="E40" s="884">
        <f>ResultSumEl!F35</f>
        <v>9277</v>
      </c>
      <c r="F40" s="65">
        <f>DFITAMA!$F35</f>
        <v>0</v>
      </c>
      <c r="G40" s="884">
        <f>BldGain!$F35</f>
        <v>0</v>
      </c>
      <c r="H40" s="65">
        <f>ColstripAFUDC!$F35</f>
        <v>0</v>
      </c>
      <c r="I40" s="65">
        <f>ColstripCommon!$F35</f>
        <v>0</v>
      </c>
      <c r="J40" s="65">
        <f>'KF-BP_Summ'!$F35</f>
        <v>0</v>
      </c>
      <c r="K40" s="948">
        <f>CustAdv!$F35</f>
        <v>0</v>
      </c>
      <c r="L40" s="948">
        <f>CustDep!$F35</f>
        <v>0</v>
      </c>
      <c r="M40" s="65">
        <f>'WA-SettleEx'!$F35</f>
        <v>0</v>
      </c>
      <c r="N40" s="884">
        <f>Def_CDA!$F35</f>
        <v>0</v>
      </c>
      <c r="O40" s="884">
        <f>Def_SR!$F35</f>
        <v>0</v>
      </c>
      <c r="P40" s="884">
        <f>MoLease!$F35</f>
        <v>0</v>
      </c>
      <c r="Q40" s="884">
        <f>Lancaster!$F35</f>
        <v>0</v>
      </c>
      <c r="R40" s="884">
        <f>WC!$F35</f>
        <v>0</v>
      </c>
      <c r="S40" s="939">
        <f>SUM(E40:R40)</f>
        <v>9277</v>
      </c>
      <c r="T40" s="948">
        <f>BandO!$F35</f>
        <v>0</v>
      </c>
      <c r="U40" s="884">
        <f>PropTax!$F35</f>
        <v>0</v>
      </c>
      <c r="V40" s="948">
        <f>UncollExp!$F35</f>
        <v>0</v>
      </c>
      <c r="W40" s="65">
        <f>RegExp!$F35</f>
        <v>0</v>
      </c>
      <c r="X40" s="948">
        <f>InjDam!$F35</f>
        <v>0</v>
      </c>
      <c r="Y40" s="884">
        <f>FIT!$F35</f>
        <v>0</v>
      </c>
      <c r="Z40" s="65">
        <f>ElimPowerCost!$F35</f>
        <v>0</v>
      </c>
      <c r="AA40" s="948">
        <f>NezPerce!$F35</f>
        <v>0</v>
      </c>
      <c r="AB40" s="948">
        <f>ElimAR!$F35</f>
        <v>0</v>
      </c>
      <c r="AC40" s="948">
        <f>SubSpace!$F35</f>
        <v>0</v>
      </c>
      <c r="AD40" s="948">
        <f>ExciseTax!$F35</f>
        <v>0</v>
      </c>
      <c r="AE40" s="948">
        <f>GainsLoss!$F35</f>
        <v>0</v>
      </c>
      <c r="AF40" s="884">
        <f>RevNormalztn!$F35</f>
        <v>0</v>
      </c>
      <c r="AG40" s="884">
        <f>MiscRestate!$F35</f>
        <v>0</v>
      </c>
      <c r="AH40" s="884">
        <f>BCKaBlck!$F35</f>
        <v>0</v>
      </c>
      <c r="AI40" s="884">
        <f>CBR_PSWA!$F35</f>
        <v>0</v>
      </c>
      <c r="AJ40" s="884">
        <f>DebtInt!$F35</f>
        <v>0</v>
      </c>
      <c r="AK40" s="884"/>
      <c r="AL40" s="884">
        <f>SUM(S40:AK40)</f>
        <v>9277</v>
      </c>
      <c r="AM40" s="65"/>
      <c r="AN40" s="65"/>
      <c r="AO40" s="68">
        <f>SUM(AL40:AN40)</f>
        <v>9277</v>
      </c>
      <c r="AP40" s="869"/>
      <c r="AQ40" s="932"/>
      <c r="AR40" s="696"/>
      <c r="AV40" s="932"/>
      <c r="AZ40" s="932"/>
    </row>
    <row r="41" spans="1:52" s="29" customFormat="1" ht="12">
      <c r="A41" s="27">
        <v>21</v>
      </c>
      <c r="C41" s="29" t="s">
        <v>346</v>
      </c>
      <c r="E41" s="885">
        <f>ResultSumEl!F36</f>
        <v>0</v>
      </c>
      <c r="F41" s="66">
        <f>DFITAMA!$F36</f>
        <v>0</v>
      </c>
      <c r="G41" s="885">
        <f>BldGain!$F36</f>
        <v>0</v>
      </c>
      <c r="H41" s="66">
        <f>ColstripAFUDC!$F36</f>
        <v>0</v>
      </c>
      <c r="I41" s="66">
        <f>ColstripCommon!$F36</f>
        <v>0</v>
      </c>
      <c r="J41" s="66">
        <f>'KF-BP_Summ'!$F36</f>
        <v>0</v>
      </c>
      <c r="K41" s="949">
        <f>CustAdv!$F36</f>
        <v>0</v>
      </c>
      <c r="L41" s="949">
        <f>CustDep!$F36</f>
        <v>0</v>
      </c>
      <c r="M41" s="66">
        <f>'WA-SettleEx'!$F36</f>
        <v>0</v>
      </c>
      <c r="N41" s="885">
        <f>Def_CDA!$F36</f>
        <v>0</v>
      </c>
      <c r="O41" s="885">
        <f>Def_SR!$F36</f>
        <v>0</v>
      </c>
      <c r="P41" s="885">
        <f>MoLease!$F36</f>
        <v>0</v>
      </c>
      <c r="Q41" s="885">
        <f>Lancaster!$F36</f>
        <v>0</v>
      </c>
      <c r="R41" s="885">
        <f>WC!$F36</f>
        <v>0</v>
      </c>
      <c r="S41" s="940">
        <f>SUM(E41:R41)</f>
        <v>0</v>
      </c>
      <c r="T41" s="949">
        <f>BandO!$F36</f>
        <v>0</v>
      </c>
      <c r="U41" s="885">
        <f>PropTax!$F36</f>
        <v>2</v>
      </c>
      <c r="V41" s="949">
        <f>UncollExp!$F36</f>
        <v>0</v>
      </c>
      <c r="W41" s="66">
        <f>RegExp!$F36</f>
        <v>0</v>
      </c>
      <c r="X41" s="949">
        <f>InjDam!$F36</f>
        <v>0</v>
      </c>
      <c r="Y41" s="885">
        <f>FIT!$F36</f>
        <v>0</v>
      </c>
      <c r="Z41" s="66">
        <f>ElimPowerCost!$F36</f>
        <v>0</v>
      </c>
      <c r="AA41" s="949">
        <f>NezPerce!$F36</f>
        <v>0</v>
      </c>
      <c r="AB41" s="949">
        <f>ElimAR!$F36</f>
        <v>0</v>
      </c>
      <c r="AC41" s="949">
        <f>SubSpace!$F36</f>
        <v>0</v>
      </c>
      <c r="AD41" s="949">
        <f>ExciseTax!$F36</f>
        <v>0</v>
      </c>
      <c r="AE41" s="949">
        <f>GainsLoss!$F36</f>
        <v>0</v>
      </c>
      <c r="AF41" s="885">
        <f>RevNormalztn!$F36</f>
        <v>0</v>
      </c>
      <c r="AG41" s="885">
        <f>MiscRestate!$F36</f>
        <v>0</v>
      </c>
      <c r="AH41" s="885">
        <f>BCKaBlck!$F36</f>
        <v>0</v>
      </c>
      <c r="AI41" s="885">
        <f>CBR_PSWA!$F36</f>
        <v>0</v>
      </c>
      <c r="AJ41" s="885">
        <f>DebtInt!$F36</f>
        <v>0</v>
      </c>
      <c r="AK41" s="885"/>
      <c r="AL41" s="885">
        <f>SUM(S41:AK41)</f>
        <v>2</v>
      </c>
      <c r="AM41" s="66"/>
      <c r="AN41" s="66"/>
      <c r="AO41" s="919">
        <f>SUM(AL41:AN41)</f>
        <v>2</v>
      </c>
      <c r="AP41" s="869"/>
      <c r="AQ41" s="932"/>
      <c r="AR41" s="696"/>
      <c r="AV41" s="932"/>
      <c r="AZ41" s="932"/>
    </row>
    <row r="42" spans="1:52" s="29" customFormat="1" ht="12">
      <c r="A42" s="27">
        <v>22</v>
      </c>
      <c r="D42" s="29" t="s">
        <v>355</v>
      </c>
      <c r="E42" s="886">
        <f t="shared" ref="E42:K42" si="22">SUM(E39:E41)</f>
        <v>55368</v>
      </c>
      <c r="F42" s="202">
        <f t="shared" si="22"/>
        <v>0</v>
      </c>
      <c r="G42" s="886">
        <f t="shared" si="22"/>
        <v>0</v>
      </c>
      <c r="H42" s="202">
        <f t="shared" si="22"/>
        <v>0</v>
      </c>
      <c r="I42" s="202">
        <f t="shared" si="22"/>
        <v>0</v>
      </c>
      <c r="J42" s="202">
        <f t="shared" si="22"/>
        <v>0</v>
      </c>
      <c r="K42" s="951">
        <f t="shared" si="22"/>
        <v>0</v>
      </c>
      <c r="L42" s="951">
        <f t="shared" ref="L42:P42" si="23">SUM(L39:L41)</f>
        <v>0</v>
      </c>
      <c r="M42" s="202">
        <f t="shared" si="23"/>
        <v>0</v>
      </c>
      <c r="N42" s="886">
        <f>SUM(N39:N41)</f>
        <v>0</v>
      </c>
      <c r="O42" s="886">
        <f t="shared" si="23"/>
        <v>0</v>
      </c>
      <c r="P42" s="886">
        <f t="shared" si="23"/>
        <v>0</v>
      </c>
      <c r="Q42" s="886">
        <f>SUM(Q39:Q41)</f>
        <v>0</v>
      </c>
      <c r="R42" s="886">
        <f>SUM(R39:R41)</f>
        <v>0</v>
      </c>
      <c r="S42" s="202">
        <f>SUM(S39:S41)</f>
        <v>55368</v>
      </c>
      <c r="T42" s="951">
        <f t="shared" ref="T42:Y42" si="24">SUM(T39:T41)</f>
        <v>0</v>
      </c>
      <c r="U42" s="886">
        <f t="shared" si="24"/>
        <v>2</v>
      </c>
      <c r="V42" s="951">
        <f t="shared" si="24"/>
        <v>0</v>
      </c>
      <c r="W42" s="202">
        <f t="shared" si="24"/>
        <v>-51</v>
      </c>
      <c r="X42" s="951">
        <f t="shared" si="24"/>
        <v>-1133</v>
      </c>
      <c r="Y42" s="886">
        <f t="shared" si="24"/>
        <v>0</v>
      </c>
      <c r="Z42" s="202">
        <f t="shared" ref="Z42:AJ42" si="25">SUM(Z39:Z41)</f>
        <v>-14</v>
      </c>
      <c r="AA42" s="951">
        <f t="shared" si="25"/>
        <v>0</v>
      </c>
      <c r="AB42" s="951">
        <f t="shared" si="25"/>
        <v>0</v>
      </c>
      <c r="AC42" s="951">
        <f t="shared" si="25"/>
        <v>-6</v>
      </c>
      <c r="AD42" s="951">
        <f t="shared" si="25"/>
        <v>0</v>
      </c>
      <c r="AE42" s="951">
        <f t="shared" si="25"/>
        <v>0</v>
      </c>
      <c r="AF42" s="886">
        <f t="shared" si="25"/>
        <v>10</v>
      </c>
      <c r="AG42" s="886">
        <f t="shared" si="25"/>
        <v>-234</v>
      </c>
      <c r="AH42" s="886">
        <f>SUM(AH39:AH41)</f>
        <v>-1</v>
      </c>
      <c r="AI42" s="886">
        <f>SUM(AI39:AI41)</f>
        <v>0</v>
      </c>
      <c r="AJ42" s="886">
        <f t="shared" si="25"/>
        <v>0</v>
      </c>
      <c r="AK42" s="886"/>
      <c r="AL42" s="886">
        <f>SUM(AL39:AL41)</f>
        <v>53941</v>
      </c>
      <c r="AM42" s="202"/>
      <c r="AN42" s="202"/>
      <c r="AO42" s="919">
        <f>SUM(AL42:AN42)</f>
        <v>53941</v>
      </c>
      <c r="AP42" s="696"/>
      <c r="AQ42" s="836"/>
      <c r="AR42" s="696"/>
      <c r="AV42" s="836"/>
      <c r="AZ42" s="836"/>
    </row>
    <row r="43" spans="1:52" s="29" customFormat="1" ht="18" customHeight="1">
      <c r="A43" s="27">
        <v>23</v>
      </c>
      <c r="B43" s="29" t="s">
        <v>356</v>
      </c>
      <c r="E43" s="886">
        <f t="shared" ref="E43:K43" si="26">E42+E36+E35+E34+E32+E26</f>
        <v>579704</v>
      </c>
      <c r="F43" s="202">
        <f t="shared" si="26"/>
        <v>0</v>
      </c>
      <c r="G43" s="886">
        <f t="shared" si="26"/>
        <v>0</v>
      </c>
      <c r="H43" s="202">
        <f t="shared" si="26"/>
        <v>-191</v>
      </c>
      <c r="I43" s="202">
        <f t="shared" si="26"/>
        <v>0</v>
      </c>
      <c r="J43" s="202">
        <f t="shared" si="26"/>
        <v>0</v>
      </c>
      <c r="K43" s="951">
        <f t="shared" si="26"/>
        <v>0</v>
      </c>
      <c r="L43" s="951">
        <f t="shared" ref="L43:P43" si="27">L42+L36+L35+L34+L32+L26</f>
        <v>8</v>
      </c>
      <c r="M43" s="202">
        <f t="shared" si="27"/>
        <v>0</v>
      </c>
      <c r="N43" s="886">
        <f>N42+N36+N35+N34+N32+N26</f>
        <v>0</v>
      </c>
      <c r="O43" s="886">
        <f t="shared" si="27"/>
        <v>0</v>
      </c>
      <c r="P43" s="886">
        <f t="shared" si="27"/>
        <v>0</v>
      </c>
      <c r="Q43" s="886">
        <f>Q42+Q36+Q35+Q34+Q32+Q26</f>
        <v>0</v>
      </c>
      <c r="R43" s="886">
        <f>R42+R36+R35+R34+R32+R26</f>
        <v>0</v>
      </c>
      <c r="S43" s="202">
        <f>S42+S36+S35+S34+S32+S26</f>
        <v>579521</v>
      </c>
      <c r="T43" s="951">
        <f t="shared" ref="T43:Y43" si="28">T42+T36+T35+T34+T32+T26</f>
        <v>-14761</v>
      </c>
      <c r="U43" s="886">
        <f t="shared" si="28"/>
        <v>311</v>
      </c>
      <c r="V43" s="951">
        <f t="shared" si="28"/>
        <v>471</v>
      </c>
      <c r="W43" s="202">
        <f t="shared" si="28"/>
        <v>-51</v>
      </c>
      <c r="X43" s="951">
        <f t="shared" si="28"/>
        <v>-1133</v>
      </c>
      <c r="Y43" s="886">
        <f t="shared" si="28"/>
        <v>0</v>
      </c>
      <c r="Z43" s="202">
        <f t="shared" ref="Z43:AJ43" si="29">Z42+Z36+Z35+Z34+Z32+Z26</f>
        <v>117</v>
      </c>
      <c r="AA43" s="951">
        <f t="shared" si="29"/>
        <v>13</v>
      </c>
      <c r="AB43" s="951">
        <f t="shared" si="29"/>
        <v>-217</v>
      </c>
      <c r="AC43" s="951">
        <f t="shared" si="29"/>
        <v>-6</v>
      </c>
      <c r="AD43" s="951">
        <f t="shared" si="29"/>
        <v>-107</v>
      </c>
      <c r="AE43" s="951">
        <f t="shared" si="29"/>
        <v>-80</v>
      </c>
      <c r="AF43" s="886">
        <f t="shared" si="29"/>
        <v>220</v>
      </c>
      <c r="AG43" s="886">
        <f t="shared" si="29"/>
        <v>-292</v>
      </c>
      <c r="AH43" s="886">
        <f>AH42+AH36+AH35+AH34+AH32+AH26</f>
        <v>-168</v>
      </c>
      <c r="AI43" s="886">
        <f>AI42+AI36+AI35+AI34+AI32+AI26</f>
        <v>-101911</v>
      </c>
      <c r="AJ43" s="886">
        <f t="shared" si="29"/>
        <v>0</v>
      </c>
      <c r="AK43" s="886"/>
      <c r="AL43" s="886">
        <f>AL42+AL36+AL35+AL34+AL32+AL26</f>
        <v>461927</v>
      </c>
      <c r="AM43" s="202"/>
      <c r="AN43" s="202"/>
      <c r="AO43" s="919">
        <f>SUM(AL43:AN43)</f>
        <v>461927</v>
      </c>
      <c r="AP43" s="696"/>
      <c r="AQ43" s="836"/>
      <c r="AR43" s="696"/>
      <c r="AV43" s="836"/>
      <c r="AZ43" s="836"/>
    </row>
    <row r="44" spans="1:52" s="29" customFormat="1" ht="12">
      <c r="A44" s="27"/>
      <c r="E44" s="764"/>
      <c r="G44" s="764"/>
      <c r="K44" s="950"/>
      <c r="L44" s="950"/>
      <c r="N44" s="764"/>
      <c r="O44" s="764"/>
      <c r="P44" s="764"/>
      <c r="Q44" s="764"/>
      <c r="R44" s="764"/>
      <c r="T44" s="950"/>
      <c r="U44" s="764"/>
      <c r="V44" s="950"/>
      <c r="X44" s="950"/>
      <c r="Y44" s="764"/>
      <c r="AA44" s="950"/>
      <c r="AB44" s="950"/>
      <c r="AC44" s="950"/>
      <c r="AD44" s="950"/>
      <c r="AE44" s="950"/>
      <c r="AF44" s="764"/>
      <c r="AG44" s="764"/>
      <c r="AH44" s="764"/>
      <c r="AI44" s="764"/>
      <c r="AJ44" s="764"/>
      <c r="AK44" s="764"/>
      <c r="AL44" s="764"/>
      <c r="AO44" s="68"/>
      <c r="AP44" s="696"/>
      <c r="AQ44" s="836"/>
      <c r="AR44" s="696"/>
      <c r="AV44" s="836"/>
      <c r="AZ44" s="836"/>
    </row>
    <row r="45" spans="1:52" s="29" customFormat="1" ht="12">
      <c r="A45" s="27">
        <v>24</v>
      </c>
      <c r="B45" s="29" t="s">
        <v>357</v>
      </c>
      <c r="E45" s="764">
        <f t="shared" ref="E45:J45" si="30">E18-E43</f>
        <v>106035</v>
      </c>
      <c r="F45" s="29">
        <f t="shared" si="30"/>
        <v>0</v>
      </c>
      <c r="G45" s="764">
        <f t="shared" si="30"/>
        <v>0</v>
      </c>
      <c r="H45" s="29">
        <f t="shared" si="30"/>
        <v>191</v>
      </c>
      <c r="I45" s="29">
        <f t="shared" si="30"/>
        <v>0</v>
      </c>
      <c r="J45" s="29">
        <f t="shared" si="30"/>
        <v>0</v>
      </c>
      <c r="K45" s="950">
        <f t="shared" ref="K45:P45" si="31">K18-K43</f>
        <v>0</v>
      </c>
      <c r="L45" s="950">
        <f t="shared" si="31"/>
        <v>-8</v>
      </c>
      <c r="M45" s="29">
        <f t="shared" si="31"/>
        <v>0</v>
      </c>
      <c r="N45" s="764">
        <f>N18-N43</f>
        <v>0</v>
      </c>
      <c r="O45" s="764">
        <f>O18-O43</f>
        <v>0</v>
      </c>
      <c r="P45" s="764">
        <f t="shared" si="31"/>
        <v>0</v>
      </c>
      <c r="Q45" s="764">
        <f>Q18-Q43</f>
        <v>0</v>
      </c>
      <c r="R45" s="764">
        <f>R18-R43</f>
        <v>0</v>
      </c>
      <c r="S45" s="29">
        <f>S18-S43</f>
        <v>106218</v>
      </c>
      <c r="T45" s="950">
        <f t="shared" ref="T45:Y45" si="32">T18-T43</f>
        <v>-45</v>
      </c>
      <c r="U45" s="764">
        <f t="shared" si="32"/>
        <v>-311</v>
      </c>
      <c r="V45" s="950">
        <f t="shared" si="32"/>
        <v>-471</v>
      </c>
      <c r="W45" s="29">
        <f t="shared" si="32"/>
        <v>51</v>
      </c>
      <c r="X45" s="950">
        <f t="shared" si="32"/>
        <v>1133</v>
      </c>
      <c r="Y45" s="764">
        <f t="shared" si="32"/>
        <v>0</v>
      </c>
      <c r="Z45" s="29">
        <f t="shared" ref="Z45:AJ45" si="33">Z18-Z43</f>
        <v>-7230</v>
      </c>
      <c r="AA45" s="950">
        <f t="shared" si="33"/>
        <v>-13</v>
      </c>
      <c r="AB45" s="950">
        <f t="shared" si="33"/>
        <v>217</v>
      </c>
      <c r="AC45" s="950">
        <f t="shared" si="33"/>
        <v>6</v>
      </c>
      <c r="AD45" s="950">
        <f t="shared" si="33"/>
        <v>107</v>
      </c>
      <c r="AE45" s="950">
        <f t="shared" si="33"/>
        <v>80</v>
      </c>
      <c r="AF45" s="764">
        <f t="shared" si="33"/>
        <v>4750</v>
      </c>
      <c r="AG45" s="764">
        <f t="shared" si="33"/>
        <v>-475.02963679999993</v>
      </c>
      <c r="AH45" s="764">
        <f>AH18-AH43</f>
        <v>-11</v>
      </c>
      <c r="AI45" s="764">
        <f>AI18-AI43</f>
        <v>-4138</v>
      </c>
      <c r="AJ45" s="764">
        <f t="shared" si="33"/>
        <v>0</v>
      </c>
      <c r="AK45" s="764"/>
      <c r="AL45" s="764">
        <f t="shared" ref="AL45" si="34">AL18-AL43</f>
        <v>99867.970363199944</v>
      </c>
      <c r="AO45" s="68">
        <f>SUM(AL45:AN45)</f>
        <v>99867.970363199944</v>
      </c>
      <c r="AP45" s="696"/>
      <c r="AQ45" s="836"/>
      <c r="AR45" s="696"/>
      <c r="AV45" s="836"/>
      <c r="AZ45" s="836"/>
    </row>
    <row r="46" spans="1:52" s="29" customFormat="1" ht="12">
      <c r="A46" s="27"/>
      <c r="E46" s="884"/>
      <c r="F46" s="65"/>
      <c r="G46" s="884"/>
      <c r="H46" s="65"/>
      <c r="I46" s="65"/>
      <c r="J46" s="65"/>
      <c r="K46" s="948"/>
      <c r="L46" s="948"/>
      <c r="M46" s="65"/>
      <c r="N46" s="884"/>
      <c r="O46" s="884"/>
      <c r="P46" s="884"/>
      <c r="Q46" s="884"/>
      <c r="R46" s="884"/>
      <c r="S46" s="65"/>
      <c r="T46" s="948"/>
      <c r="U46" s="884"/>
      <c r="V46" s="948"/>
      <c r="W46" s="65"/>
      <c r="X46" s="948"/>
      <c r="Y46" s="884"/>
      <c r="Z46" s="65"/>
      <c r="AA46" s="948"/>
      <c r="AB46" s="948"/>
      <c r="AC46" s="948"/>
      <c r="AD46" s="948"/>
      <c r="AE46" s="948"/>
      <c r="AF46" s="884"/>
      <c r="AG46" s="884"/>
      <c r="AH46" s="884"/>
      <c r="AI46" s="884"/>
      <c r="AJ46" s="884"/>
      <c r="AK46" s="884"/>
      <c r="AL46" s="884"/>
      <c r="AM46" s="65"/>
      <c r="AN46" s="65"/>
      <c r="AO46" s="68"/>
      <c r="AP46" s="869"/>
      <c r="AQ46" s="932"/>
      <c r="AR46" s="696"/>
      <c r="AV46" s="932"/>
      <c r="AZ46" s="932"/>
    </row>
    <row r="47" spans="1:52" s="29" customFormat="1" ht="12">
      <c r="A47" s="27"/>
      <c r="B47" s="29" t="s">
        <v>358</v>
      </c>
      <c r="E47" s="884"/>
      <c r="F47" s="65"/>
      <c r="G47" s="884"/>
      <c r="H47" s="65"/>
      <c r="I47" s="65"/>
      <c r="J47" s="65"/>
      <c r="K47" s="948"/>
      <c r="L47" s="948"/>
      <c r="M47" s="65"/>
      <c r="N47" s="884"/>
      <c r="O47" s="884"/>
      <c r="P47" s="884"/>
      <c r="Q47" s="884"/>
      <c r="R47" s="884"/>
      <c r="S47" s="65"/>
      <c r="T47" s="948"/>
      <c r="U47" s="884"/>
      <c r="V47" s="948"/>
      <c r="W47" s="65"/>
      <c r="X47" s="948"/>
      <c r="Y47" s="884"/>
      <c r="Z47" s="65"/>
      <c r="AA47" s="948"/>
      <c r="AB47" s="948"/>
      <c r="AC47" s="948"/>
      <c r="AD47" s="948"/>
      <c r="AE47" s="948"/>
      <c r="AF47" s="884"/>
      <c r="AG47" s="884"/>
      <c r="AH47" s="884"/>
      <c r="AI47" s="884"/>
      <c r="AJ47" s="884"/>
      <c r="AK47" s="884"/>
      <c r="AL47" s="884"/>
      <c r="AM47" s="65"/>
      <c r="AN47" s="65"/>
      <c r="AO47" s="68"/>
      <c r="AP47" s="869"/>
      <c r="AQ47" s="932"/>
      <c r="AR47" s="696"/>
      <c r="AV47" s="932"/>
      <c r="AZ47" s="932"/>
    </row>
    <row r="48" spans="1:52" s="29" customFormat="1" ht="12">
      <c r="A48" s="27">
        <v>25</v>
      </c>
      <c r="B48" s="29" t="s">
        <v>359</v>
      </c>
      <c r="E48" s="884">
        <f>ResultSumEl!F43</f>
        <v>11919</v>
      </c>
      <c r="F48" s="65">
        <f>DFITAMA!$F43</f>
        <v>0</v>
      </c>
      <c r="G48" s="884">
        <f>BldGain!$F43</f>
        <v>0</v>
      </c>
      <c r="H48" s="65">
        <f>ColstripAFUDC!$F43</f>
        <v>0</v>
      </c>
      <c r="I48" s="65">
        <f>ColstripCommon!$F43</f>
        <v>0</v>
      </c>
      <c r="J48" s="65">
        <f>'KF-BP_Summ'!$F43</f>
        <v>0</v>
      </c>
      <c r="K48" s="948">
        <f>CustAdv!$F43</f>
        <v>0</v>
      </c>
      <c r="L48" s="948">
        <f>CustDep!$F43</f>
        <v>-3</v>
      </c>
      <c r="M48" s="65">
        <f>'WA-SettleEx'!$F43</f>
        <v>0</v>
      </c>
      <c r="N48" s="884">
        <f>Def_CDA!$F43</f>
        <v>0</v>
      </c>
      <c r="O48" s="884">
        <f>Def_SR!$F43</f>
        <v>0</v>
      </c>
      <c r="P48" s="884">
        <f>MoLease!$F43</f>
        <v>0</v>
      </c>
      <c r="Q48" s="884">
        <f>Lancaster!$F43</f>
        <v>0</v>
      </c>
      <c r="R48" s="884">
        <f>WC!$F43</f>
        <v>0</v>
      </c>
      <c r="S48" s="65">
        <f>SUM(E48:R48)</f>
        <v>11916</v>
      </c>
      <c r="T48" s="948">
        <f>BandO!$F43</f>
        <v>-16</v>
      </c>
      <c r="U48" s="884">
        <f>PropTax!$F43</f>
        <v>-109</v>
      </c>
      <c r="V48" s="948">
        <f>UncollExp!$F43</f>
        <v>-165</v>
      </c>
      <c r="W48" s="65">
        <f>RegExp!$F43</f>
        <v>18</v>
      </c>
      <c r="X48" s="948">
        <f>InjDam!$F43</f>
        <v>397</v>
      </c>
      <c r="Y48" s="884">
        <f>FIT!$F43</f>
        <v>-519</v>
      </c>
      <c r="Z48" s="65">
        <f>ElimPowerCost!$F43</f>
        <v>-2530</v>
      </c>
      <c r="AA48" s="948">
        <f>NezPerce!$F43</f>
        <v>-5</v>
      </c>
      <c r="AB48" s="948">
        <f>ElimAR!$F43</f>
        <v>76</v>
      </c>
      <c r="AC48" s="948">
        <f>SubSpace!$F43</f>
        <v>2</v>
      </c>
      <c r="AD48" s="948">
        <f>ExciseTax!$F43</f>
        <v>37</v>
      </c>
      <c r="AE48" s="948">
        <f>GainsLoss!$F43</f>
        <v>28</v>
      </c>
      <c r="AF48" s="884">
        <f>RevNormalztn!$F43</f>
        <v>1663</v>
      </c>
      <c r="AG48" s="884">
        <f>MiscRestate!$F43</f>
        <v>-166</v>
      </c>
      <c r="AH48" s="884">
        <f>BCKaBlck!$F43</f>
        <v>-4</v>
      </c>
      <c r="AI48" s="884">
        <f>CBR_PSWA!$F43</f>
        <v>-1448</v>
      </c>
      <c r="AJ48" s="884">
        <f>DebtInt!$F43</f>
        <v>88</v>
      </c>
      <c r="AK48" s="884"/>
      <c r="AL48" s="884">
        <f>SUM(S48:AK48)</f>
        <v>9263</v>
      </c>
      <c r="AM48" s="65"/>
      <c r="AN48" s="65"/>
      <c r="AO48" s="68">
        <f>SUM(AL48:AN48)</f>
        <v>9263</v>
      </c>
      <c r="AP48" s="869"/>
      <c r="AQ48" s="932"/>
      <c r="AR48" s="696"/>
      <c r="AT48" s="28"/>
      <c r="AV48" s="932"/>
      <c r="AZ48" s="932"/>
    </row>
    <row r="49" spans="1:52" s="29" customFormat="1" ht="12">
      <c r="A49" s="27">
        <v>26</v>
      </c>
      <c r="B49" s="29" t="s">
        <v>360</v>
      </c>
      <c r="E49" s="884">
        <f>ResultSumEl!F44</f>
        <v>13550</v>
      </c>
      <c r="F49" s="65">
        <f>DFITAMA!$F44</f>
        <v>0</v>
      </c>
      <c r="G49" s="884">
        <f>BldGain!$F44</f>
        <v>0</v>
      </c>
      <c r="H49" s="65">
        <f>ColstripAFUDC!$F44</f>
        <v>0</v>
      </c>
      <c r="I49" s="65">
        <f>ColstripCommon!$F44</f>
        <v>0</v>
      </c>
      <c r="J49" s="65">
        <f>'KF-BP_Summ'!$F44</f>
        <v>0</v>
      </c>
      <c r="K49" s="948">
        <f>CustAdv!$F44</f>
        <v>0</v>
      </c>
      <c r="L49" s="948">
        <f>CustDep!$F44</f>
        <v>0</v>
      </c>
      <c r="M49" s="65">
        <f>'WA-SettleEx'!$F44</f>
        <v>0</v>
      </c>
      <c r="N49" s="884">
        <f>Def_CDA!$F44</f>
        <v>0</v>
      </c>
      <c r="O49" s="884">
        <f>Def_SR!$F44</f>
        <v>0</v>
      </c>
      <c r="P49" s="884">
        <f>MoLease!$F44</f>
        <v>0</v>
      </c>
      <c r="Q49" s="884">
        <f>Lancaster!$F44</f>
        <v>0</v>
      </c>
      <c r="R49" s="884">
        <f>WC!$F44</f>
        <v>0</v>
      </c>
      <c r="S49" s="65">
        <f>SUM(E49:R49)</f>
        <v>13550</v>
      </c>
      <c r="T49" s="948">
        <f>BandO!$F44</f>
        <v>0</v>
      </c>
      <c r="U49" s="884">
        <f>PropTax!$F44</f>
        <v>0</v>
      </c>
      <c r="V49" s="948">
        <f>UncollExp!$F44</f>
        <v>0</v>
      </c>
      <c r="W49" s="65">
        <f>RegExp!$F44</f>
        <v>0</v>
      </c>
      <c r="X49" s="948">
        <f>InjDam!$F44</f>
        <v>0</v>
      </c>
      <c r="Y49" s="884">
        <f>FIT!$F44</f>
        <v>273</v>
      </c>
      <c r="Z49" s="65">
        <f>ElimPowerCost!$F44</f>
        <v>0</v>
      </c>
      <c r="AA49" s="948">
        <f>NezPerce!$F44</f>
        <v>0</v>
      </c>
      <c r="AB49" s="948">
        <f>ElimAR!$F44</f>
        <v>0</v>
      </c>
      <c r="AC49" s="948">
        <f>SubSpace!$F44</f>
        <v>0</v>
      </c>
      <c r="AD49" s="948">
        <f>ExciseTax!$F44</f>
        <v>0</v>
      </c>
      <c r="AE49" s="948">
        <f>GainsLoss!$F44</f>
        <v>0</v>
      </c>
      <c r="AF49" s="884">
        <f>RevNormalztn!$F44</f>
        <v>0</v>
      </c>
      <c r="AG49" s="884">
        <f>MiscRestate!$F44</f>
        <v>0</v>
      </c>
      <c r="AH49" s="884">
        <f>BCKaBlck!$F44</f>
        <v>0</v>
      </c>
      <c r="AI49" s="884">
        <f>CBR_PSWA!$F44</f>
        <v>0</v>
      </c>
      <c r="AJ49" s="884">
        <f>DebtInt!$F44</f>
        <v>0</v>
      </c>
      <c r="AK49" s="884"/>
      <c r="AL49" s="884">
        <f>SUM(S49:AK49)</f>
        <v>13823</v>
      </c>
      <c r="AM49" s="65"/>
      <c r="AN49" s="65"/>
      <c r="AO49" s="68">
        <f>SUM(AL49:AN49)</f>
        <v>13823</v>
      </c>
      <c r="AP49" s="869"/>
      <c r="AQ49" s="932"/>
      <c r="AR49" s="696"/>
      <c r="AT49" s="2"/>
      <c r="AV49" s="932"/>
      <c r="AZ49" s="932"/>
    </row>
    <row r="50" spans="1:52" s="29" customFormat="1" ht="12">
      <c r="A50" s="27">
        <v>27</v>
      </c>
      <c r="B50" s="29" t="s">
        <v>439</v>
      </c>
      <c r="E50" s="884">
        <f>ResultSumEl!F45</f>
        <v>-83</v>
      </c>
      <c r="F50" s="65">
        <f>DFITAMA!$F46</f>
        <v>0</v>
      </c>
      <c r="G50" s="884">
        <f>BldGain!$F46</f>
        <v>0</v>
      </c>
      <c r="H50" s="65">
        <f>ColstripAFUDC!$F45</f>
        <v>0</v>
      </c>
      <c r="I50" s="65">
        <f>ColstripCommon!$F45</f>
        <v>0</v>
      </c>
      <c r="J50" s="65">
        <f>'KF-BP_Summ'!$F45</f>
        <v>0</v>
      </c>
      <c r="K50" s="948">
        <f>CustAdv!$F45</f>
        <v>0</v>
      </c>
      <c r="L50" s="948">
        <f>CustDep!$F45</f>
        <v>0</v>
      </c>
      <c r="M50" s="65">
        <f>'WA-SettleEx'!$F45</f>
        <v>0</v>
      </c>
      <c r="N50" s="884">
        <f>Def_CDA!$F45</f>
        <v>0</v>
      </c>
      <c r="O50" s="884">
        <f>Def_SR!$F45</f>
        <v>0</v>
      </c>
      <c r="P50" s="884">
        <f>MoLease!$F45</f>
        <v>0</v>
      </c>
      <c r="Q50" s="884">
        <f>Lancaster!$F45</f>
        <v>0</v>
      </c>
      <c r="R50" s="884">
        <f>WC!$F45</f>
        <v>0</v>
      </c>
      <c r="S50" s="65">
        <f>SUM(E50:R50)</f>
        <v>-83</v>
      </c>
      <c r="T50" s="948">
        <f>BandO!$F45</f>
        <v>0</v>
      </c>
      <c r="U50" s="884">
        <f>PropTax!$F45</f>
        <v>0</v>
      </c>
      <c r="V50" s="948">
        <f>UncollExp!$F45</f>
        <v>0</v>
      </c>
      <c r="W50" s="65">
        <f>RegExp!$F45</f>
        <v>0</v>
      </c>
      <c r="X50" s="948">
        <f>InjDam!$F45</f>
        <v>0</v>
      </c>
      <c r="Y50" s="884">
        <f>FIT!$F45</f>
        <v>0</v>
      </c>
      <c r="Z50" s="65">
        <f>ElimPowerCost!$F45</f>
        <v>0</v>
      </c>
      <c r="AA50" s="948">
        <f>NezPerce!$F45</f>
        <v>0</v>
      </c>
      <c r="AB50" s="948">
        <f>ElimAR!$F45</f>
        <v>0</v>
      </c>
      <c r="AC50" s="948">
        <f>SubSpace!$F45</f>
        <v>0</v>
      </c>
      <c r="AD50" s="948">
        <f>ExciseTax!$F45</f>
        <v>0</v>
      </c>
      <c r="AE50" s="948">
        <f>GainsLoss!$F45</f>
        <v>0</v>
      </c>
      <c r="AF50" s="884">
        <f>RevNormalztn!$F45</f>
        <v>0</v>
      </c>
      <c r="AG50" s="884">
        <f>MiscRestate!$F45</f>
        <v>0</v>
      </c>
      <c r="AH50" s="884">
        <f>BCKaBlck!$F45</f>
        <v>0</v>
      </c>
      <c r="AI50" s="884">
        <f>CBR_PSWA!$F45</f>
        <v>0</v>
      </c>
      <c r="AJ50" s="884">
        <f>DebtInt!$F45</f>
        <v>0</v>
      </c>
      <c r="AK50" s="884"/>
      <c r="AL50" s="884">
        <f>SUM(S50:AK50)</f>
        <v>-83</v>
      </c>
      <c r="AM50" s="65"/>
      <c r="AN50" s="65"/>
      <c r="AO50" s="68">
        <f>SUM(AL50:AN50)</f>
        <v>-83</v>
      </c>
      <c r="AP50" s="869"/>
      <c r="AQ50" s="932"/>
      <c r="AR50" s="696"/>
      <c r="AT50" s="2"/>
      <c r="AV50" s="932"/>
      <c r="AZ50" s="932"/>
    </row>
    <row r="51" spans="1:52" s="29" customFormat="1" ht="12">
      <c r="A51" s="27"/>
      <c r="E51" s="885"/>
      <c r="F51" s="66"/>
      <c r="G51" s="885"/>
      <c r="H51" s="66"/>
      <c r="I51" s="66"/>
      <c r="J51" s="66"/>
      <c r="K51" s="949"/>
      <c r="L51" s="949"/>
      <c r="M51" s="66"/>
      <c r="N51" s="885"/>
      <c r="O51" s="885"/>
      <c r="P51" s="885"/>
      <c r="Q51" s="885"/>
      <c r="R51" s="885"/>
      <c r="S51" s="66"/>
      <c r="T51" s="949"/>
      <c r="U51" s="885"/>
      <c r="V51" s="949"/>
      <c r="W51" s="66"/>
      <c r="X51" s="949"/>
      <c r="Y51" s="885"/>
      <c r="Z51" s="66"/>
      <c r="AA51" s="949"/>
      <c r="AB51" s="949"/>
      <c r="AC51" s="949"/>
      <c r="AD51" s="949"/>
      <c r="AE51" s="949"/>
      <c r="AF51" s="885"/>
      <c r="AG51" s="885"/>
      <c r="AH51" s="885"/>
      <c r="AI51" s="885"/>
      <c r="AJ51" s="885"/>
      <c r="AK51" s="885"/>
      <c r="AL51" s="885"/>
      <c r="AM51" s="66"/>
      <c r="AN51" s="66"/>
      <c r="AO51" s="919"/>
      <c r="AP51" s="869"/>
      <c r="AQ51" s="932"/>
      <c r="AR51" s="696"/>
      <c r="AT51" s="2"/>
      <c r="AV51" s="932"/>
      <c r="AZ51" s="932"/>
    </row>
    <row r="52" spans="1:52">
      <c r="AO52" s="68"/>
    </row>
    <row r="53" spans="1:52" s="28" customFormat="1" thickBot="1">
      <c r="A53" s="222">
        <v>28</v>
      </c>
      <c r="B53" s="28" t="s">
        <v>361</v>
      </c>
      <c r="E53" s="887">
        <f>E45-SUM(E48:E51)</f>
        <v>80649</v>
      </c>
      <c r="F53" s="201">
        <f>F45-SUM(F48:F51)</f>
        <v>0</v>
      </c>
      <c r="G53" s="887">
        <f>G45-SUM(G48:G51)</f>
        <v>0</v>
      </c>
      <c r="H53" s="201">
        <f>H45-SUM(H48:H51)</f>
        <v>191</v>
      </c>
      <c r="I53" s="201">
        <f t="shared" ref="I53:AA53" si="35">I45-SUM(I48:I51)</f>
        <v>0</v>
      </c>
      <c r="J53" s="201">
        <f t="shared" si="35"/>
        <v>0</v>
      </c>
      <c r="K53" s="952">
        <f t="shared" ref="K53:P53" si="36">K45-SUM(K48:K51)</f>
        <v>0</v>
      </c>
      <c r="L53" s="952">
        <f t="shared" si="36"/>
        <v>-5</v>
      </c>
      <c r="M53" s="201">
        <f t="shared" si="36"/>
        <v>0</v>
      </c>
      <c r="N53" s="887">
        <f>N45-SUM(N48:N51)</f>
        <v>0</v>
      </c>
      <c r="O53" s="887">
        <f>O45-SUM(O48:O51)</f>
        <v>0</v>
      </c>
      <c r="P53" s="887">
        <f t="shared" si="36"/>
        <v>0</v>
      </c>
      <c r="Q53" s="887">
        <f>Q45-SUM(Q48:Q51)</f>
        <v>0</v>
      </c>
      <c r="R53" s="887">
        <f>R45-SUM(R48:R51)</f>
        <v>0</v>
      </c>
      <c r="S53" s="201">
        <f>S45-SUM(S48:S51)</f>
        <v>80835</v>
      </c>
      <c r="T53" s="952">
        <f t="shared" si="35"/>
        <v>-29</v>
      </c>
      <c r="U53" s="887">
        <f t="shared" si="35"/>
        <v>-202</v>
      </c>
      <c r="V53" s="952">
        <f t="shared" si="35"/>
        <v>-306</v>
      </c>
      <c r="W53" s="201">
        <f t="shared" si="35"/>
        <v>33</v>
      </c>
      <c r="X53" s="952">
        <f t="shared" si="35"/>
        <v>736</v>
      </c>
      <c r="Y53" s="887">
        <f t="shared" si="35"/>
        <v>246</v>
      </c>
      <c r="Z53" s="201">
        <f>Z45-SUM(Z48:Z51)</f>
        <v>-4700</v>
      </c>
      <c r="AA53" s="952">
        <f t="shared" si="35"/>
        <v>-8</v>
      </c>
      <c r="AB53" s="952">
        <f t="shared" ref="AB53:AJ53" si="37">AB45-SUM(AB48:AB51)</f>
        <v>141</v>
      </c>
      <c r="AC53" s="952">
        <f t="shared" si="37"/>
        <v>4</v>
      </c>
      <c r="AD53" s="952">
        <f t="shared" si="37"/>
        <v>70</v>
      </c>
      <c r="AE53" s="952">
        <f t="shared" si="37"/>
        <v>52</v>
      </c>
      <c r="AF53" s="887">
        <f t="shared" si="37"/>
        <v>3087</v>
      </c>
      <c r="AG53" s="887">
        <f t="shared" si="37"/>
        <v>-309.02963679999993</v>
      </c>
      <c r="AH53" s="887">
        <f>AH45-SUM(AH48:AH51)</f>
        <v>-7</v>
      </c>
      <c r="AI53" s="887">
        <f>AI45-SUM(AI48:AI51)</f>
        <v>-2690</v>
      </c>
      <c r="AJ53" s="887">
        <f t="shared" si="37"/>
        <v>-88</v>
      </c>
      <c r="AK53" s="887"/>
      <c r="AL53" s="887">
        <f t="shared" ref="AL53" si="38">AL45-SUM(AL48:AL51)</f>
        <v>76864.970363199944</v>
      </c>
      <c r="AM53" s="201"/>
      <c r="AN53" s="201"/>
      <c r="AO53" s="920">
        <f>SUM(AL53:AN53)</f>
        <v>76864.970363199944</v>
      </c>
      <c r="AP53" s="823"/>
      <c r="AQ53" s="933"/>
      <c r="AR53" s="823"/>
      <c r="AT53" s="2"/>
      <c r="AV53" s="933"/>
      <c r="AZ53" s="933"/>
    </row>
    <row r="54" spans="1:52" ht="13.5" thickTop="1">
      <c r="A54" s="218"/>
    </row>
    <row r="55" spans="1:52">
      <c r="A55" s="218"/>
      <c r="B55" s="2" t="s">
        <v>362</v>
      </c>
    </row>
    <row r="56" spans="1:52">
      <c r="A56" s="218"/>
      <c r="B56" s="2" t="s">
        <v>363</v>
      </c>
    </row>
    <row r="57" spans="1:52" s="28" customFormat="1" ht="12">
      <c r="A57" s="218">
        <v>29</v>
      </c>
      <c r="C57" s="28" t="s">
        <v>364</v>
      </c>
      <c r="E57" s="883">
        <f>ResultSumEl!F51</f>
        <v>79107</v>
      </c>
      <c r="F57" s="68">
        <f>DFITAMA!$F52</f>
        <v>0</v>
      </c>
      <c r="G57" s="883">
        <f>BldGain!$F52</f>
        <v>0</v>
      </c>
      <c r="H57" s="68">
        <f>ColstripAFUDC!$F51</f>
        <v>0</v>
      </c>
      <c r="I57" s="68">
        <f>ColstripCommon!$F51</f>
        <v>0</v>
      </c>
      <c r="J57" s="68">
        <f>'KF-BP_Summ'!$F51</f>
        <v>0</v>
      </c>
      <c r="K57" s="953">
        <f>CustAdv!$F51</f>
        <v>0</v>
      </c>
      <c r="L57" s="953">
        <f>CustDep!$F51</f>
        <v>0</v>
      </c>
      <c r="M57" s="68">
        <f>'WA-SettleEx'!$F51</f>
        <v>0</v>
      </c>
      <c r="N57" s="883">
        <f>Def_CDA!$F51</f>
        <v>1647</v>
      </c>
      <c r="O57" s="883">
        <f>Def_SR!$F51</f>
        <v>1201</v>
      </c>
      <c r="P57" s="883">
        <f>MoLease!$F51</f>
        <v>0</v>
      </c>
      <c r="Q57" s="883">
        <f>Lancaster!$F51</f>
        <v>0</v>
      </c>
      <c r="R57" s="883">
        <f>WC!$F51</f>
        <v>0</v>
      </c>
      <c r="S57" s="939">
        <f>SUM(E57:R57)</f>
        <v>81955</v>
      </c>
      <c r="T57" s="953">
        <f>BandO!$F51</f>
        <v>0</v>
      </c>
      <c r="U57" s="883">
        <f>PropTax!$F51</f>
        <v>0</v>
      </c>
      <c r="V57" s="953">
        <f>UncollExp!$F51</f>
        <v>0</v>
      </c>
      <c r="W57" s="68">
        <f>RegExp!$F51</f>
        <v>0</v>
      </c>
      <c r="X57" s="953">
        <f>InjDam!$F51</f>
        <v>0</v>
      </c>
      <c r="Y57" s="883">
        <f>FIT!$F51</f>
        <v>0</v>
      </c>
      <c r="Z57" s="68">
        <f>ElimPowerCost!$F51</f>
        <v>0</v>
      </c>
      <c r="AA57" s="953">
        <f>NezPerce!$F51</f>
        <v>0</v>
      </c>
      <c r="AB57" s="953">
        <f>ElimAR!$F51</f>
        <v>0</v>
      </c>
      <c r="AC57" s="953">
        <f>SubSpace!$F51</f>
        <v>0</v>
      </c>
      <c r="AD57" s="953">
        <f>ExciseTax!$F51</f>
        <v>0</v>
      </c>
      <c r="AE57" s="953">
        <f>GainsLoss!$F51</f>
        <v>0</v>
      </c>
      <c r="AF57" s="883">
        <f>RevNormalztn!$F51</f>
        <v>0</v>
      </c>
      <c r="AG57" s="883">
        <f>MiscRestate!$F51</f>
        <v>0</v>
      </c>
      <c r="AH57" s="883">
        <f>BCKaBlck!$F51</f>
        <v>0</v>
      </c>
      <c r="AI57" s="883">
        <f>CBR_PSWA!$F51</f>
        <v>0</v>
      </c>
      <c r="AJ57" s="883">
        <f>DebtInt!$F51</f>
        <v>0</v>
      </c>
      <c r="AK57" s="883"/>
      <c r="AL57" s="883">
        <f>SUM(S57:AK57)</f>
        <v>81955</v>
      </c>
      <c r="AM57" s="68"/>
      <c r="AN57" s="68"/>
      <c r="AO57" s="68">
        <f t="shared" ref="AO57:AO70" si="39">SUM(AL57:AN57)</f>
        <v>81955</v>
      </c>
      <c r="AP57" s="872"/>
      <c r="AQ57" s="934"/>
      <c r="AR57" s="823"/>
      <c r="AT57" s="2"/>
      <c r="AV57" s="934"/>
      <c r="AZ57" s="934"/>
    </row>
    <row r="58" spans="1:52" s="29" customFormat="1" ht="12">
      <c r="A58" s="218">
        <v>30</v>
      </c>
      <c r="C58" s="29" t="s">
        <v>365</v>
      </c>
      <c r="E58" s="884">
        <f>ResultSumEl!F52</f>
        <v>695537</v>
      </c>
      <c r="F58" s="65">
        <f>DFITAMA!$F53</f>
        <v>0</v>
      </c>
      <c r="G58" s="884">
        <f>BldGain!$F53</f>
        <v>0</v>
      </c>
      <c r="H58" s="65">
        <f>ColstripAFUDC!$F52</f>
        <v>-7325</v>
      </c>
      <c r="I58" s="65">
        <f>ColstripCommon!$F52</f>
        <v>365</v>
      </c>
      <c r="J58" s="65">
        <f>'KF-BP_Summ'!$F52</f>
        <v>-5248</v>
      </c>
      <c r="K58" s="948">
        <f>CustAdv!$F52</f>
        <v>0</v>
      </c>
      <c r="L58" s="948">
        <f>CustDep!$F52</f>
        <v>0</v>
      </c>
      <c r="M58" s="65">
        <f>'WA-SettleEx'!$F52</f>
        <v>79626</v>
      </c>
      <c r="N58" s="884">
        <f>Def_CDA!$F52</f>
        <v>0</v>
      </c>
      <c r="O58" s="884">
        <f>Def_SR!$F52</f>
        <v>0</v>
      </c>
      <c r="P58" s="884">
        <f>MoLease!$F52</f>
        <v>4398</v>
      </c>
      <c r="Q58" s="884">
        <f>Lancaster!$F52</f>
        <v>279</v>
      </c>
      <c r="R58" s="884">
        <f>WC!$F52</f>
        <v>0</v>
      </c>
      <c r="S58" s="939">
        <f>SUM(E58:R58)</f>
        <v>767632</v>
      </c>
      <c r="T58" s="948">
        <f>BandO!$F52</f>
        <v>0</v>
      </c>
      <c r="U58" s="884">
        <f>PropTax!$F52</f>
        <v>0</v>
      </c>
      <c r="V58" s="948">
        <f>UncollExp!$F52</f>
        <v>0</v>
      </c>
      <c r="W58" s="65">
        <f>RegExp!$F52</f>
        <v>0</v>
      </c>
      <c r="X58" s="948">
        <f>InjDam!$F52</f>
        <v>0</v>
      </c>
      <c r="Y58" s="884">
        <f>FIT!$F52</f>
        <v>0</v>
      </c>
      <c r="Z58" s="65">
        <f>ElimPowerCost!$F52</f>
        <v>0</v>
      </c>
      <c r="AA58" s="948">
        <f>NezPerce!$F52</f>
        <v>0</v>
      </c>
      <c r="AB58" s="948">
        <f>ElimAR!$F52</f>
        <v>0</v>
      </c>
      <c r="AC58" s="948">
        <f>SubSpace!$F52</f>
        <v>0</v>
      </c>
      <c r="AD58" s="948">
        <f>ExciseTax!$F52</f>
        <v>0</v>
      </c>
      <c r="AE58" s="948">
        <f>GainsLoss!$F52</f>
        <v>0</v>
      </c>
      <c r="AF58" s="884">
        <f>RevNormalztn!$F52</f>
        <v>0</v>
      </c>
      <c r="AG58" s="884">
        <f>MiscRestate!$F52</f>
        <v>0</v>
      </c>
      <c r="AH58" s="884">
        <f>BCKaBlck!$F52</f>
        <v>0</v>
      </c>
      <c r="AI58" s="884">
        <f>CBR_PSWA!$F52</f>
        <v>0</v>
      </c>
      <c r="AJ58" s="884">
        <f>DebtInt!$F52</f>
        <v>0</v>
      </c>
      <c r="AK58" s="884"/>
      <c r="AL58" s="884">
        <f>SUM(S58:AK58)</f>
        <v>767632</v>
      </c>
      <c r="AM58" s="65"/>
      <c r="AN58" s="65"/>
      <c r="AO58" s="65">
        <f t="shared" si="39"/>
        <v>767632</v>
      </c>
      <c r="AP58" s="869"/>
      <c r="AQ58" s="932"/>
      <c r="AR58" s="696"/>
      <c r="AT58" s="2"/>
      <c r="AV58" s="932"/>
      <c r="AZ58" s="932"/>
    </row>
    <row r="59" spans="1:52" s="29" customFormat="1" ht="12">
      <c r="A59" s="218">
        <v>31</v>
      </c>
      <c r="C59" s="29" t="s">
        <v>366</v>
      </c>
      <c r="E59" s="884">
        <f>ResultSumEl!F53</f>
        <v>312505</v>
      </c>
      <c r="F59" s="65">
        <f>DFITAMA!$F54</f>
        <v>0</v>
      </c>
      <c r="G59" s="884">
        <f>BldGain!$F54</f>
        <v>0</v>
      </c>
      <c r="H59" s="65">
        <f>ColstripAFUDC!$F53</f>
        <v>0</v>
      </c>
      <c r="I59" s="65">
        <f>ColstripCommon!$F53</f>
        <v>0</v>
      </c>
      <c r="J59" s="65">
        <f>'KF-BP_Summ'!$F53</f>
        <v>0</v>
      </c>
      <c r="K59" s="948">
        <f>CustAdv!$F53</f>
        <v>0</v>
      </c>
      <c r="L59" s="948">
        <f>CustDep!$F53</f>
        <v>0</v>
      </c>
      <c r="M59" s="65">
        <f>'WA-SettleEx'!$F53</f>
        <v>0</v>
      </c>
      <c r="N59" s="884">
        <f>Def_CDA!$F53</f>
        <v>0</v>
      </c>
      <c r="O59" s="884">
        <f>Def_SR!$F53</f>
        <v>0</v>
      </c>
      <c r="P59" s="884">
        <f>MoLease!$F53</f>
        <v>0</v>
      </c>
      <c r="Q59" s="884">
        <f>Lancaster!$F53</f>
        <v>0</v>
      </c>
      <c r="R59" s="884">
        <f>WC!$F53</f>
        <v>0</v>
      </c>
      <c r="S59" s="939">
        <f>SUM(E59:R59)</f>
        <v>312505</v>
      </c>
      <c r="T59" s="948">
        <f>BandO!$F53</f>
        <v>0</v>
      </c>
      <c r="U59" s="884">
        <f>PropTax!$F53</f>
        <v>0</v>
      </c>
      <c r="V59" s="948">
        <f>UncollExp!$F53</f>
        <v>0</v>
      </c>
      <c r="W59" s="65">
        <f>RegExp!$F53</f>
        <v>0</v>
      </c>
      <c r="X59" s="948">
        <f>InjDam!$F53</f>
        <v>0</v>
      </c>
      <c r="Y59" s="884">
        <f>FIT!$F53</f>
        <v>0</v>
      </c>
      <c r="Z59" s="65">
        <f>ElimPowerCost!$F53</f>
        <v>0</v>
      </c>
      <c r="AA59" s="948">
        <f>NezPerce!$F53</f>
        <v>0</v>
      </c>
      <c r="AB59" s="948">
        <f>ElimAR!$F53</f>
        <v>0</v>
      </c>
      <c r="AC59" s="948">
        <f>SubSpace!$F53</f>
        <v>0</v>
      </c>
      <c r="AD59" s="948">
        <f>ExciseTax!$F53</f>
        <v>0</v>
      </c>
      <c r="AE59" s="948">
        <f>GainsLoss!$F53</f>
        <v>0</v>
      </c>
      <c r="AF59" s="884">
        <f>RevNormalztn!$F53</f>
        <v>0</v>
      </c>
      <c r="AG59" s="884">
        <f>MiscRestate!$F53</f>
        <v>0</v>
      </c>
      <c r="AH59" s="884">
        <f>BCKaBlck!$F53</f>
        <v>0</v>
      </c>
      <c r="AI59" s="884">
        <f>CBR_PSWA!$F53</f>
        <v>0</v>
      </c>
      <c r="AJ59" s="884">
        <f>DebtInt!$F53</f>
        <v>0</v>
      </c>
      <c r="AK59" s="884"/>
      <c r="AL59" s="884">
        <f>SUM(S59:AK59)</f>
        <v>312505</v>
      </c>
      <c r="AM59" s="65"/>
      <c r="AN59" s="65"/>
      <c r="AO59" s="65">
        <f t="shared" si="39"/>
        <v>312505</v>
      </c>
      <c r="AP59" s="869"/>
      <c r="AQ59" s="932"/>
      <c r="AR59" s="696"/>
      <c r="AT59" s="2"/>
      <c r="AV59" s="932"/>
      <c r="AZ59" s="932"/>
    </row>
    <row r="60" spans="1:52" s="29" customFormat="1" ht="12">
      <c r="A60" s="218">
        <v>32</v>
      </c>
      <c r="C60" s="29" t="s">
        <v>348</v>
      </c>
      <c r="E60" s="884">
        <f>ResultSumEl!F54</f>
        <v>642143</v>
      </c>
      <c r="F60" s="65">
        <f>DFITAMA!$F55</f>
        <v>0</v>
      </c>
      <c r="G60" s="884">
        <f>BldGain!$F55</f>
        <v>0</v>
      </c>
      <c r="H60" s="65">
        <f>ColstripAFUDC!$F54</f>
        <v>0</v>
      </c>
      <c r="I60" s="65">
        <f>ColstripCommon!$F54</f>
        <v>0</v>
      </c>
      <c r="J60" s="65">
        <f>'KF-BP_Summ'!$F54</f>
        <v>0</v>
      </c>
      <c r="K60" s="948">
        <f>CustAdv!$F54</f>
        <v>-279</v>
      </c>
      <c r="L60" s="948">
        <f>CustDep!$F54</f>
        <v>-3419</v>
      </c>
      <c r="M60" s="65">
        <f>'WA-SettleEx'!$F54</f>
        <v>0</v>
      </c>
      <c r="N60" s="884">
        <f>Def_CDA!$F54</f>
        <v>0</v>
      </c>
      <c r="O60" s="884">
        <f>Def_SR!$F54</f>
        <v>0</v>
      </c>
      <c r="P60" s="884">
        <f>MoLease!$F54</f>
        <v>0</v>
      </c>
      <c r="Q60" s="884">
        <f>Lancaster!$F54</f>
        <v>0</v>
      </c>
      <c r="R60" s="884">
        <f>WC!$F54</f>
        <v>0</v>
      </c>
      <c r="S60" s="939">
        <f>SUM(E60:R60)</f>
        <v>638445</v>
      </c>
      <c r="T60" s="948">
        <f>BandO!$F54</f>
        <v>0</v>
      </c>
      <c r="U60" s="884">
        <f>PropTax!$F54</f>
        <v>0</v>
      </c>
      <c r="V60" s="948">
        <f>UncollExp!$F54</f>
        <v>0</v>
      </c>
      <c r="W60" s="65">
        <f>RegExp!$F54</f>
        <v>0</v>
      </c>
      <c r="X60" s="948">
        <f>InjDam!$F54</f>
        <v>0</v>
      </c>
      <c r="Y60" s="884">
        <f>FIT!$F54</f>
        <v>0</v>
      </c>
      <c r="Z60" s="65">
        <f>ElimPowerCost!$F54</f>
        <v>0</v>
      </c>
      <c r="AA60" s="948">
        <f>NezPerce!$F54</f>
        <v>0</v>
      </c>
      <c r="AB60" s="948">
        <f>ElimAR!$F54</f>
        <v>0</v>
      </c>
      <c r="AC60" s="948">
        <f>SubSpace!$F54</f>
        <v>0</v>
      </c>
      <c r="AD60" s="948">
        <f>ExciseTax!$F54</f>
        <v>0</v>
      </c>
      <c r="AE60" s="948">
        <f>GainsLoss!$F54</f>
        <v>0</v>
      </c>
      <c r="AF60" s="884">
        <f>RevNormalztn!$F54</f>
        <v>0</v>
      </c>
      <c r="AG60" s="884">
        <f>MiscRestate!$F54</f>
        <v>0</v>
      </c>
      <c r="AH60" s="884">
        <f>BCKaBlck!$F54</f>
        <v>0</v>
      </c>
      <c r="AI60" s="884">
        <f>CBR_PSWA!$F54</f>
        <v>0</v>
      </c>
      <c r="AJ60" s="884">
        <f>DebtInt!$F54</f>
        <v>0</v>
      </c>
      <c r="AK60" s="884"/>
      <c r="AL60" s="884">
        <f>SUM(S60:AK60)</f>
        <v>638445</v>
      </c>
      <c r="AM60" s="65"/>
      <c r="AN60" s="65"/>
      <c r="AO60" s="65">
        <f t="shared" si="39"/>
        <v>638445</v>
      </c>
      <c r="AP60" s="869"/>
      <c r="AQ60" s="932"/>
      <c r="AR60" s="696"/>
      <c r="AT60" s="2"/>
      <c r="AV60" s="932"/>
      <c r="AZ60" s="932"/>
    </row>
    <row r="61" spans="1:52" s="29" customFormat="1" ht="12">
      <c r="A61" s="218">
        <v>33</v>
      </c>
      <c r="C61" s="29" t="s">
        <v>367</v>
      </c>
      <c r="E61" s="885">
        <f>ResultSumEl!F55</f>
        <v>120996</v>
      </c>
      <c r="F61" s="66">
        <f>DFITAMA!$F56</f>
        <v>0</v>
      </c>
      <c r="G61" s="885">
        <f>BldGain!$F56</f>
        <v>0</v>
      </c>
      <c r="H61" s="66">
        <f>ColstripAFUDC!$F55</f>
        <v>0</v>
      </c>
      <c r="I61" s="66">
        <f>ColstripCommon!$F55</f>
        <v>0</v>
      </c>
      <c r="J61" s="66">
        <f>'KF-BP_Summ'!$F55</f>
        <v>0</v>
      </c>
      <c r="K61" s="949">
        <f>CustAdv!$F55</f>
        <v>0</v>
      </c>
      <c r="L61" s="949">
        <f>CustDep!$F55</f>
        <v>0</v>
      </c>
      <c r="M61" s="66">
        <f>'WA-SettleEx'!$F55</f>
        <v>0</v>
      </c>
      <c r="N61" s="885">
        <f>Def_CDA!$F55</f>
        <v>0</v>
      </c>
      <c r="O61" s="885">
        <f>Def_SR!$F55</f>
        <v>0</v>
      </c>
      <c r="P61" s="885">
        <f>MoLease!$F55</f>
        <v>0</v>
      </c>
      <c r="Q61" s="885">
        <f>Lancaster!$F55</f>
        <v>0</v>
      </c>
      <c r="R61" s="885">
        <f>WC!$F55</f>
        <v>0</v>
      </c>
      <c r="S61" s="940">
        <f>SUM(E61:R61)</f>
        <v>120996</v>
      </c>
      <c r="T61" s="949">
        <f>BandO!$F55</f>
        <v>0</v>
      </c>
      <c r="U61" s="885">
        <f>PropTax!$F55</f>
        <v>0</v>
      </c>
      <c r="V61" s="949">
        <f>UncollExp!$F55</f>
        <v>0</v>
      </c>
      <c r="W61" s="66">
        <f>RegExp!$F55</f>
        <v>0</v>
      </c>
      <c r="X61" s="949">
        <f>InjDam!$F55</f>
        <v>0</v>
      </c>
      <c r="Y61" s="885">
        <f>FIT!$F55</f>
        <v>0</v>
      </c>
      <c r="Z61" s="66">
        <f>ElimPowerCost!$F55</f>
        <v>0</v>
      </c>
      <c r="AA61" s="949">
        <f>NezPerce!$F55</f>
        <v>0</v>
      </c>
      <c r="AB61" s="949">
        <f>ElimAR!$F55</f>
        <v>0</v>
      </c>
      <c r="AC61" s="949">
        <f>SubSpace!$F55</f>
        <v>0</v>
      </c>
      <c r="AD61" s="949">
        <f>ExciseTax!$F55</f>
        <v>0</v>
      </c>
      <c r="AE61" s="949">
        <f>GainsLoss!$F55</f>
        <v>0</v>
      </c>
      <c r="AF61" s="885">
        <f>RevNormalztn!$F55</f>
        <v>0</v>
      </c>
      <c r="AG61" s="885">
        <f>MiscRestate!$F55</f>
        <v>0</v>
      </c>
      <c r="AH61" s="885">
        <f>BCKaBlck!$F55</f>
        <v>0</v>
      </c>
      <c r="AI61" s="885">
        <f>CBR_PSWA!$F55</f>
        <v>0</v>
      </c>
      <c r="AJ61" s="885">
        <f>DebtInt!$F55</f>
        <v>0</v>
      </c>
      <c r="AK61" s="885"/>
      <c r="AL61" s="885">
        <f>SUM(S61:AK61)</f>
        <v>120996</v>
      </c>
      <c r="AM61" s="66"/>
      <c r="AN61" s="66"/>
      <c r="AO61" s="66">
        <f t="shared" si="39"/>
        <v>120996</v>
      </c>
      <c r="AP61" s="869"/>
      <c r="AQ61" s="932"/>
      <c r="AR61" s="696"/>
      <c r="AT61" s="2"/>
      <c r="AV61" s="932"/>
      <c r="AZ61" s="932"/>
    </row>
    <row r="62" spans="1:52" s="29" customFormat="1" ht="12">
      <c r="A62" s="218">
        <v>34</v>
      </c>
      <c r="D62" s="29" t="s">
        <v>368</v>
      </c>
      <c r="E62" s="764">
        <f t="shared" ref="E62:K62" si="40">SUM(E57:E61)</f>
        <v>1850288</v>
      </c>
      <c r="F62" s="29">
        <f t="shared" si="40"/>
        <v>0</v>
      </c>
      <c r="G62" s="764">
        <f t="shared" si="40"/>
        <v>0</v>
      </c>
      <c r="H62" s="29">
        <f t="shared" si="40"/>
        <v>-7325</v>
      </c>
      <c r="I62" s="29">
        <f t="shared" si="40"/>
        <v>365</v>
      </c>
      <c r="J62" s="29">
        <f t="shared" si="40"/>
        <v>-5248</v>
      </c>
      <c r="K62" s="950">
        <f t="shared" si="40"/>
        <v>-279</v>
      </c>
      <c r="L62" s="950">
        <f t="shared" ref="L62:P62" si="41">SUM(L57:L61)</f>
        <v>-3419</v>
      </c>
      <c r="M62" s="29">
        <f t="shared" si="41"/>
        <v>79626</v>
      </c>
      <c r="N62" s="764">
        <f>SUM(N57:N61)</f>
        <v>1647</v>
      </c>
      <c r="O62" s="764">
        <f t="shared" si="41"/>
        <v>1201</v>
      </c>
      <c r="P62" s="764">
        <f t="shared" si="41"/>
        <v>4398</v>
      </c>
      <c r="Q62" s="764">
        <f>SUM(Q57:Q61)</f>
        <v>279</v>
      </c>
      <c r="R62" s="764">
        <f>SUM(R57:R61)</f>
        <v>0</v>
      </c>
      <c r="S62" s="29">
        <f>SUM(S57:S61)</f>
        <v>1921533</v>
      </c>
      <c r="T62" s="950">
        <f t="shared" ref="T62:Y62" si="42">SUM(T57:T61)</f>
        <v>0</v>
      </c>
      <c r="U62" s="764">
        <f t="shared" si="42"/>
        <v>0</v>
      </c>
      <c r="V62" s="950">
        <f t="shared" si="42"/>
        <v>0</v>
      </c>
      <c r="W62" s="29">
        <f t="shared" si="42"/>
        <v>0</v>
      </c>
      <c r="X62" s="950">
        <f t="shared" si="42"/>
        <v>0</v>
      </c>
      <c r="Y62" s="764">
        <f t="shared" si="42"/>
        <v>0</v>
      </c>
      <c r="Z62" s="29">
        <f t="shared" ref="Z62:AJ62" si="43">SUM(Z57:Z61)</f>
        <v>0</v>
      </c>
      <c r="AA62" s="950">
        <f t="shared" si="43"/>
        <v>0</v>
      </c>
      <c r="AB62" s="950">
        <f t="shared" si="43"/>
        <v>0</v>
      </c>
      <c r="AC62" s="950">
        <f t="shared" si="43"/>
        <v>0</v>
      </c>
      <c r="AD62" s="950">
        <f t="shared" si="43"/>
        <v>0</v>
      </c>
      <c r="AE62" s="950">
        <f t="shared" si="43"/>
        <v>0</v>
      </c>
      <c r="AF62" s="764">
        <f t="shared" si="43"/>
        <v>0</v>
      </c>
      <c r="AG62" s="764">
        <f t="shared" si="43"/>
        <v>0</v>
      </c>
      <c r="AH62" s="764">
        <f>SUM(AH57:AH61)</f>
        <v>0</v>
      </c>
      <c r="AI62" s="764">
        <f>SUM(AI57:AI61)</f>
        <v>0</v>
      </c>
      <c r="AJ62" s="764">
        <f t="shared" si="43"/>
        <v>0</v>
      </c>
      <c r="AK62" s="764"/>
      <c r="AL62" s="764">
        <f t="shared" ref="AL62" si="44">SUM(AL57:AL61)</f>
        <v>1921533</v>
      </c>
      <c r="AO62" s="29">
        <f t="shared" si="39"/>
        <v>1921533</v>
      </c>
      <c r="AP62" s="696"/>
      <c r="AQ62" s="836"/>
      <c r="AR62" s="696"/>
      <c r="AT62" s="2"/>
      <c r="AV62" s="836"/>
      <c r="AZ62" s="836"/>
    </row>
    <row r="63" spans="1:52" s="29" customFormat="1" ht="18" customHeight="1">
      <c r="A63" s="218">
        <v>35</v>
      </c>
      <c r="B63" s="29" t="s">
        <v>369</v>
      </c>
      <c r="E63" s="884">
        <f>ResultSumEl!F57</f>
        <v>616793</v>
      </c>
      <c r="F63" s="65">
        <f>DFITAMA!$F58</f>
        <v>0</v>
      </c>
      <c r="G63" s="884">
        <f>BldGain!$F58</f>
        <v>0</v>
      </c>
      <c r="H63" s="65">
        <f>ColstripAFUDC!$F57</f>
        <v>-5832</v>
      </c>
      <c r="I63" s="65">
        <f>ColstripCommon!$F57</f>
        <v>0</v>
      </c>
      <c r="J63" s="65">
        <f>'KF-BP_Summ'!$F57</f>
        <v>-4100</v>
      </c>
      <c r="K63" s="948">
        <f>CustAdv!$F57</f>
        <v>0</v>
      </c>
      <c r="L63" s="948">
        <f>CustDep!$F57</f>
        <v>0</v>
      </c>
      <c r="M63" s="65">
        <f>'WA-SettleEx'!$F57</f>
        <v>0</v>
      </c>
      <c r="N63" s="884">
        <f>Def_CDA!$F57</f>
        <v>0</v>
      </c>
      <c r="O63" s="884">
        <f>Def_SR!$F57</f>
        <v>0</v>
      </c>
      <c r="P63" s="884">
        <f>MoLease!$F57</f>
        <v>0</v>
      </c>
      <c r="Q63" s="884">
        <f>Lancaster!$F57</f>
        <v>0</v>
      </c>
      <c r="R63" s="884">
        <f>WC!$F57</f>
        <v>0</v>
      </c>
      <c r="S63" s="939">
        <f>SUM(E63:R63)</f>
        <v>606861</v>
      </c>
      <c r="T63" s="948">
        <f>BandO!$F57</f>
        <v>0</v>
      </c>
      <c r="U63" s="884">
        <f>PropTax!$F57</f>
        <v>0</v>
      </c>
      <c r="V63" s="948">
        <f>UncollExp!$F57</f>
        <v>0</v>
      </c>
      <c r="W63" s="65">
        <f>RegExp!$F57</f>
        <v>0</v>
      </c>
      <c r="X63" s="948">
        <f>InjDam!$F57</f>
        <v>0</v>
      </c>
      <c r="Y63" s="884">
        <f>FIT!$F57</f>
        <v>0</v>
      </c>
      <c r="Z63" s="65">
        <f>ElimPowerCost!$F57</f>
        <v>0</v>
      </c>
      <c r="AA63" s="948">
        <f>NezPerce!$F57</f>
        <v>0</v>
      </c>
      <c r="AB63" s="948">
        <f>ElimAR!$F57</f>
        <v>0</v>
      </c>
      <c r="AC63" s="948">
        <f>SubSpace!$F57</f>
        <v>0</v>
      </c>
      <c r="AD63" s="948">
        <f>ExciseTax!$F57</f>
        <v>0</v>
      </c>
      <c r="AE63" s="948">
        <f>GainsLoss!$F57</f>
        <v>0</v>
      </c>
      <c r="AF63" s="884">
        <f>RevNormalztn!$F57</f>
        <v>0</v>
      </c>
      <c r="AG63" s="884">
        <f>MiscRestate!$F57</f>
        <v>0</v>
      </c>
      <c r="AH63" s="884">
        <f>BCKaBlck!$F57</f>
        <v>0</v>
      </c>
      <c r="AI63" s="884">
        <f>CBR_PSWA!$F57</f>
        <v>0</v>
      </c>
      <c r="AJ63" s="884">
        <f>DebtInt!$F57</f>
        <v>0</v>
      </c>
      <c r="AK63" s="884"/>
      <c r="AL63" s="884">
        <f>SUM(S63:AK63)</f>
        <v>606861</v>
      </c>
      <c r="AM63" s="65"/>
      <c r="AN63" s="65"/>
      <c r="AO63" s="65">
        <f t="shared" si="39"/>
        <v>606861</v>
      </c>
      <c r="AP63" s="869"/>
      <c r="AQ63" s="932"/>
      <c r="AR63" s="696"/>
      <c r="AT63" s="2"/>
      <c r="AV63" s="932"/>
      <c r="AZ63" s="932"/>
    </row>
    <row r="64" spans="1:52" s="29" customFormat="1" ht="12">
      <c r="A64" s="218">
        <v>36</v>
      </c>
      <c r="B64" s="29" t="s">
        <v>370</v>
      </c>
      <c r="E64" s="885">
        <f>ResultSumEl!F58</f>
        <v>12606</v>
      </c>
      <c r="F64" s="66">
        <f>DFITAMA!$F59</f>
        <v>0</v>
      </c>
      <c r="G64" s="885">
        <f>BldGain!$F59</f>
        <v>0</v>
      </c>
      <c r="H64" s="66">
        <f>ColstripAFUDC!$F58</f>
        <v>0</v>
      </c>
      <c r="I64" s="66">
        <f>ColstripCommon!$F58</f>
        <v>0</v>
      </c>
      <c r="J64" s="66">
        <f>'KF-BP_Summ'!$F58</f>
        <v>0</v>
      </c>
      <c r="K64" s="949">
        <f>CustAdv!$F58</f>
        <v>0</v>
      </c>
      <c r="L64" s="949">
        <f>CustDep!$F58</f>
        <v>0</v>
      </c>
      <c r="M64" s="66">
        <f>'WA-SettleEx'!$F58</f>
        <v>57168</v>
      </c>
      <c r="N64" s="885">
        <f>Def_CDA!$F58</f>
        <v>0</v>
      </c>
      <c r="O64" s="885">
        <f>Def_SR!$F58</f>
        <v>0</v>
      </c>
      <c r="P64" s="885">
        <f>MoLease!$F58</f>
        <v>0</v>
      </c>
      <c r="Q64" s="885">
        <f>Lancaster!$F58</f>
        <v>0</v>
      </c>
      <c r="R64" s="885">
        <f>WC!$F58</f>
        <v>0</v>
      </c>
      <c r="S64" s="940">
        <f>SUM(E64:R64)</f>
        <v>69774</v>
      </c>
      <c r="T64" s="949">
        <f>BandO!$F58</f>
        <v>0</v>
      </c>
      <c r="U64" s="885">
        <f>PropTax!$F58</f>
        <v>0</v>
      </c>
      <c r="V64" s="949">
        <f>UncollExp!$F58</f>
        <v>0</v>
      </c>
      <c r="W64" s="66">
        <f>RegExp!$F58</f>
        <v>0</v>
      </c>
      <c r="X64" s="949">
        <f>InjDam!$F58</f>
        <v>0</v>
      </c>
      <c r="Y64" s="885">
        <f>FIT!$F58</f>
        <v>0</v>
      </c>
      <c r="Z64" s="66">
        <f>ElimPowerCost!$F58</f>
        <v>0</v>
      </c>
      <c r="AA64" s="949">
        <f>NezPerce!$F58</f>
        <v>0</v>
      </c>
      <c r="AB64" s="949">
        <f>ElimAR!$F58</f>
        <v>0</v>
      </c>
      <c r="AC64" s="949">
        <f>SubSpace!$F58</f>
        <v>0</v>
      </c>
      <c r="AD64" s="949">
        <f>ExciseTax!$F58</f>
        <v>0</v>
      </c>
      <c r="AE64" s="949">
        <f>GainsLoss!$F58</f>
        <v>0</v>
      </c>
      <c r="AF64" s="885">
        <f>RevNormalztn!$F58</f>
        <v>0</v>
      </c>
      <c r="AG64" s="885">
        <f>MiscRestate!$F58</f>
        <v>0</v>
      </c>
      <c r="AH64" s="885">
        <f>BCKaBlck!$F58</f>
        <v>0</v>
      </c>
      <c r="AI64" s="885">
        <f>CBR_PSWA!$F58</f>
        <v>0</v>
      </c>
      <c r="AJ64" s="885">
        <f>DebtInt!$F58</f>
        <v>0</v>
      </c>
      <c r="AK64" s="885"/>
      <c r="AL64" s="885">
        <f>SUM(S64:AK64)</f>
        <v>69774</v>
      </c>
      <c r="AM64" s="66"/>
      <c r="AN64" s="66"/>
      <c r="AO64" s="66">
        <f t="shared" si="39"/>
        <v>69774</v>
      </c>
      <c r="AP64" s="869"/>
      <c r="AQ64" s="932"/>
      <c r="AR64" s="696"/>
      <c r="AT64" s="2"/>
      <c r="AV64" s="932"/>
      <c r="AZ64" s="932"/>
    </row>
    <row r="65" spans="1:52" s="29" customFormat="1" ht="12">
      <c r="A65" s="218">
        <v>37</v>
      </c>
      <c r="C65" s="29" t="s">
        <v>371</v>
      </c>
      <c r="E65" s="764">
        <f t="shared" ref="E65:K65" si="45">SUM(E63:E64)</f>
        <v>629399</v>
      </c>
      <c r="F65" s="29">
        <f t="shared" si="45"/>
        <v>0</v>
      </c>
      <c r="G65" s="764">
        <f t="shared" si="45"/>
        <v>0</v>
      </c>
      <c r="H65" s="29">
        <f t="shared" si="45"/>
        <v>-5832</v>
      </c>
      <c r="I65" s="29">
        <f t="shared" si="45"/>
        <v>0</v>
      </c>
      <c r="J65" s="29">
        <f t="shared" si="45"/>
        <v>-4100</v>
      </c>
      <c r="K65" s="950">
        <f t="shared" si="45"/>
        <v>0</v>
      </c>
      <c r="L65" s="950">
        <f t="shared" ref="L65:P65" si="46">SUM(L63:L64)</f>
        <v>0</v>
      </c>
      <c r="M65" s="29">
        <f t="shared" si="46"/>
        <v>57168</v>
      </c>
      <c r="N65" s="764">
        <f>SUM(N63:N64)</f>
        <v>0</v>
      </c>
      <c r="O65" s="764">
        <f t="shared" si="46"/>
        <v>0</v>
      </c>
      <c r="P65" s="764">
        <f t="shared" si="46"/>
        <v>0</v>
      </c>
      <c r="Q65" s="764">
        <f>SUM(Q63:Q64)</f>
        <v>0</v>
      </c>
      <c r="R65" s="764">
        <f>SUM(R63:R64)</f>
        <v>0</v>
      </c>
      <c r="S65" s="29">
        <f>SUM(S63:S64)</f>
        <v>676635</v>
      </c>
      <c r="T65" s="950">
        <f t="shared" ref="T65:Y65" si="47">SUM(T63:T64)</f>
        <v>0</v>
      </c>
      <c r="U65" s="764">
        <f t="shared" si="47"/>
        <v>0</v>
      </c>
      <c r="V65" s="950">
        <f t="shared" si="47"/>
        <v>0</v>
      </c>
      <c r="W65" s="29">
        <f t="shared" si="47"/>
        <v>0</v>
      </c>
      <c r="X65" s="950">
        <f t="shared" si="47"/>
        <v>0</v>
      </c>
      <c r="Y65" s="764">
        <f t="shared" si="47"/>
        <v>0</v>
      </c>
      <c r="Z65" s="29">
        <f t="shared" ref="Z65:AJ65" si="48">SUM(Z63:Z64)</f>
        <v>0</v>
      </c>
      <c r="AA65" s="950">
        <f t="shared" si="48"/>
        <v>0</v>
      </c>
      <c r="AB65" s="950">
        <f t="shared" si="48"/>
        <v>0</v>
      </c>
      <c r="AC65" s="950">
        <f t="shared" si="48"/>
        <v>0</v>
      </c>
      <c r="AD65" s="950">
        <f t="shared" si="48"/>
        <v>0</v>
      </c>
      <c r="AE65" s="950">
        <f t="shared" si="48"/>
        <v>0</v>
      </c>
      <c r="AF65" s="764">
        <f t="shared" si="48"/>
        <v>0</v>
      </c>
      <c r="AG65" s="764">
        <f t="shared" si="48"/>
        <v>0</v>
      </c>
      <c r="AH65" s="764">
        <f>SUM(AH63:AH64)</f>
        <v>0</v>
      </c>
      <c r="AI65" s="764">
        <f>SUM(AI63:AI64)</f>
        <v>0</v>
      </c>
      <c r="AJ65" s="764">
        <f t="shared" si="48"/>
        <v>0</v>
      </c>
      <c r="AK65" s="764"/>
      <c r="AL65" s="764">
        <f t="shared" ref="AL65" si="49">SUM(AL63:AL64)</f>
        <v>676635</v>
      </c>
      <c r="AO65" s="29">
        <f t="shared" si="39"/>
        <v>676635</v>
      </c>
      <c r="AP65" s="696"/>
      <c r="AQ65" s="836"/>
      <c r="AR65" s="696"/>
      <c r="AT65" s="2"/>
      <c r="AV65" s="836"/>
      <c r="AZ65" s="836"/>
    </row>
    <row r="66" spans="1:52" s="29" customFormat="1" ht="12">
      <c r="A66" s="218">
        <v>38</v>
      </c>
      <c r="B66" s="29" t="s">
        <v>372</v>
      </c>
      <c r="E66" s="884">
        <f>ResultSumEl!F60</f>
        <v>0</v>
      </c>
      <c r="F66" s="65">
        <f>DFITAMA!$F61</f>
        <v>0</v>
      </c>
      <c r="G66" s="884">
        <f>BldGain!$F61</f>
        <v>-127</v>
      </c>
      <c r="H66" s="65">
        <f>ColstripAFUDC!$F60</f>
        <v>0</v>
      </c>
      <c r="I66" s="65">
        <f>ColstripCommon!$F60</f>
        <v>0</v>
      </c>
      <c r="J66" s="65">
        <f>'KF-BP_Summ'!$F60</f>
        <v>0</v>
      </c>
      <c r="K66" s="948">
        <f>CustAdv!$F60</f>
        <v>0</v>
      </c>
      <c r="L66" s="948">
        <f>CustDep!$F60</f>
        <v>0</v>
      </c>
      <c r="M66" s="65">
        <f>'WA-SettleEx'!$F60</f>
        <v>0</v>
      </c>
      <c r="N66" s="884">
        <f>Def_CDA!$F60</f>
        <v>0</v>
      </c>
      <c r="O66" s="884">
        <f>Def_SR!$F60</f>
        <v>0</v>
      </c>
      <c r="P66" s="884">
        <f>MoLease!$F60</f>
        <v>0</v>
      </c>
      <c r="Q66" s="884">
        <f>Lancaster!$F60</f>
        <v>0</v>
      </c>
      <c r="R66" s="884">
        <f>WC!$F60</f>
        <v>0</v>
      </c>
      <c r="S66" s="939">
        <f>SUM(E66:R66)</f>
        <v>-127</v>
      </c>
      <c r="T66" s="948">
        <f>BandO!$F60</f>
        <v>0</v>
      </c>
      <c r="U66" s="884">
        <f>PropTax!$F60</f>
        <v>0</v>
      </c>
      <c r="V66" s="948">
        <f>UncollExp!$F60</f>
        <v>0</v>
      </c>
      <c r="W66" s="65">
        <f>RegExp!$F60</f>
        <v>0</v>
      </c>
      <c r="X66" s="948">
        <f>InjDam!$F60</f>
        <v>0</v>
      </c>
      <c r="Y66" s="884">
        <f>FIT!$F60</f>
        <v>0</v>
      </c>
      <c r="Z66" s="65">
        <f>ElimPowerCost!$F60</f>
        <v>0</v>
      </c>
      <c r="AA66" s="948">
        <f>NezPerce!$F60</f>
        <v>0</v>
      </c>
      <c r="AB66" s="948">
        <f>ElimAR!$F60</f>
        <v>0</v>
      </c>
      <c r="AC66" s="948">
        <f>SubSpace!$F60</f>
        <v>0</v>
      </c>
      <c r="AD66" s="948">
        <f>ExciseTax!$F60</f>
        <v>0</v>
      </c>
      <c r="AE66" s="948">
        <f>GainsLoss!$F60</f>
        <v>0</v>
      </c>
      <c r="AF66" s="884">
        <f>RevNormalztn!$F60</f>
        <v>0</v>
      </c>
      <c r="AG66" s="884">
        <f>MiscRestate!$F60</f>
        <v>0</v>
      </c>
      <c r="AH66" s="884">
        <f>BCKaBlck!$F60</f>
        <v>0</v>
      </c>
      <c r="AI66" s="884">
        <f>CBR_PSWA!$F60</f>
        <v>0</v>
      </c>
      <c r="AJ66" s="884">
        <f>DebtInt!$F60</f>
        <v>0</v>
      </c>
      <c r="AK66" s="884"/>
      <c r="AL66" s="884">
        <f>SUM(S66:AK66)</f>
        <v>-127</v>
      </c>
      <c r="AM66" s="65"/>
      <c r="AN66" s="65"/>
      <c r="AO66" s="65">
        <f t="shared" si="39"/>
        <v>-127</v>
      </c>
      <c r="AP66" s="869"/>
      <c r="AQ66" s="932"/>
      <c r="AR66" s="696"/>
      <c r="AT66" s="2"/>
      <c r="AV66" s="932"/>
      <c r="AZ66" s="932"/>
    </row>
    <row r="67" spans="1:52" s="29" customFormat="1" ht="12">
      <c r="A67" s="218">
        <v>39</v>
      </c>
      <c r="B67" s="29" t="s">
        <v>446</v>
      </c>
      <c r="E67" s="884">
        <f>ResultSumEl!F61</f>
        <v>0</v>
      </c>
      <c r="F67" s="65">
        <f>DFITAMA!$F62</f>
        <v>0</v>
      </c>
      <c r="G67" s="884">
        <f>BldGain!$F62</f>
        <v>0</v>
      </c>
      <c r="H67" s="65">
        <f>ColstripAFUDC!$F61</f>
        <v>0</v>
      </c>
      <c r="I67" s="65">
        <f>ColstripCommon!$F61</f>
        <v>0</v>
      </c>
      <c r="J67" s="65">
        <f>'KF-BP_Summ'!$F61</f>
        <v>0</v>
      </c>
      <c r="K67" s="948">
        <f>CustAdv!$F61</f>
        <v>0</v>
      </c>
      <c r="L67" s="948">
        <f>CustDep!$F61</f>
        <v>0</v>
      </c>
      <c r="M67" s="65">
        <f>'WA-SettleEx'!$F61</f>
        <v>0</v>
      </c>
      <c r="N67" s="884">
        <f>Def_CDA!$F61</f>
        <v>0</v>
      </c>
      <c r="O67" s="884">
        <f>Def_SR!$F61</f>
        <v>0</v>
      </c>
      <c r="P67" s="884">
        <f>MoLease!$F61</f>
        <v>0</v>
      </c>
      <c r="Q67" s="884">
        <f>Lancaster!$F61</f>
        <v>0</v>
      </c>
      <c r="R67" s="884">
        <f>WC!$F61</f>
        <v>18188</v>
      </c>
      <c r="S67" s="939">
        <f>SUM(E67:R67)</f>
        <v>18188</v>
      </c>
      <c r="T67" s="948">
        <f>BandO!$F61</f>
        <v>0</v>
      </c>
      <c r="U67" s="884">
        <f>PropTax!$F61</f>
        <v>0</v>
      </c>
      <c r="V67" s="948">
        <f>UncollExp!$F61</f>
        <v>0</v>
      </c>
      <c r="W67" s="65">
        <f>RegExp!$F61</f>
        <v>0</v>
      </c>
      <c r="X67" s="948">
        <f>InjDam!$F61</f>
        <v>0</v>
      </c>
      <c r="Y67" s="884">
        <f>FIT!$F61</f>
        <v>0</v>
      </c>
      <c r="Z67" s="65">
        <f>ElimPowerCost!$F61</f>
        <v>0</v>
      </c>
      <c r="AA67" s="948">
        <f>NezPerce!$F61</f>
        <v>0</v>
      </c>
      <c r="AB67" s="948">
        <f>ElimAR!$F61</f>
        <v>0</v>
      </c>
      <c r="AC67" s="948">
        <f>SubSpace!$F61</f>
        <v>0</v>
      </c>
      <c r="AD67" s="948">
        <f>ExciseTax!$F61</f>
        <v>0</v>
      </c>
      <c r="AE67" s="948">
        <f>GainsLoss!$F61</f>
        <v>0</v>
      </c>
      <c r="AF67" s="884">
        <f>RevNormalztn!$F61</f>
        <v>0</v>
      </c>
      <c r="AG67" s="884">
        <f>MiscRestate!$F61</f>
        <v>0</v>
      </c>
      <c r="AH67" s="884">
        <f>BCKaBlck!$F61</f>
        <v>0</v>
      </c>
      <c r="AI67" s="884">
        <f>CBR_PSWA!$F61</f>
        <v>0</v>
      </c>
      <c r="AJ67" s="884">
        <f>DebtInt!$F61</f>
        <v>0</v>
      </c>
      <c r="AK67" s="884"/>
      <c r="AL67" s="884">
        <f>SUM(S67:AK67)</f>
        <v>18188</v>
      </c>
      <c r="AM67" s="65"/>
      <c r="AN67" s="65"/>
      <c r="AO67" s="65">
        <f t="shared" si="39"/>
        <v>18188</v>
      </c>
      <c r="AP67" s="869"/>
      <c r="AQ67" s="932"/>
      <c r="AR67" s="696"/>
      <c r="AT67" s="2"/>
      <c r="AV67" s="932"/>
      <c r="AZ67" s="932"/>
    </row>
    <row r="68" spans="1:52" s="29" customFormat="1" ht="12">
      <c r="A68" s="218">
        <v>40</v>
      </c>
      <c r="B68" s="29" t="s">
        <v>373</v>
      </c>
      <c r="E68" s="885">
        <f>ResultSumEl!F62</f>
        <v>0</v>
      </c>
      <c r="F68" s="66">
        <f>DFITAMA!$F63</f>
        <v>-184825</v>
      </c>
      <c r="G68" s="885">
        <f>BldGain!$F63</f>
        <v>0</v>
      </c>
      <c r="H68" s="66">
        <f>ColstripAFUDC!$F62</f>
        <v>0</v>
      </c>
      <c r="I68" s="66">
        <f>ColstripCommon!$F62</f>
        <v>0</v>
      </c>
      <c r="J68" s="66">
        <f>'KF-BP_Summ'!$F62</f>
        <v>472</v>
      </c>
      <c r="K68" s="949">
        <f>CustAdv!$F62</f>
        <v>0</v>
      </c>
      <c r="L68" s="949">
        <f>CustDep!$F62</f>
        <v>0</v>
      </c>
      <c r="M68" s="66">
        <f>'WA-SettleEx'!$F62</f>
        <v>-4036</v>
      </c>
      <c r="N68" s="885">
        <f>Def_CDA!$F62</f>
        <v>-476</v>
      </c>
      <c r="O68" s="885">
        <f>Def_SR!$F62</f>
        <v>-429</v>
      </c>
      <c r="P68" s="885">
        <f>MoLease!$F62</f>
        <v>-1539</v>
      </c>
      <c r="Q68" s="885">
        <f>Lancaster!$F62</f>
        <v>-98</v>
      </c>
      <c r="R68" s="885">
        <f>WC!$F62</f>
        <v>0</v>
      </c>
      <c r="S68" s="940">
        <f>SUM(E68:R68)</f>
        <v>-190931</v>
      </c>
      <c r="T68" s="949">
        <f>BandO!$F62</f>
        <v>0</v>
      </c>
      <c r="U68" s="885">
        <f>PropTax!$F62</f>
        <v>0</v>
      </c>
      <c r="V68" s="949">
        <f>UncollExp!$F62</f>
        <v>0</v>
      </c>
      <c r="W68" s="66">
        <f>RegExp!$F62</f>
        <v>0</v>
      </c>
      <c r="X68" s="949">
        <f>InjDam!$F62</f>
        <v>0</v>
      </c>
      <c r="Y68" s="885">
        <f>FIT!$F62</f>
        <v>0</v>
      </c>
      <c r="Z68" s="66">
        <f>ElimPowerCost!$F62</f>
        <v>0</v>
      </c>
      <c r="AA68" s="949">
        <f>NezPerce!$F62</f>
        <v>0</v>
      </c>
      <c r="AB68" s="949">
        <f>ElimAR!$F62</f>
        <v>0</v>
      </c>
      <c r="AC68" s="949">
        <f>SubSpace!$F62</f>
        <v>0</v>
      </c>
      <c r="AD68" s="949">
        <f>ExciseTax!$F62</f>
        <v>0</v>
      </c>
      <c r="AE68" s="949">
        <f>GainsLoss!$F62</f>
        <v>0</v>
      </c>
      <c r="AF68" s="885">
        <f>RevNormalztn!$F62</f>
        <v>0</v>
      </c>
      <c r="AG68" s="885">
        <f>MiscRestate!$F62</f>
        <v>0</v>
      </c>
      <c r="AH68" s="885">
        <f>BCKaBlck!$F62</f>
        <v>0</v>
      </c>
      <c r="AI68" s="885">
        <f>CBR_PSWA!$F62</f>
        <v>0</v>
      </c>
      <c r="AJ68" s="885">
        <f>DebtInt!$F62</f>
        <v>0</v>
      </c>
      <c r="AK68" s="885"/>
      <c r="AL68" s="885">
        <f>SUM(S68:AK68)</f>
        <v>-190931</v>
      </c>
      <c r="AM68" s="66"/>
      <c r="AN68" s="66"/>
      <c r="AO68" s="66">
        <f t="shared" si="39"/>
        <v>-190931</v>
      </c>
      <c r="AP68" s="869"/>
      <c r="AQ68" s="932"/>
      <c r="AR68" s="696"/>
      <c r="AT68" s="2"/>
      <c r="AV68" s="932"/>
      <c r="AZ68" s="932"/>
    </row>
    <row r="69" spans="1:52" s="29" customFormat="1" ht="12">
      <c r="A69" s="218"/>
      <c r="E69" s="764"/>
      <c r="G69" s="764"/>
      <c r="K69" s="950"/>
      <c r="L69" s="950"/>
      <c r="N69" s="764"/>
      <c r="O69" s="764"/>
      <c r="P69" s="764"/>
      <c r="Q69" s="764"/>
      <c r="R69" s="764"/>
      <c r="T69" s="950"/>
      <c r="U69" s="764"/>
      <c r="V69" s="950"/>
      <c r="X69" s="950"/>
      <c r="Y69" s="764"/>
      <c r="AA69" s="950"/>
      <c r="AB69" s="950"/>
      <c r="AC69" s="950"/>
      <c r="AD69" s="950"/>
      <c r="AE69" s="950"/>
      <c r="AF69" s="764"/>
      <c r="AG69" s="764"/>
      <c r="AH69" s="764"/>
      <c r="AI69" s="764"/>
      <c r="AJ69" s="764"/>
      <c r="AK69" s="764"/>
      <c r="AL69" s="764"/>
      <c r="AO69" s="29">
        <f t="shared" si="39"/>
        <v>0</v>
      </c>
      <c r="AP69" s="696"/>
      <c r="AQ69" s="836"/>
      <c r="AR69" s="696"/>
      <c r="AT69" s="2"/>
      <c r="AV69" s="836"/>
      <c r="AZ69" s="836"/>
    </row>
    <row r="70" spans="1:52" s="28" customFormat="1" thickBot="1">
      <c r="A70" s="222">
        <v>41</v>
      </c>
      <c r="B70" s="28" t="s">
        <v>374</v>
      </c>
      <c r="E70" s="887">
        <f>E62-E65+E66+E68+E67</f>
        <v>1220889</v>
      </c>
      <c r="F70" s="887">
        <f t="shared" ref="F70:AK70" si="50">F62-F65+F66+F68+F67</f>
        <v>-184825</v>
      </c>
      <c r="G70" s="887">
        <f>G62-G65+G66+G68+G67</f>
        <v>-127</v>
      </c>
      <c r="H70" s="887">
        <f t="shared" si="50"/>
        <v>-1493</v>
      </c>
      <c r="I70" s="887">
        <f t="shared" si="50"/>
        <v>365</v>
      </c>
      <c r="J70" s="887">
        <f t="shared" si="50"/>
        <v>-676</v>
      </c>
      <c r="K70" s="954">
        <f t="shared" si="50"/>
        <v>-279</v>
      </c>
      <c r="L70" s="954">
        <f t="shared" si="50"/>
        <v>-3419</v>
      </c>
      <c r="M70" s="887">
        <f>M62-M65+M66+M68+M67</f>
        <v>18422</v>
      </c>
      <c r="N70" s="887">
        <f t="shared" si="50"/>
        <v>1171</v>
      </c>
      <c r="O70" s="887">
        <f t="shared" si="50"/>
        <v>772</v>
      </c>
      <c r="P70" s="887">
        <f t="shared" si="50"/>
        <v>2859</v>
      </c>
      <c r="Q70" s="887">
        <f>Q62-Q65+Q66+Q68+Q67</f>
        <v>181</v>
      </c>
      <c r="R70" s="887">
        <f>R62-R65+R66+R68+R67</f>
        <v>18188</v>
      </c>
      <c r="S70" s="887">
        <f>S62-S65+S66+S68+S67</f>
        <v>1072028</v>
      </c>
      <c r="T70" s="954">
        <f t="shared" si="50"/>
        <v>0</v>
      </c>
      <c r="U70" s="887">
        <f t="shared" si="50"/>
        <v>0</v>
      </c>
      <c r="V70" s="954">
        <f t="shared" si="50"/>
        <v>0</v>
      </c>
      <c r="W70" s="887">
        <f t="shared" si="50"/>
        <v>0</v>
      </c>
      <c r="X70" s="954">
        <f t="shared" si="50"/>
        <v>0</v>
      </c>
      <c r="Y70" s="887">
        <f t="shared" si="50"/>
        <v>0</v>
      </c>
      <c r="Z70" s="887">
        <f t="shared" si="50"/>
        <v>0</v>
      </c>
      <c r="AA70" s="954">
        <f t="shared" si="50"/>
        <v>0</v>
      </c>
      <c r="AB70" s="954">
        <f t="shared" si="50"/>
        <v>0</v>
      </c>
      <c r="AC70" s="954">
        <f t="shared" si="50"/>
        <v>0</v>
      </c>
      <c r="AD70" s="954">
        <f t="shared" si="50"/>
        <v>0</v>
      </c>
      <c r="AE70" s="954">
        <f t="shared" si="50"/>
        <v>0</v>
      </c>
      <c r="AF70" s="887">
        <f t="shared" si="50"/>
        <v>0</v>
      </c>
      <c r="AG70" s="887">
        <f t="shared" si="50"/>
        <v>0</v>
      </c>
      <c r="AH70" s="887">
        <f>AH62-AH65+AH66+AH68+AH67</f>
        <v>0</v>
      </c>
      <c r="AI70" s="887">
        <f>AI62-AI65+AI66+AI68+AI67</f>
        <v>0</v>
      </c>
      <c r="AJ70" s="887">
        <f t="shared" si="50"/>
        <v>0</v>
      </c>
      <c r="AK70" s="887">
        <f t="shared" si="50"/>
        <v>0</v>
      </c>
      <c r="AL70" s="887">
        <f>AL62-AL65+AL66+AL68+AL67</f>
        <v>1072028</v>
      </c>
      <c r="AM70" s="887"/>
      <c r="AN70" s="201"/>
      <c r="AO70" s="201">
        <f t="shared" si="39"/>
        <v>1072028</v>
      </c>
      <c r="AP70" s="823"/>
      <c r="AQ70" s="933"/>
      <c r="AR70" s="823"/>
      <c r="AT70" s="2"/>
      <c r="AV70" s="933"/>
      <c r="AZ70" s="933"/>
    </row>
    <row r="71" spans="1:52" ht="18" customHeight="1" thickTop="1">
      <c r="A71" s="27">
        <v>42</v>
      </c>
      <c r="B71" s="2" t="s">
        <v>375</v>
      </c>
      <c r="E71" s="765">
        <f>ROUND(E53/E70,4)</f>
        <v>6.6100000000000006E-2</v>
      </c>
      <c r="S71" s="32">
        <f>ROUND(S53/S70,4)</f>
        <v>7.5399999999999995E-2</v>
      </c>
      <c r="AL71" s="765">
        <f>ROUND(AL53/AL70,4)</f>
        <v>7.17E-2</v>
      </c>
      <c r="AO71" s="32">
        <f>ROUND(AO53/AO70,4)</f>
        <v>7.17E-2</v>
      </c>
    </row>
    <row r="72" spans="1:52">
      <c r="E72" s="765"/>
    </row>
    <row r="73" spans="1:52" s="1006" customFormat="1">
      <c r="A73" s="1005"/>
      <c r="E73" s="765"/>
      <c r="F73" s="635"/>
      <c r="G73" s="635"/>
      <c r="H73" s="635"/>
      <c r="I73" s="635"/>
      <c r="J73" s="635"/>
      <c r="K73" s="955"/>
      <c r="L73" s="955"/>
      <c r="M73" s="635"/>
      <c r="N73" s="635"/>
      <c r="O73" s="635"/>
      <c r="P73" s="635"/>
      <c r="Q73" s="635"/>
      <c r="R73" s="635"/>
      <c r="S73" s="635"/>
      <c r="T73" s="955"/>
      <c r="U73" s="635"/>
      <c r="V73" s="955"/>
      <c r="W73" s="635"/>
      <c r="X73" s="955"/>
      <c r="Y73" s="635"/>
      <c r="Z73" s="635"/>
      <c r="AA73" s="955"/>
      <c r="AB73" s="955"/>
      <c r="AC73" s="955"/>
      <c r="AD73" s="955"/>
      <c r="AE73" s="955"/>
      <c r="AF73" s="635"/>
      <c r="AG73" s="635"/>
      <c r="AH73" s="635"/>
      <c r="AI73" s="635"/>
      <c r="AJ73" s="635"/>
      <c r="AK73" s="635"/>
      <c r="AL73" s="635"/>
      <c r="AM73" s="635"/>
      <c r="AN73" s="635"/>
      <c r="AO73" s="635"/>
      <c r="AP73" s="766"/>
      <c r="AQ73" s="766"/>
      <c r="AR73" s="1007"/>
      <c r="AV73" s="766"/>
      <c r="AY73" s="907"/>
      <c r="AZ73" s="766"/>
    </row>
    <row r="74" spans="1:52" s="1006" customFormat="1">
      <c r="A74" s="1005"/>
      <c r="E74" s="979"/>
      <c r="F74" s="635"/>
      <c r="G74" s="635"/>
      <c r="H74" s="635"/>
      <c r="I74" s="635"/>
      <c r="J74" s="635"/>
      <c r="K74" s="955"/>
      <c r="L74" s="955"/>
      <c r="M74" s="635"/>
      <c r="N74" s="635"/>
      <c r="O74" s="635"/>
      <c r="P74" s="635"/>
      <c r="Q74" s="635"/>
      <c r="R74" s="635"/>
      <c r="S74" s="635"/>
      <c r="T74" s="955"/>
      <c r="U74" s="635"/>
      <c r="V74" s="955"/>
      <c r="W74" s="635"/>
      <c r="X74" s="955"/>
      <c r="Y74" s="635"/>
      <c r="Z74" s="635"/>
      <c r="AA74" s="955"/>
      <c r="AB74" s="955"/>
      <c r="AC74" s="955"/>
      <c r="AD74" s="955"/>
      <c r="AE74" s="955"/>
      <c r="AF74" s="635"/>
      <c r="AG74" s="635"/>
      <c r="AH74" s="635"/>
      <c r="AI74" s="635"/>
      <c r="AJ74" s="635"/>
      <c r="AK74" s="635"/>
      <c r="AL74" s="635"/>
      <c r="AM74" s="635"/>
      <c r="AN74" s="635"/>
      <c r="AO74" s="635"/>
      <c r="AP74" s="766"/>
      <c r="AQ74" s="766"/>
      <c r="AR74" s="1007"/>
      <c r="AV74" s="766"/>
      <c r="AY74" s="907"/>
      <c r="AZ74" s="766"/>
    </row>
    <row r="75" spans="1:52" s="1006" customFormat="1">
      <c r="A75" s="1005"/>
      <c r="E75" s="635"/>
      <c r="F75" s="635"/>
      <c r="G75" s="635"/>
      <c r="H75" s="635"/>
      <c r="I75" s="635"/>
      <c r="J75" s="635"/>
      <c r="K75" s="955"/>
      <c r="L75" s="955"/>
      <c r="M75" s="635"/>
      <c r="N75" s="635"/>
      <c r="O75" s="635"/>
      <c r="P75" s="635"/>
      <c r="Q75" s="635"/>
      <c r="R75" s="635"/>
      <c r="S75" s="635"/>
      <c r="T75" s="955"/>
      <c r="U75" s="635"/>
      <c r="V75" s="955"/>
      <c r="W75" s="635"/>
      <c r="X75" s="955"/>
      <c r="Y75" s="635"/>
      <c r="Z75" s="635"/>
      <c r="AA75" s="955"/>
      <c r="AB75" s="955"/>
      <c r="AC75" s="955"/>
      <c r="AD75" s="955"/>
      <c r="AE75" s="955"/>
      <c r="AF75" s="635"/>
      <c r="AG75" s="635"/>
      <c r="AH75" s="635"/>
      <c r="AI75" s="635"/>
      <c r="AJ75" s="635"/>
      <c r="AK75" s="635"/>
      <c r="AL75" s="635"/>
      <c r="AM75" s="635"/>
      <c r="AN75" s="635"/>
      <c r="AO75" s="635"/>
      <c r="AP75" s="766"/>
      <c r="AQ75" s="766"/>
      <c r="AR75" s="1007"/>
      <c r="AV75" s="766"/>
      <c r="AY75" s="907"/>
      <c r="AZ75" s="766"/>
    </row>
    <row r="76" spans="1:52" s="1006" customFormat="1">
      <c r="A76" s="1005"/>
      <c r="E76" s="635"/>
      <c r="F76" s="635"/>
      <c r="G76" s="635"/>
      <c r="H76" s="635"/>
      <c r="I76" s="635"/>
      <c r="J76" s="635"/>
      <c r="K76" s="955"/>
      <c r="L76" s="955"/>
      <c r="M76" s="635"/>
      <c r="N76" s="635"/>
      <c r="O76" s="635"/>
      <c r="P76" s="635"/>
      <c r="Q76" s="635"/>
      <c r="R76" s="635"/>
      <c r="S76" s="635"/>
      <c r="T76" s="955"/>
      <c r="U76" s="635"/>
      <c r="V76" s="955"/>
      <c r="W76" s="635"/>
      <c r="X76" s="955"/>
      <c r="Y76" s="635"/>
      <c r="Z76" s="635"/>
      <c r="AA76" s="955"/>
      <c r="AB76" s="955"/>
      <c r="AC76" s="955"/>
      <c r="AD76" s="955"/>
      <c r="AE76" s="955"/>
      <c r="AF76" s="635"/>
      <c r="AG76" s="635"/>
      <c r="AH76" s="635"/>
      <c r="AI76" s="635"/>
      <c r="AJ76" s="635"/>
      <c r="AK76" s="635"/>
      <c r="AL76" s="635"/>
      <c r="AM76" s="635"/>
      <c r="AN76" s="635"/>
      <c r="AO76" s="635"/>
      <c r="AP76" s="766"/>
      <c r="AQ76" s="766"/>
      <c r="AR76" s="1007"/>
      <c r="AV76" s="766"/>
      <c r="AY76" s="907"/>
      <c r="AZ76" s="766"/>
    </row>
    <row r="77" spans="1:52" s="1006" customFormat="1">
      <c r="A77" s="1005"/>
      <c r="E77" s="635"/>
      <c r="F77" s="635"/>
      <c r="G77" s="635"/>
      <c r="H77" s="635"/>
      <c r="I77" s="635"/>
      <c r="J77" s="635"/>
      <c r="K77" s="955"/>
      <c r="L77" s="955"/>
      <c r="M77" s="635"/>
      <c r="N77" s="635"/>
      <c r="O77" s="635"/>
      <c r="P77" s="635"/>
      <c r="Q77" s="635"/>
      <c r="R77" s="635"/>
      <c r="S77" s="635"/>
      <c r="T77" s="955"/>
      <c r="U77" s="635"/>
      <c r="V77" s="955"/>
      <c r="W77" s="635"/>
      <c r="X77" s="955"/>
      <c r="Y77" s="635"/>
      <c r="Z77" s="635"/>
      <c r="AA77" s="955"/>
      <c r="AB77" s="955"/>
      <c r="AC77" s="955"/>
      <c r="AD77" s="955"/>
      <c r="AE77" s="955"/>
      <c r="AF77" s="635"/>
      <c r="AG77" s="635"/>
      <c r="AH77" s="635"/>
      <c r="AI77" s="635"/>
      <c r="AJ77" s="635"/>
      <c r="AK77" s="635"/>
      <c r="AL77" s="635"/>
      <c r="AM77" s="635"/>
      <c r="AN77" s="635"/>
      <c r="AO77" s="635"/>
      <c r="AP77" s="766"/>
      <c r="AQ77" s="766"/>
      <c r="AR77" s="1007"/>
      <c r="AV77" s="766"/>
      <c r="AY77" s="907"/>
      <c r="AZ77" s="766"/>
    </row>
    <row r="78" spans="1:52" s="1007" customFormat="1" ht="12">
      <c r="A78" s="1008"/>
      <c r="E78" s="766"/>
      <c r="F78" s="766"/>
      <c r="G78" s="766"/>
      <c r="H78" s="766"/>
      <c r="I78" s="766"/>
      <c r="J78" s="766"/>
      <c r="K78" s="1009"/>
      <c r="L78" s="1009"/>
      <c r="M78" s="766"/>
      <c r="N78" s="766"/>
      <c r="O78" s="766"/>
      <c r="P78" s="766"/>
      <c r="Q78" s="766"/>
      <c r="R78" s="766"/>
      <c r="S78" s="766"/>
      <c r="T78" s="1009"/>
      <c r="U78" s="766"/>
      <c r="V78" s="1009"/>
      <c r="W78" s="766"/>
      <c r="X78" s="1009"/>
      <c r="Y78" s="766"/>
      <c r="Z78" s="766"/>
      <c r="AA78" s="1009"/>
      <c r="AB78" s="1009"/>
      <c r="AC78" s="1009"/>
      <c r="AD78" s="1009"/>
      <c r="AE78" s="1009"/>
      <c r="AF78" s="766"/>
      <c r="AG78" s="766"/>
      <c r="AH78" s="766"/>
      <c r="AI78" s="766"/>
      <c r="AJ78" s="766"/>
      <c r="AK78" s="766"/>
      <c r="AL78" s="766"/>
      <c r="AM78" s="766"/>
      <c r="AN78" s="766"/>
      <c r="AO78" s="766"/>
      <c r="AP78" s="766"/>
      <c r="AQ78" s="766"/>
      <c r="AV78" s="766"/>
      <c r="AZ78" s="766"/>
    </row>
    <row r="79" spans="1:52" s="1007" customFormat="1">
      <c r="A79" s="1008"/>
      <c r="E79" s="766"/>
      <c r="F79" s="766"/>
      <c r="G79" s="766"/>
      <c r="H79" s="766"/>
      <c r="I79" s="766"/>
      <c r="J79" s="766"/>
      <c r="K79" s="1009"/>
      <c r="L79" s="1009"/>
      <c r="M79" s="766"/>
      <c r="N79" s="766"/>
      <c r="O79" s="766"/>
      <c r="P79" s="766"/>
      <c r="Q79" s="766"/>
      <c r="R79" s="766"/>
      <c r="S79" s="766"/>
      <c r="T79" s="1009"/>
      <c r="U79" s="766"/>
      <c r="V79" s="1009"/>
      <c r="W79" s="766"/>
      <c r="X79" s="1009"/>
      <c r="Y79" s="766"/>
      <c r="Z79" s="766"/>
      <c r="AA79" s="1009"/>
      <c r="AB79" s="1009"/>
      <c r="AC79" s="1009"/>
      <c r="AD79" s="1009"/>
      <c r="AE79" s="1009"/>
      <c r="AF79" s="766"/>
      <c r="AG79" s="766"/>
      <c r="AH79" s="766"/>
      <c r="AI79" s="766"/>
      <c r="AJ79" s="766"/>
      <c r="AK79" s="766"/>
      <c r="AL79" s="766"/>
      <c r="AM79" s="766"/>
      <c r="AN79" s="766"/>
      <c r="AO79" s="766"/>
      <c r="AP79" s="766"/>
      <c r="AQ79" s="766"/>
      <c r="AV79" s="766"/>
      <c r="AY79" s="1010"/>
      <c r="AZ79" s="766"/>
    </row>
    <row r="80" spans="1:52" s="1006" customFormat="1">
      <c r="A80" s="1005"/>
      <c r="D80" s="765"/>
      <c r="E80" s="635"/>
      <c r="F80" s="635"/>
      <c r="G80" s="635"/>
      <c r="H80" s="635"/>
      <c r="I80" s="635"/>
      <c r="J80" s="635"/>
      <c r="K80" s="955"/>
      <c r="L80" s="955"/>
      <c r="M80" s="635"/>
      <c r="N80" s="635"/>
      <c r="O80" s="635"/>
      <c r="P80" s="635"/>
      <c r="Q80" s="635"/>
      <c r="R80" s="635"/>
      <c r="S80" s="635"/>
      <c r="T80" s="955"/>
      <c r="U80" s="635"/>
      <c r="V80" s="955"/>
      <c r="W80" s="635"/>
      <c r="X80" s="955"/>
      <c r="Y80" s="635"/>
      <c r="Z80" s="635"/>
      <c r="AA80" s="955"/>
      <c r="AB80" s="955"/>
      <c r="AC80" s="955"/>
      <c r="AD80" s="955"/>
      <c r="AE80" s="955"/>
      <c r="AF80" s="635"/>
      <c r="AG80" s="635"/>
      <c r="AH80" s="635"/>
      <c r="AI80" s="635"/>
      <c r="AJ80" s="635"/>
      <c r="AK80" s="635"/>
      <c r="AL80" s="635"/>
      <c r="AM80" s="635"/>
      <c r="AN80" s="635"/>
      <c r="AO80" s="635"/>
      <c r="AP80" s="766"/>
      <c r="AQ80" s="766"/>
      <c r="AR80" s="1007"/>
      <c r="AV80" s="766"/>
      <c r="AY80" s="907"/>
      <c r="AZ80" s="766"/>
    </row>
    <row r="81" spans="5:5">
      <c r="E81" s="4"/>
    </row>
  </sheetData>
  <customSheetViews>
    <customSheetView guid="{A15D1962-B049-11D2-8670-0000832CEEE8}" scale="75" showPageBreaks="1" showGridLines="0" hiddenColumns="1" showRuler="0" topLeftCell="AF1">
      <selection activeCell="AG1" sqref="AG1:AO65536"/>
      <colBreaks count="5" manualBreakCount="5">
        <brk id="11" max="70" man="1"/>
        <brk id="18" max="70" man="1"/>
        <brk id="25" max="70" man="1"/>
        <brk id="32" max="1048575" man="1"/>
        <brk id="52" max="1048575" man="1"/>
      </colBreaks>
      <pageMargins left="0.75" right="0.51" top="0.75" bottom="0.5" header="0.5" footer="0.5"/>
      <pageSetup scale="76" orientation="portrait" horizontalDpi="300" verticalDpi="300" r:id="rId1"/>
      <headerFooter alignWithMargins="0">
        <oddHeader>&amp;L&amp;"Times,Regular"&amp;9KM  File: &amp;F&amp;R&amp;"Times,Regular"&amp;9Page &amp;P of &amp;N  &amp;D</oddHeader>
      </headerFooter>
    </customSheetView>
    <customSheetView guid="{6E1B8C45-B07F-11D2-B0DC-0000832CDFF0}" scale="75" showPageBreaks="1" showGridLines="0" printArea="1" hiddenColumns="1" showRuler="0">
      <selection sqref="A1:IV65536"/>
      <colBreaks count="5" manualBreakCount="5">
        <brk id="11" max="70" man="1"/>
        <brk id="18" max="70" man="1"/>
        <brk id="25" max="70" man="1"/>
        <brk id="32" max="1048575" man="1"/>
        <brk id="40" max="1048575" man="1"/>
      </colBreaks>
      <pageMargins left="0.75" right="0.51" top="0.75" bottom="0.5" header="0.5" footer="0.5"/>
      <pageSetup scale="76" orientation="portrait" horizontalDpi="300" verticalDpi="300" r:id="rId2"/>
      <headerFooter alignWithMargins="0">
        <oddHeader>&amp;L&amp;"Times,Regular"&amp;9KM  File: &amp;F&amp;R&amp;"Times,Regular"&amp;9Page &amp;P of &amp;N  &amp;D</oddHeader>
      </headerFooter>
    </customSheetView>
  </customSheetViews>
  <phoneticPr fontId="0" type="noConversion"/>
  <hyperlinks>
    <hyperlink ref="J10" location="'KF-BP_Summ'!Print_Area" display="g"/>
    <hyperlink ref="G10" location="BldGain!A1" display="d"/>
    <hyperlink ref="M10" location="'WA-SettleEx'!Print_Area" display="j"/>
    <hyperlink ref="AJ10" location="BldGain!A1" display="d"/>
    <hyperlink ref="AH10" location="BldGain!A1" display="d"/>
    <hyperlink ref="K10" location="CustAdv!A1" display="h"/>
    <hyperlink ref="L10" location="CustDep!A1" display="i"/>
    <hyperlink ref="T10" location="BandO!A1" display="t"/>
    <hyperlink ref="V10" location="UncollExp!A1" display="v"/>
    <hyperlink ref="X10" location="InjDam!A1" display="x"/>
    <hyperlink ref="AA10" location="NezPerce!A1" display="aa"/>
    <hyperlink ref="AB10" location="ElimAR!A1" display="ab"/>
    <hyperlink ref="AC10" location="SubSpace!A1" display="ac"/>
    <hyperlink ref="AD10" location="ExciseTax!A1" display="ad"/>
    <hyperlink ref="AE10" location="GainsLoss!A1" display="ae"/>
  </hyperlinks>
  <pageMargins left="0.75" right="0.51" top="0.75" bottom="0.5" header="0.5" footer="0.5"/>
  <pageSetup scale="70" firstPageNumber="4" fitToWidth="7" orientation="portrait" r:id="rId3"/>
  <headerFooter alignWithMargins="0">
    <oddHeader xml:space="preserve">&amp;RExhibit No. ____(EMA-2) </oddHeader>
    <oddFooter>&amp;RPage &amp;P of &amp;N</oddFooter>
  </headerFooter>
  <colBreaks count="1" manualBreakCount="1">
    <brk id="4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10"/>
  <sheetViews>
    <sheetView workbookViewId="0">
      <selection activeCell="H1" sqref="H1"/>
    </sheetView>
  </sheetViews>
  <sheetFormatPr defaultColWidth="12.42578125" defaultRowHeight="12"/>
  <cols>
    <col min="1" max="1" width="5.5703125" style="323" customWidth="1"/>
    <col min="2" max="2" width="26.140625" style="320" customWidth="1"/>
    <col min="3" max="3" width="12.42578125" style="320" customWidth="1"/>
    <col min="4" max="4" width="6.7109375" style="320" customWidth="1"/>
    <col min="5" max="6" width="12.42578125" style="320" customWidth="1"/>
    <col min="7" max="7" width="11.7109375" style="320" customWidth="1"/>
    <col min="8" max="8" width="11.7109375" style="71" customWidth="1"/>
    <col min="9" max="16384" width="12.42578125" style="320"/>
  </cols>
  <sheetData>
    <row r="1" spans="1:8">
      <c r="A1" s="318" t="str">
        <f>Inputs!$D$6</f>
        <v>AVISTA UTILITIES</v>
      </c>
      <c r="B1" s="319"/>
      <c r="C1" s="318"/>
      <c r="H1" s="878" t="s">
        <v>461</v>
      </c>
    </row>
    <row r="2" spans="1:8">
      <c r="A2" s="318" t="s">
        <v>125</v>
      </c>
      <c r="B2" s="319"/>
      <c r="C2" s="318"/>
      <c r="E2" s="318" t="s">
        <v>218</v>
      </c>
      <c r="F2" s="318"/>
      <c r="G2" s="318"/>
    </row>
    <row r="3" spans="1:8">
      <c r="A3" s="319" t="str">
        <f>WAElec_10!$A$4</f>
        <v>TWELVE MONTHS ENDED DECEMBER 31, 2010</v>
      </c>
      <c r="B3" s="319"/>
      <c r="C3" s="318"/>
      <c r="E3" s="318" t="s">
        <v>219</v>
      </c>
      <c r="F3" s="318"/>
      <c r="G3" s="318"/>
    </row>
    <row r="4" spans="1:8">
      <c r="A4" s="318" t="s">
        <v>0</v>
      </c>
      <c r="B4" s="319"/>
      <c r="C4" s="318"/>
      <c r="E4" s="321" t="s">
        <v>128</v>
      </c>
      <c r="F4" s="321"/>
      <c r="G4" s="322"/>
    </row>
    <row r="5" spans="1:8">
      <c r="A5" s="323" t="s">
        <v>12</v>
      </c>
    </row>
    <row r="6" spans="1:8" s="323" customFormat="1">
      <c r="A6" s="323" t="s">
        <v>129</v>
      </c>
      <c r="B6" s="324" t="s">
        <v>33</v>
      </c>
      <c r="C6" s="324"/>
      <c r="E6" s="324" t="s">
        <v>130</v>
      </c>
      <c r="F6" s="324" t="s">
        <v>131</v>
      </c>
      <c r="G6" s="324" t="s">
        <v>115</v>
      </c>
      <c r="H6" s="78" t="s">
        <v>132</v>
      </c>
    </row>
    <row r="7" spans="1:8">
      <c r="B7" s="325" t="s">
        <v>72</v>
      </c>
    </row>
    <row r="8" spans="1:8" s="328" customFormat="1">
      <c r="A8" s="326">
        <v>1</v>
      </c>
      <c r="B8" s="327" t="s">
        <v>73</v>
      </c>
      <c r="E8" s="329">
        <f>F8+G8</f>
        <v>0</v>
      </c>
      <c r="F8" s="329"/>
      <c r="G8" s="329"/>
      <c r="H8" s="82" t="str">
        <f t="shared" ref="H8:H13" si="0">IF(E8=F8+G8," ","ERROR")</f>
        <v xml:space="preserve"> </v>
      </c>
    </row>
    <row r="9" spans="1:8">
      <c r="A9" s="323">
        <v>2</v>
      </c>
      <c r="B9" s="325" t="s">
        <v>74</v>
      </c>
      <c r="E9" s="330"/>
      <c r="F9" s="330"/>
      <c r="G9" s="330"/>
      <c r="H9" s="82" t="str">
        <f t="shared" si="0"/>
        <v xml:space="preserve"> </v>
      </c>
    </row>
    <row r="10" spans="1:8">
      <c r="A10" s="323">
        <v>3</v>
      </c>
      <c r="B10" s="325" t="s">
        <v>133</v>
      </c>
      <c r="E10" s="330"/>
      <c r="F10" s="330"/>
      <c r="G10" s="330"/>
      <c r="H10" s="82" t="str">
        <f t="shared" si="0"/>
        <v xml:space="preserve"> </v>
      </c>
    </row>
    <row r="11" spans="1:8">
      <c r="A11" s="323">
        <v>4</v>
      </c>
      <c r="B11" s="325" t="s">
        <v>134</v>
      </c>
      <c r="E11" s="331">
        <f>E8+E9+E10</f>
        <v>0</v>
      </c>
      <c r="F11" s="331">
        <f>F8+F9+F10</f>
        <v>0</v>
      </c>
      <c r="G11" s="331">
        <f>G8+G9+G10</f>
        <v>0</v>
      </c>
      <c r="H11" s="82" t="str">
        <f t="shared" si="0"/>
        <v xml:space="preserve"> </v>
      </c>
    </row>
    <row r="12" spans="1:8">
      <c r="A12" s="323">
        <v>5</v>
      </c>
      <c r="B12" s="325" t="s">
        <v>77</v>
      </c>
      <c r="E12" s="330"/>
      <c r="F12" s="330"/>
      <c r="G12" s="330"/>
      <c r="H12" s="82" t="str">
        <f t="shared" si="0"/>
        <v xml:space="preserve"> </v>
      </c>
    </row>
    <row r="13" spans="1:8">
      <c r="A13" s="323">
        <v>6</v>
      </c>
      <c r="B13" s="325" t="s">
        <v>135</v>
      </c>
      <c r="E13" s="331">
        <f>E11+E12</f>
        <v>0</v>
      </c>
      <c r="F13" s="331">
        <f>F11+F12</f>
        <v>0</v>
      </c>
      <c r="G13" s="331">
        <f>G11+G12</f>
        <v>0</v>
      </c>
      <c r="H13" s="82" t="str">
        <f t="shared" si="0"/>
        <v xml:space="preserve"> </v>
      </c>
    </row>
    <row r="14" spans="1:8">
      <c r="E14" s="332"/>
      <c r="F14" s="332"/>
      <c r="G14" s="332"/>
      <c r="H14" s="82"/>
    </row>
    <row r="15" spans="1:8">
      <c r="B15" s="325" t="s">
        <v>79</v>
      </c>
      <c r="E15" s="332"/>
      <c r="F15" s="332"/>
      <c r="G15" s="332"/>
      <c r="H15" s="82"/>
    </row>
    <row r="16" spans="1:8">
      <c r="B16" s="325" t="s">
        <v>80</v>
      </c>
      <c r="E16" s="332"/>
      <c r="F16" s="332"/>
      <c r="G16" s="332"/>
      <c r="H16" s="82"/>
    </row>
    <row r="17" spans="1:8">
      <c r="A17" s="323">
        <v>7</v>
      </c>
      <c r="B17" s="325" t="s">
        <v>136</v>
      </c>
      <c r="E17" s="330"/>
      <c r="F17" s="330"/>
      <c r="G17" s="330"/>
      <c r="H17" s="82" t="str">
        <f>IF(E17=F17+G17," ","ERROR")</f>
        <v xml:space="preserve"> </v>
      </c>
    </row>
    <row r="18" spans="1:8">
      <c r="A18" s="323">
        <v>8</v>
      </c>
      <c r="B18" s="325" t="s">
        <v>137</v>
      </c>
      <c r="E18" s="330"/>
      <c r="F18" s="330"/>
      <c r="G18" s="330"/>
      <c r="H18" s="82" t="str">
        <f>IF(E18=F18+G18," ","ERROR")</f>
        <v xml:space="preserve"> </v>
      </c>
    </row>
    <row r="19" spans="1:8">
      <c r="A19" s="323">
        <v>9</v>
      </c>
      <c r="B19" s="325" t="s">
        <v>138</v>
      </c>
      <c r="E19" s="330"/>
      <c r="F19" s="330"/>
      <c r="G19" s="330"/>
      <c r="H19" s="82" t="str">
        <f>IF(E19=F19+G19," ","ERROR")</f>
        <v xml:space="preserve"> </v>
      </c>
    </row>
    <row r="20" spans="1:8">
      <c r="A20" s="323">
        <v>10</v>
      </c>
      <c r="B20" s="325" t="s">
        <v>139</v>
      </c>
      <c r="E20" s="330"/>
      <c r="F20" s="330"/>
      <c r="G20" s="330"/>
      <c r="H20" s="82" t="str">
        <f>IF(E20=F20+G20," ","ERROR")</f>
        <v xml:space="preserve"> </v>
      </c>
    </row>
    <row r="21" spans="1:8">
      <c r="A21" s="323">
        <v>11</v>
      </c>
      <c r="B21" s="325" t="s">
        <v>140</v>
      </c>
      <c r="E21" s="331">
        <f>E17+E18+E19+E20</f>
        <v>0</v>
      </c>
      <c r="F21" s="331">
        <f>F17+F18+F19+F20</f>
        <v>0</v>
      </c>
      <c r="G21" s="331">
        <f>G17+G18+G19+G20</f>
        <v>0</v>
      </c>
      <c r="H21" s="82" t="str">
        <f>IF(E21=F21+G21," ","ERROR")</f>
        <v xml:space="preserve"> </v>
      </c>
    </row>
    <row r="22" spans="1:8">
      <c r="E22" s="332"/>
      <c r="F22" s="332"/>
      <c r="G22" s="332"/>
      <c r="H22" s="82"/>
    </row>
    <row r="23" spans="1:8">
      <c r="B23" s="325" t="s">
        <v>85</v>
      </c>
      <c r="E23" s="332"/>
      <c r="F23" s="332"/>
      <c r="G23" s="332"/>
      <c r="H23" s="82"/>
    </row>
    <row r="24" spans="1:8">
      <c r="A24" s="323">
        <v>12</v>
      </c>
      <c r="B24" s="325" t="s">
        <v>136</v>
      </c>
      <c r="E24" s="330"/>
      <c r="F24" s="330"/>
      <c r="G24" s="330"/>
      <c r="H24" s="82" t="str">
        <f>IF(E24=F24+G24," ","ERROR")</f>
        <v xml:space="preserve"> </v>
      </c>
    </row>
    <row r="25" spans="1:8">
      <c r="A25" s="323">
        <v>13</v>
      </c>
      <c r="B25" s="325" t="s">
        <v>141</v>
      </c>
      <c r="E25" s="330"/>
      <c r="F25" s="330"/>
      <c r="G25" s="330"/>
      <c r="H25" s="82" t="str">
        <f>IF(E25=F25+G25," ","ERROR")</f>
        <v xml:space="preserve"> </v>
      </c>
    </row>
    <row r="26" spans="1:8">
      <c r="A26" s="323">
        <v>14</v>
      </c>
      <c r="B26" s="325" t="s">
        <v>139</v>
      </c>
      <c r="E26" s="330">
        <f>F26+G26</f>
        <v>0</v>
      </c>
      <c r="F26" s="330"/>
      <c r="G26" s="330"/>
      <c r="H26" s="82" t="str">
        <f>IF(E26=F26+G26," ","ERROR")</f>
        <v xml:space="preserve"> </v>
      </c>
    </row>
    <row r="27" spans="1:8">
      <c r="A27" s="323">
        <v>15</v>
      </c>
      <c r="B27" s="325" t="s">
        <v>142</v>
      </c>
      <c r="E27" s="331">
        <f>E24+E25+E26</f>
        <v>0</v>
      </c>
      <c r="F27" s="331">
        <f>F24+F25+F26</f>
        <v>0</v>
      </c>
      <c r="G27" s="331">
        <f>G24+G25+G26</f>
        <v>0</v>
      </c>
      <c r="H27" s="82" t="str">
        <f>IF(E27=F27+G27," ","ERROR")</f>
        <v xml:space="preserve"> </v>
      </c>
    </row>
    <row r="28" spans="1:8">
      <c r="E28" s="332"/>
      <c r="F28" s="332"/>
      <c r="G28" s="332"/>
      <c r="H28" s="82"/>
    </row>
    <row r="29" spans="1:8">
      <c r="A29" s="323">
        <v>16</v>
      </c>
      <c r="B29" s="325" t="s">
        <v>88</v>
      </c>
      <c r="E29" s="330"/>
      <c r="F29" s="330"/>
      <c r="G29" s="330"/>
      <c r="H29" s="82" t="str">
        <f>IF(E29=F29+G29," ","ERROR")</f>
        <v xml:space="preserve"> </v>
      </c>
    </row>
    <row r="30" spans="1:8">
      <c r="A30" s="323">
        <v>17</v>
      </c>
      <c r="B30" s="325" t="s">
        <v>89</v>
      </c>
      <c r="E30" s="330"/>
      <c r="F30" s="330"/>
      <c r="G30" s="330"/>
      <c r="H30" s="82" t="str">
        <f>IF(E30=F30+G30," ","ERROR")</f>
        <v xml:space="preserve"> </v>
      </c>
    </row>
    <row r="31" spans="1:8">
      <c r="A31" s="323">
        <v>18</v>
      </c>
      <c r="B31" s="325" t="s">
        <v>143</v>
      </c>
      <c r="E31" s="330"/>
      <c r="F31" s="330"/>
      <c r="G31" s="330"/>
      <c r="H31" s="82" t="str">
        <f>IF(E31=F31+G31," ","ERROR")</f>
        <v xml:space="preserve"> </v>
      </c>
    </row>
    <row r="32" spans="1:8">
      <c r="E32" s="332"/>
      <c r="F32" s="332"/>
      <c r="G32" s="332"/>
      <c r="H32" s="82"/>
    </row>
    <row r="33" spans="1:8">
      <c r="B33" s="325" t="s">
        <v>91</v>
      </c>
      <c r="E33" s="332"/>
      <c r="F33" s="332"/>
      <c r="G33" s="332"/>
      <c r="H33" s="82"/>
    </row>
    <row r="34" spans="1:8">
      <c r="A34" s="323">
        <v>19</v>
      </c>
      <c r="B34" s="325" t="s">
        <v>136</v>
      </c>
      <c r="E34" s="330"/>
      <c r="F34" s="330"/>
      <c r="G34" s="330"/>
      <c r="H34" s="82" t="str">
        <f>IF(E34=F34+G34," ","ERROR")</f>
        <v xml:space="preserve"> </v>
      </c>
    </row>
    <row r="35" spans="1:8">
      <c r="A35" s="323">
        <v>20</v>
      </c>
      <c r="B35" s="325" t="s">
        <v>141</v>
      </c>
      <c r="E35" s="330"/>
      <c r="F35" s="330"/>
      <c r="G35" s="330"/>
      <c r="H35" s="82" t="str">
        <f>IF(E35=F35+G35," ","ERROR")</f>
        <v xml:space="preserve"> </v>
      </c>
    </row>
    <row r="36" spans="1:8">
      <c r="A36" s="323">
        <v>21</v>
      </c>
      <c r="B36" s="325" t="s">
        <v>139</v>
      </c>
      <c r="E36" s="330"/>
      <c r="F36" s="330"/>
      <c r="G36" s="330"/>
      <c r="H36" s="82" t="str">
        <f>IF(E36=F36+G36," ","ERROR")</f>
        <v xml:space="preserve"> </v>
      </c>
    </row>
    <row r="37" spans="1:8">
      <c r="A37" s="323">
        <v>22</v>
      </c>
      <c r="B37" s="325" t="s">
        <v>144</v>
      </c>
      <c r="E37" s="333">
        <f>E34+E35+E36</f>
        <v>0</v>
      </c>
      <c r="F37" s="333">
        <f>F34+F35+F36</f>
        <v>0</v>
      </c>
      <c r="G37" s="333">
        <f>G34+G35+G36</f>
        <v>0</v>
      </c>
      <c r="H37" s="82" t="str">
        <f>IF(E37=F37+G37," ","ERROR")</f>
        <v xml:space="preserve"> </v>
      </c>
    </row>
    <row r="38" spans="1:8">
      <c r="A38" s="323">
        <v>23</v>
      </c>
      <c r="B38" s="325" t="s">
        <v>93</v>
      </c>
      <c r="E38" s="334">
        <f>E21+E27+E29+E30+E31+E37</f>
        <v>0</v>
      </c>
      <c r="F38" s="334">
        <f>F21+F27+F29+F30+F31+F37</f>
        <v>0</v>
      </c>
      <c r="G38" s="334">
        <f>G21+G27+G29+G30+G31+G37</f>
        <v>0</v>
      </c>
      <c r="H38" s="82" t="str">
        <f>IF(E38=F38+G38," ","ERROR")</f>
        <v xml:space="preserve"> </v>
      </c>
    </row>
    <row r="39" spans="1:8">
      <c r="E39" s="332"/>
      <c r="F39" s="332"/>
      <c r="G39" s="332"/>
      <c r="H39" s="82"/>
    </row>
    <row r="40" spans="1:8">
      <c r="A40" s="323">
        <v>24</v>
      </c>
      <c r="B40" s="325" t="s">
        <v>145</v>
      </c>
      <c r="E40" s="332">
        <f>E13-E38</f>
        <v>0</v>
      </c>
      <c r="F40" s="332">
        <f>F13-F38</f>
        <v>0</v>
      </c>
      <c r="G40" s="332">
        <f>G13-G38</f>
        <v>0</v>
      </c>
      <c r="H40" s="82" t="str">
        <f>IF(E40=F40+G40," ","ERROR")</f>
        <v xml:space="preserve"> </v>
      </c>
    </row>
    <row r="41" spans="1:8">
      <c r="B41" s="325"/>
      <c r="E41" s="332"/>
      <c r="F41" s="332"/>
      <c r="G41" s="332"/>
      <c r="H41" s="82"/>
    </row>
    <row r="42" spans="1:8">
      <c r="B42" s="325" t="s">
        <v>146</v>
      </c>
      <c r="E42" s="332"/>
      <c r="F42" s="332"/>
      <c r="G42" s="332"/>
      <c r="H42" s="82"/>
    </row>
    <row r="43" spans="1:8">
      <c r="A43" s="323">
        <v>25</v>
      </c>
      <c r="B43" s="325" t="s">
        <v>147</v>
      </c>
      <c r="D43" s="335">
        <v>0.35</v>
      </c>
      <c r="E43" s="330">
        <f>F43+G43</f>
        <v>0</v>
      </c>
      <c r="F43" s="330">
        <f>ROUND(F40*D43,0)</f>
        <v>0</v>
      </c>
      <c r="G43" s="330">
        <f>ROUND(G40*D43,0)</f>
        <v>0</v>
      </c>
      <c r="H43" s="82" t="str">
        <f>IF(E43=F43+G43," ","ERROR")</f>
        <v xml:space="preserve"> </v>
      </c>
    </row>
    <row r="44" spans="1:8" ht="12.75" customHeight="1">
      <c r="A44" s="323">
        <v>26</v>
      </c>
      <c r="B44" s="325" t="s">
        <v>220</v>
      </c>
      <c r="E44" s="330"/>
      <c r="F44" s="330"/>
      <c r="G44" s="330"/>
      <c r="H44" s="82" t="str">
        <f>IF(E44=F44+G44," ","ERROR")</f>
        <v xml:space="preserve"> </v>
      </c>
    </row>
    <row r="45" spans="1:8" ht="12.75">
      <c r="A45" s="222">
        <v>27</v>
      </c>
      <c r="B45" s="906" t="s">
        <v>439</v>
      </c>
      <c r="C45"/>
      <c r="D45"/>
      <c r="E45" s="754"/>
      <c r="F45" s="754"/>
      <c r="G45" s="754"/>
      <c r="H45" s="82" t="str">
        <f>IF(E45=F45+G45," ","ERROR")</f>
        <v xml:space="preserve"> </v>
      </c>
    </row>
    <row r="46" spans="1:8">
      <c r="A46" s="218"/>
      <c r="B46" s="221"/>
      <c r="C46" s="215"/>
      <c r="D46" s="215"/>
      <c r="E46" s="228"/>
      <c r="F46" s="228"/>
      <c r="G46" s="228"/>
      <c r="H46" s="82"/>
    </row>
    <row r="47" spans="1:8" s="328" customFormat="1">
      <c r="A47" s="222">
        <v>28</v>
      </c>
      <c r="B47" s="223" t="s">
        <v>100</v>
      </c>
      <c r="C47" s="224"/>
      <c r="D47" s="224"/>
      <c r="E47" s="232">
        <f>E40-SUM(E43:E45)</f>
        <v>0</v>
      </c>
      <c r="F47" s="232">
        <f>F40-SUM(F43:F45)</f>
        <v>0</v>
      </c>
      <c r="G47" s="232">
        <f>G40-SUM(G43:G45)</f>
        <v>0</v>
      </c>
      <c r="H47" s="82" t="str">
        <f>IF(E47=F47+G47," ","ERROR")</f>
        <v xml:space="preserve"> </v>
      </c>
    </row>
    <row r="48" spans="1:8">
      <c r="A48" s="218"/>
      <c r="H48" s="82"/>
    </row>
    <row r="49" spans="1:8">
      <c r="A49" s="218"/>
      <c r="B49" s="325" t="s">
        <v>101</v>
      </c>
      <c r="H49" s="82"/>
    </row>
    <row r="50" spans="1:8">
      <c r="A50" s="218"/>
      <c r="B50" s="325" t="s">
        <v>102</v>
      </c>
      <c r="H50" s="82"/>
    </row>
    <row r="51" spans="1:8" s="328" customFormat="1">
      <c r="A51" s="218">
        <v>29</v>
      </c>
      <c r="B51" s="327" t="s">
        <v>150</v>
      </c>
      <c r="E51" s="329"/>
      <c r="F51" s="329"/>
      <c r="G51" s="329"/>
      <c r="H51" s="82" t="str">
        <f t="shared" ref="H51:H62" si="1">IF(E51=F51+G51," ","ERROR")</f>
        <v xml:space="preserve"> </v>
      </c>
    </row>
    <row r="52" spans="1:8">
      <c r="A52" s="218">
        <v>30</v>
      </c>
      <c r="B52" s="325" t="s">
        <v>151</v>
      </c>
      <c r="E52" s="330"/>
      <c r="F52" s="330"/>
      <c r="G52" s="330"/>
      <c r="H52" s="82" t="str">
        <f t="shared" si="1"/>
        <v xml:space="preserve"> </v>
      </c>
    </row>
    <row r="53" spans="1:8">
      <c r="A53" s="218">
        <v>31</v>
      </c>
      <c r="B53" s="325" t="s">
        <v>152</v>
      </c>
      <c r="E53" s="330"/>
      <c r="F53" s="330"/>
      <c r="G53" s="330"/>
      <c r="H53" s="82" t="str">
        <f t="shared" si="1"/>
        <v xml:space="preserve"> </v>
      </c>
    </row>
    <row r="54" spans="1:8">
      <c r="A54" s="218">
        <v>32</v>
      </c>
      <c r="B54" s="325" t="s">
        <v>153</v>
      </c>
      <c r="E54" s="330">
        <f>SUM(F54:G54)</f>
        <v>-279</v>
      </c>
      <c r="F54" s="330">
        <v>-279</v>
      </c>
      <c r="G54" s="330">
        <v>0</v>
      </c>
      <c r="H54" s="82" t="str">
        <f t="shared" si="1"/>
        <v xml:space="preserve"> </v>
      </c>
    </row>
    <row r="55" spans="1:8">
      <c r="A55" s="218">
        <v>33</v>
      </c>
      <c r="B55" s="325" t="s">
        <v>154</v>
      </c>
      <c r="E55" s="336"/>
      <c r="F55" s="336"/>
      <c r="G55" s="336"/>
      <c r="H55" s="82" t="str">
        <f t="shared" si="1"/>
        <v xml:space="preserve"> </v>
      </c>
    </row>
    <row r="56" spans="1:8">
      <c r="A56" s="218">
        <v>34</v>
      </c>
      <c r="B56" s="325" t="s">
        <v>155</v>
      </c>
      <c r="E56" s="332">
        <f>E51+E52+E53+E54+E55</f>
        <v>-279</v>
      </c>
      <c r="F56" s="332">
        <f>F51+F52+F53+F54+F55</f>
        <v>-279</v>
      </c>
      <c r="G56" s="332">
        <f>G51+G52+G53+G54+G55</f>
        <v>0</v>
      </c>
      <c r="H56" s="82" t="str">
        <f t="shared" si="1"/>
        <v xml:space="preserve"> </v>
      </c>
    </row>
    <row r="57" spans="1:8">
      <c r="A57" s="218">
        <v>35</v>
      </c>
      <c r="B57" s="325" t="s">
        <v>108</v>
      </c>
      <c r="E57" s="330"/>
      <c r="F57" s="330"/>
      <c r="G57" s="330"/>
      <c r="H57" s="82" t="str">
        <f t="shared" si="1"/>
        <v xml:space="preserve"> </v>
      </c>
    </row>
    <row r="58" spans="1:8">
      <c r="A58" s="218">
        <v>36</v>
      </c>
      <c r="B58" s="325" t="s">
        <v>109</v>
      </c>
      <c r="E58" s="336"/>
      <c r="F58" s="336"/>
      <c r="G58" s="336"/>
      <c r="H58" s="82" t="str">
        <f t="shared" si="1"/>
        <v xml:space="preserve"> </v>
      </c>
    </row>
    <row r="59" spans="1:8">
      <c r="A59" s="218">
        <v>37</v>
      </c>
      <c r="B59" s="325" t="s">
        <v>156</v>
      </c>
      <c r="E59" s="332">
        <f>E57+E58</f>
        <v>0</v>
      </c>
      <c r="F59" s="332">
        <f>F57+F58</f>
        <v>0</v>
      </c>
      <c r="G59" s="332">
        <f>G57+G58</f>
        <v>0</v>
      </c>
      <c r="H59" s="82" t="str">
        <f t="shared" si="1"/>
        <v xml:space="preserve"> </v>
      </c>
    </row>
    <row r="60" spans="1:8">
      <c r="A60" s="218">
        <v>38</v>
      </c>
      <c r="B60" s="325" t="s">
        <v>111</v>
      </c>
      <c r="E60" s="330"/>
      <c r="F60" s="330"/>
      <c r="G60" s="330"/>
      <c r="H60" s="82" t="str">
        <f t="shared" si="1"/>
        <v xml:space="preserve"> </v>
      </c>
    </row>
    <row r="61" spans="1:8">
      <c r="A61" s="218">
        <v>39</v>
      </c>
      <c r="B61" s="221" t="s">
        <v>446</v>
      </c>
      <c r="E61" s="330"/>
      <c r="F61" s="330"/>
      <c r="G61" s="330"/>
      <c r="H61" s="82"/>
    </row>
    <row r="62" spans="1:8">
      <c r="A62" s="218">
        <v>40</v>
      </c>
      <c r="B62" s="325" t="s">
        <v>112</v>
      </c>
      <c r="E62" s="336"/>
      <c r="F62" s="336"/>
      <c r="G62" s="336"/>
      <c r="H62" s="82" t="str">
        <f t="shared" si="1"/>
        <v xml:space="preserve"> </v>
      </c>
    </row>
    <row r="63" spans="1:8" ht="9" customHeight="1">
      <c r="A63" s="218"/>
      <c r="H63" s="82"/>
    </row>
    <row r="64" spans="1:8" s="328" customFormat="1" ht="12.75" thickBot="1">
      <c r="A64" s="222">
        <v>41</v>
      </c>
      <c r="B64" s="327" t="s">
        <v>113</v>
      </c>
      <c r="E64" s="54">
        <f>E56-E59+E60+E62+E61</f>
        <v>-279</v>
      </c>
      <c r="F64" s="54">
        <f>F56-F59+F60+F62+F61</f>
        <v>-279</v>
      </c>
      <c r="G64" s="54">
        <f>G56-G59+G60+G62+G61</f>
        <v>0</v>
      </c>
      <c r="H64" s="82" t="str">
        <f>IF(E64=F64+G64," ","ERROR")</f>
        <v xml:space="preserve"> </v>
      </c>
    </row>
    <row r="65" spans="1:4" ht="12.75" thickTop="1"/>
    <row r="66" spans="1:4">
      <c r="A66" s="319"/>
      <c r="B66" s="319"/>
      <c r="C66" s="319"/>
      <c r="D66" s="337"/>
    </row>
    <row r="67" spans="1:4">
      <c r="A67" s="319"/>
      <c r="B67" s="319"/>
      <c r="C67" s="319"/>
      <c r="D67" s="337"/>
    </row>
    <row r="68" spans="1:4">
      <c r="A68" s="319"/>
      <c r="B68" s="319"/>
      <c r="C68" s="319"/>
      <c r="D68" s="337"/>
    </row>
    <row r="69" spans="1:4">
      <c r="A69" s="319"/>
      <c r="B69" s="319"/>
      <c r="C69" s="319"/>
      <c r="D69" s="337"/>
    </row>
    <row r="70" spans="1:4">
      <c r="B70" s="337"/>
      <c r="C70" s="337"/>
      <c r="D70" s="337"/>
    </row>
    <row r="71" spans="1:4">
      <c r="B71" s="337"/>
      <c r="C71" s="337"/>
      <c r="D71" s="337"/>
    </row>
    <row r="72" spans="1:4">
      <c r="B72" s="338"/>
      <c r="C72" s="339"/>
      <c r="D72" s="337"/>
    </row>
    <row r="73" spans="1:4">
      <c r="B73" s="325"/>
      <c r="C73" s="337"/>
      <c r="D73" s="337"/>
    </row>
    <row r="74" spans="1:4">
      <c r="B74" s="327"/>
      <c r="C74" s="337"/>
      <c r="D74" s="337"/>
    </row>
    <row r="75" spans="1:4">
      <c r="B75" s="325"/>
      <c r="C75" s="337"/>
      <c r="D75" s="337"/>
    </row>
    <row r="76" spans="1:4">
      <c r="B76" s="325"/>
      <c r="C76" s="337"/>
      <c r="D76" s="337"/>
    </row>
    <row r="77" spans="1:4">
      <c r="B77" s="325"/>
      <c r="C77" s="337"/>
      <c r="D77" s="337"/>
    </row>
    <row r="78" spans="1:4">
      <c r="B78" s="325"/>
      <c r="C78" s="337"/>
      <c r="D78" s="337"/>
    </row>
    <row r="79" spans="1:4">
      <c r="B79" s="325"/>
      <c r="C79" s="337"/>
      <c r="D79" s="337"/>
    </row>
    <row r="80" spans="1:4">
      <c r="C80" s="337"/>
      <c r="D80" s="337"/>
    </row>
    <row r="81" spans="1:4">
      <c r="B81" s="325"/>
      <c r="C81" s="337"/>
      <c r="D81" s="337"/>
    </row>
    <row r="82" spans="1:4">
      <c r="B82" s="325"/>
      <c r="C82" s="337"/>
      <c r="D82" s="337"/>
    </row>
    <row r="83" spans="1:4">
      <c r="B83" s="325"/>
      <c r="C83" s="337"/>
      <c r="D83" s="337"/>
    </row>
    <row r="84" spans="1:4">
      <c r="B84" s="325"/>
      <c r="C84" s="337"/>
      <c r="D84" s="337"/>
    </row>
    <row r="85" spans="1:4">
      <c r="B85" s="325"/>
      <c r="C85" s="337"/>
      <c r="D85" s="337"/>
    </row>
    <row r="86" spans="1:4">
      <c r="B86" s="325"/>
      <c r="C86" s="337"/>
      <c r="D86" s="337"/>
    </row>
    <row r="87" spans="1:4">
      <c r="B87" s="325"/>
      <c r="C87" s="337"/>
      <c r="D87" s="337"/>
    </row>
    <row r="88" spans="1:4">
      <c r="C88" s="337"/>
      <c r="D88" s="337"/>
    </row>
    <row r="89" spans="1:4">
      <c r="B89" s="325"/>
      <c r="C89" s="337"/>
      <c r="D89" s="337"/>
    </row>
    <row r="90" spans="1:4">
      <c r="B90" s="325"/>
      <c r="C90" s="337"/>
      <c r="D90" s="337"/>
    </row>
    <row r="91" spans="1:4">
      <c r="B91" s="325"/>
      <c r="C91" s="337"/>
      <c r="D91" s="337"/>
    </row>
    <row r="92" spans="1:4">
      <c r="A92" s="320"/>
      <c r="B92" s="325"/>
      <c r="C92" s="337"/>
      <c r="D92" s="337"/>
    </row>
    <row r="93" spans="1:4">
      <c r="A93" s="320"/>
      <c r="B93" s="325"/>
      <c r="C93" s="337"/>
      <c r="D93" s="337"/>
    </row>
    <row r="94" spans="1:4">
      <c r="A94" s="320"/>
      <c r="C94" s="337"/>
      <c r="D94" s="337"/>
    </row>
    <row r="95" spans="1:4">
      <c r="A95" s="320"/>
      <c r="B95" s="325"/>
      <c r="C95" s="337"/>
      <c r="D95" s="337"/>
    </row>
    <row r="96" spans="1:4">
      <c r="A96" s="320"/>
      <c r="B96" s="325"/>
      <c r="C96" s="337"/>
      <c r="D96" s="337"/>
    </row>
    <row r="97" spans="1:4">
      <c r="A97" s="320"/>
      <c r="B97" s="325"/>
      <c r="C97" s="337"/>
      <c r="D97" s="337"/>
    </row>
    <row r="98" spans="1:4">
      <c r="A98" s="320"/>
      <c r="C98" s="337"/>
      <c r="D98" s="337"/>
    </row>
    <row r="99" spans="1:4">
      <c r="A99" s="320"/>
      <c r="B99" s="325"/>
      <c r="C99" s="337"/>
      <c r="D99" s="337"/>
    </row>
    <row r="100" spans="1:4">
      <c r="A100" s="320"/>
      <c r="B100" s="325"/>
      <c r="C100" s="337"/>
      <c r="D100" s="337"/>
    </row>
    <row r="101" spans="1:4">
      <c r="A101" s="320"/>
      <c r="B101" s="325"/>
      <c r="C101" s="337"/>
      <c r="D101" s="337"/>
    </row>
    <row r="102" spans="1:4">
      <c r="A102" s="320"/>
      <c r="B102" s="325"/>
      <c r="C102" s="337"/>
      <c r="D102" s="337"/>
    </row>
    <row r="103" spans="1:4">
      <c r="A103" s="320"/>
      <c r="B103" s="325"/>
      <c r="C103" s="337"/>
      <c r="D103" s="337"/>
    </row>
    <row r="104" spans="1:4">
      <c r="A104" s="320"/>
      <c r="B104" s="337"/>
      <c r="C104" s="337"/>
      <c r="D104" s="337"/>
    </row>
    <row r="105" spans="1:4">
      <c r="A105" s="320"/>
      <c r="B105" s="337"/>
      <c r="C105" s="337"/>
      <c r="D105" s="337"/>
    </row>
    <row r="106" spans="1:4">
      <c r="A106" s="320"/>
      <c r="B106" s="337"/>
      <c r="C106" s="337"/>
      <c r="D106" s="337"/>
    </row>
    <row r="107" spans="1:4">
      <c r="A107" s="320"/>
      <c r="B107" s="337"/>
      <c r="C107" s="337"/>
      <c r="D107" s="337"/>
    </row>
    <row r="108" spans="1:4">
      <c r="A108" s="320"/>
      <c r="B108" s="337"/>
      <c r="C108" s="337"/>
      <c r="D108" s="337"/>
    </row>
    <row r="109" spans="1:4">
      <c r="A109" s="320"/>
      <c r="B109" s="337"/>
      <c r="C109" s="337"/>
      <c r="D109" s="337"/>
    </row>
    <row r="110" spans="1:4">
      <c r="A110" s="320"/>
      <c r="B110" s="340"/>
      <c r="C110" s="341"/>
      <c r="D110" s="337"/>
    </row>
  </sheetData>
  <customSheetViews>
    <customSheetView guid="{A15D1962-B049-11D2-8670-0000832CEEE8}" showPageBreaks="1" fitToPage="1" showRuler="0" topLeftCell="A49">
      <colBreaks count="3" manualBreakCount="3">
        <brk id="8" max="1048575" man="1"/>
        <brk id="9" max="1048575" man="1"/>
        <brk id="17" max="1048575" man="1"/>
      </colBreaks>
      <pageMargins left="1" right="1" top="0.5" bottom="0.5" header="0.5" footer="0.5"/>
      <printOptions horizontalCentered="1"/>
      <pageSetup scale="78" orientation="portrait" horizontalDpi="4294967292" verticalDpi="0" r:id="rId1"/>
      <headerFooter alignWithMargins="0"/>
    </customSheetView>
    <customSheetView guid="{6E1B8C45-B07F-11D2-B0DC-0000832CDFF0}" showPageBreaks="1" fitToPage="1" printArea="1" showRuler="0" topLeftCell="A49">
      <colBreaks count="1" manualBreakCount="1">
        <brk id="8" max="1048575" man="1"/>
      </colBreaks>
      <pageMargins left="1" right="1" top="0.5" bottom="0.5" header="0.5" footer="0.5"/>
      <printOptions horizontalCentered="1"/>
      <pageSetup scale="84" orientation="portrait" horizontalDpi="4294967292" verticalDpi="0" r:id="rId2"/>
      <headerFooter alignWithMargins="0"/>
    </customSheetView>
  </customSheetViews>
  <phoneticPr fontId="0" type="noConversion"/>
  <hyperlinks>
    <hyperlink ref="H1" location="WAElec_09!K10" display="WAElec_09!K10"/>
  </hyperlinks>
  <printOptions horizontalCentered="1"/>
  <pageMargins left="1" right="1" top="0.5" bottom="0.5" header="0.5" footer="0.5"/>
  <pageSetup scale="90" orientation="portrait" horizontalDpi="4294967292" r:id="rId3"/>
  <headerFooter alignWithMargins="0"/>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H111"/>
  <sheetViews>
    <sheetView workbookViewId="0">
      <selection activeCell="H1" sqref="H1"/>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c r="F1" s="38" t="s">
        <v>417</v>
      </c>
      <c r="H1" s="878" t="s">
        <v>462</v>
      </c>
    </row>
    <row r="2" spans="1:8">
      <c r="A2" s="33" t="s">
        <v>125</v>
      </c>
      <c r="B2" s="34"/>
      <c r="C2" s="33"/>
      <c r="E2" s="33"/>
      <c r="F2" s="408" t="s">
        <v>415</v>
      </c>
      <c r="G2" s="33"/>
    </row>
    <row r="3" spans="1:8">
      <c r="A3" s="34" t="str">
        <f>WAElec_10!$A$4</f>
        <v>TWELVE MONTHS ENDED DECEMBER 31, 2010</v>
      </c>
      <c r="B3" s="34"/>
      <c r="C3" s="33"/>
      <c r="E3" s="33"/>
      <c r="F3" s="38"/>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0</v>
      </c>
      <c r="F17" s="46">
        <v>0</v>
      </c>
      <c r="G17" s="46">
        <v>0</v>
      </c>
      <c r="H17" s="44" t="str">
        <f>IF(E17=F17+G17," ","ERROR")</f>
        <v xml:space="preserve"> </v>
      </c>
    </row>
    <row r="18" spans="1:8">
      <c r="A18" s="38">
        <v>8</v>
      </c>
      <c r="B18" s="41" t="s">
        <v>137</v>
      </c>
      <c r="E18" s="46"/>
      <c r="F18" s="46"/>
      <c r="G18" s="46"/>
      <c r="H18" s="44" t="str">
        <f>IF(E18=F18+G18," ","ERROR")</f>
        <v xml:space="preserve"> </v>
      </c>
    </row>
    <row r="19" spans="1:8">
      <c r="A19" s="38">
        <v>9</v>
      </c>
      <c r="B19" s="41" t="s">
        <v>138</v>
      </c>
      <c r="E19" s="46">
        <f>F19+G19</f>
        <v>0</v>
      </c>
      <c r="F19" s="46">
        <v>0</v>
      </c>
      <c r="G19" s="46"/>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0</v>
      </c>
      <c r="F21" s="47">
        <f>F17+F18+F19+F20</f>
        <v>0</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0</v>
      </c>
      <c r="F26" s="46">
        <v>0</v>
      </c>
      <c r="G26" s="757">
        <f>F110</f>
        <v>0</v>
      </c>
      <c r="H26" s="44" t="str">
        <f>IF(E26=F26+G26," ","ERROR")</f>
        <v xml:space="preserve"> </v>
      </c>
    </row>
    <row r="27" spans="1:8">
      <c r="A27" s="38">
        <v>15</v>
      </c>
      <c r="B27" s="41" t="s">
        <v>142</v>
      </c>
      <c r="E27" s="47">
        <f>E24+E25+E26</f>
        <v>0</v>
      </c>
      <c r="F27" s="47">
        <f>F24+F25+F26</f>
        <v>0</v>
      </c>
      <c r="G27" s="47">
        <f>G24+G25+G26</f>
        <v>0</v>
      </c>
      <c r="H27" s="44" t="str">
        <f>IF(E27=F27+G27," ","ERROR")</f>
        <v xml:space="preserve"> </v>
      </c>
    </row>
    <row r="28" spans="1:8">
      <c r="E28" s="49"/>
      <c r="F28" s="49"/>
      <c r="G28" s="49"/>
      <c r="H28" s="44"/>
    </row>
    <row r="29" spans="1:8">
      <c r="A29" s="38">
        <v>16</v>
      </c>
      <c r="B29" s="41" t="s">
        <v>88</v>
      </c>
      <c r="E29" s="46">
        <f>SUM(F29:G29)</f>
        <v>0</v>
      </c>
      <c r="F29" s="46">
        <v>0</v>
      </c>
      <c r="G29" s="46">
        <v>0</v>
      </c>
      <c r="H29" s="44" t="str">
        <f>IF(E29=F29+G29," ","ERROR")</f>
        <v xml:space="preserve"> </v>
      </c>
    </row>
    <row r="30" spans="1:8">
      <c r="A30" s="38">
        <v>17</v>
      </c>
      <c r="B30" s="41" t="s">
        <v>89</v>
      </c>
      <c r="E30" s="46">
        <f>SUM(F30:G30)</f>
        <v>8</v>
      </c>
      <c r="F30" s="46">
        <v>8</v>
      </c>
      <c r="G30" s="46">
        <v>0</v>
      </c>
      <c r="H30" s="44" t="str">
        <f>IF(E30=F30+G30," ","ERROR")</f>
        <v xml:space="preserve"> </v>
      </c>
    </row>
    <row r="31" spans="1:8">
      <c r="A31" s="38">
        <v>18</v>
      </c>
      <c r="B31" s="41" t="s">
        <v>143</v>
      </c>
      <c r="E31" s="46">
        <f>SUM(F31:G31)</f>
        <v>0</v>
      </c>
      <c r="F31" s="46">
        <v>0</v>
      </c>
      <c r="G31" s="46">
        <v>0</v>
      </c>
      <c r="H31" s="44" t="str">
        <f>IF(E31=F31+G31," ","ERROR")</f>
        <v xml:space="preserve"> </v>
      </c>
    </row>
    <row r="32" spans="1:8">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8</v>
      </c>
      <c r="F38" s="52">
        <f>F21+F27+F29+F30+F31+F37</f>
        <v>8</v>
      </c>
      <c r="G38" s="52">
        <f>G21+G27+G29+G30+G31+G37</f>
        <v>0</v>
      </c>
      <c r="H38" s="44" t="str">
        <f>IF(E38=F38+G38," ","ERROR")</f>
        <v xml:space="preserve"> </v>
      </c>
    </row>
    <row r="39" spans="1:8">
      <c r="E39" s="49"/>
      <c r="F39" s="49"/>
      <c r="G39" s="49"/>
      <c r="H39" s="44"/>
    </row>
    <row r="40" spans="1:8">
      <c r="A40" s="38">
        <v>24</v>
      </c>
      <c r="B40" s="41" t="s">
        <v>145</v>
      </c>
      <c r="E40" s="49">
        <f>E13-E38</f>
        <v>-8</v>
      </c>
      <c r="F40" s="49">
        <f>F13-F38</f>
        <v>-8</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-3</v>
      </c>
      <c r="F43" s="46">
        <f>ROUND(F40*D43,0)</f>
        <v>-3</v>
      </c>
      <c r="G43" s="46">
        <f>ROUND(G40*D43,0)</f>
        <v>0</v>
      </c>
      <c r="H43" s="44" t="str">
        <f>IF(E43=F43+G43," ","ERROR")</f>
        <v xml:space="preserve"> </v>
      </c>
    </row>
    <row r="44" spans="1:8">
      <c r="A44" s="38">
        <v>26</v>
      </c>
      <c r="B44" s="41" t="s">
        <v>148</v>
      </c>
      <c r="E44" s="46"/>
      <c r="F44" s="46"/>
      <c r="G44" s="46"/>
      <c r="H44" s="44" t="str">
        <f>IF(E44=F44+G44," ","ERROR")</f>
        <v xml:space="preserve"> </v>
      </c>
    </row>
    <row r="45" spans="1:8">
      <c r="A45" s="222">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-5</v>
      </c>
      <c r="F47" s="232">
        <f>F40-SUM(F43:F45)</f>
        <v>-5</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f>F54+G54</f>
        <v>-3419</v>
      </c>
      <c r="F54" s="46">
        <v>-3419</v>
      </c>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-3419</v>
      </c>
      <c r="F56" s="49">
        <f>F51+F52+F53+F54+F55</f>
        <v>-3419</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0</v>
      </c>
      <c r="F62" s="50"/>
      <c r="G62" s="50"/>
      <c r="H62" s="44" t="str">
        <f t="shared" si="1"/>
        <v xml:space="preserve"> </v>
      </c>
    </row>
    <row r="63" spans="1:8" ht="11.25" customHeight="1">
      <c r="A63" s="218"/>
      <c r="H63" s="44"/>
    </row>
    <row r="64" spans="1:8" ht="13.5" thickBot="1">
      <c r="A64" s="222">
        <v>41</v>
      </c>
      <c r="B64" s="43" t="s">
        <v>113</v>
      </c>
      <c r="C64" s="44"/>
      <c r="D64" s="44"/>
      <c r="E64" s="54">
        <f>E56-E59+E60+E62+E61</f>
        <v>-3419</v>
      </c>
      <c r="F64" s="54">
        <f>F56-F59+F60+F62+F61</f>
        <v>-3419</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tr">
        <f>F2</f>
        <v>ADJUSTMENTS</v>
      </c>
      <c r="G68" s="393"/>
    </row>
    <row r="69" spans="1:8">
      <c r="A69" s="374" t="s">
        <v>209</v>
      </c>
      <c r="B69" s="374"/>
      <c r="C69" s="374"/>
      <c r="D69" s="393"/>
      <c r="E69" s="394"/>
      <c r="F69" s="396">
        <f>F3</f>
        <v>0</v>
      </c>
      <c r="G69" s="393"/>
    </row>
    <row r="70" spans="1:8">
      <c r="A70" s="377"/>
      <c r="B70" s="393"/>
      <c r="C70" s="393"/>
      <c r="D70" s="393"/>
      <c r="E70" s="397"/>
      <c r="F70" s="398"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hyperlinks>
    <hyperlink ref="H1" location="WAElec_09!L10" display="WAElec_09!L10"/>
  </hyperlinks>
  <pageMargins left="1" right="1" top="0.5" bottom="0.25" header="0.5" footer="0.5"/>
  <pageSetup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11"/>
  <sheetViews>
    <sheetView topLeftCell="A19" workbookViewId="0">
      <selection activeCell="F62" sqref="F62"/>
    </sheetView>
  </sheetViews>
  <sheetFormatPr defaultColWidth="12.42578125" defaultRowHeight="12"/>
  <cols>
    <col min="1" max="1" width="5.5703125" style="347" customWidth="1"/>
    <col min="2" max="2" width="26.140625" style="344" customWidth="1"/>
    <col min="3" max="3" width="12.42578125" style="344" customWidth="1"/>
    <col min="4" max="4" width="6.7109375" style="344" customWidth="1"/>
    <col min="5" max="7" width="12.42578125" style="344" customWidth="1"/>
    <col min="8" max="8" width="11.7109375" style="71" customWidth="1"/>
    <col min="9" max="16384" width="12.42578125" style="344"/>
  </cols>
  <sheetData>
    <row r="1" spans="1:8">
      <c r="A1" s="342" t="str">
        <f>Inputs!$D$6</f>
        <v>AVISTA UTILITIES</v>
      </c>
      <c r="B1" s="343"/>
      <c r="C1" s="342"/>
      <c r="H1" s="878" t="s">
        <v>463</v>
      </c>
    </row>
    <row r="2" spans="1:8">
      <c r="A2" s="342" t="s">
        <v>125</v>
      </c>
      <c r="B2" s="343"/>
      <c r="C2" s="342"/>
      <c r="E2" s="342" t="s">
        <v>221</v>
      </c>
      <c r="F2" s="342"/>
      <c r="G2" s="342"/>
    </row>
    <row r="3" spans="1:8">
      <c r="A3" s="343" t="str">
        <f>WAElec_10!$A$4</f>
        <v>TWELVE MONTHS ENDED DECEMBER 31, 2010</v>
      </c>
      <c r="B3" s="343"/>
      <c r="C3" s="342"/>
      <c r="E3" s="342" t="s">
        <v>222</v>
      </c>
      <c r="F3" s="342"/>
      <c r="G3" s="342"/>
    </row>
    <row r="4" spans="1:8">
      <c r="A4" s="342" t="s">
        <v>0</v>
      </c>
      <c r="B4" s="343"/>
      <c r="C4" s="342"/>
      <c r="E4" s="345" t="s">
        <v>128</v>
      </c>
      <c r="F4" s="345"/>
      <c r="G4" s="346"/>
    </row>
    <row r="5" spans="1:8">
      <c r="A5" s="347" t="s">
        <v>12</v>
      </c>
    </row>
    <row r="6" spans="1:8" s="347" customFormat="1">
      <c r="A6" s="347" t="s">
        <v>129</v>
      </c>
      <c r="B6" s="348" t="s">
        <v>33</v>
      </c>
      <c r="C6" s="348"/>
      <c r="E6" s="348" t="s">
        <v>130</v>
      </c>
      <c r="F6" s="348" t="s">
        <v>131</v>
      </c>
      <c r="G6" s="348" t="s">
        <v>115</v>
      </c>
      <c r="H6" s="78" t="s">
        <v>132</v>
      </c>
    </row>
    <row r="7" spans="1:8">
      <c r="B7" s="349" t="s">
        <v>72</v>
      </c>
    </row>
    <row r="8" spans="1:8" s="352" customFormat="1">
      <c r="A8" s="350">
        <v>1</v>
      </c>
      <c r="B8" s="351" t="s">
        <v>73</v>
      </c>
      <c r="E8" s="353">
        <f>F8+G8</f>
        <v>0</v>
      </c>
      <c r="F8" s="353"/>
      <c r="G8" s="353"/>
      <c r="H8" s="82" t="str">
        <f t="shared" ref="H8:H13" si="0">IF(E8=F8+G8," ","ERROR")</f>
        <v xml:space="preserve"> </v>
      </c>
    </row>
    <row r="9" spans="1:8">
      <c r="A9" s="347">
        <v>2</v>
      </c>
      <c r="B9" s="349" t="s">
        <v>74</v>
      </c>
      <c r="E9" s="354"/>
      <c r="F9" s="354"/>
      <c r="G9" s="354"/>
      <c r="H9" s="82" t="str">
        <f t="shared" si="0"/>
        <v xml:space="preserve"> </v>
      </c>
    </row>
    <row r="10" spans="1:8">
      <c r="A10" s="347">
        <v>3</v>
      </c>
      <c r="B10" s="349" t="s">
        <v>133</v>
      </c>
      <c r="E10" s="354"/>
      <c r="F10" s="354"/>
      <c r="G10" s="354"/>
      <c r="H10" s="82" t="str">
        <f t="shared" si="0"/>
        <v xml:space="preserve"> </v>
      </c>
    </row>
    <row r="11" spans="1:8">
      <c r="A11" s="347">
        <v>4</v>
      </c>
      <c r="B11" s="349" t="s">
        <v>134</v>
      </c>
      <c r="E11" s="355">
        <f>E8+E9+E10</f>
        <v>0</v>
      </c>
      <c r="F11" s="355">
        <f>F8+F9+F10</f>
        <v>0</v>
      </c>
      <c r="G11" s="355">
        <f>G8+G9+G10</f>
        <v>0</v>
      </c>
      <c r="H11" s="82" t="str">
        <f t="shared" si="0"/>
        <v xml:space="preserve"> </v>
      </c>
    </row>
    <row r="12" spans="1:8">
      <c r="A12" s="347">
        <v>5</v>
      </c>
      <c r="B12" s="349" t="s">
        <v>77</v>
      </c>
      <c r="E12" s="354"/>
      <c r="F12" s="354"/>
      <c r="G12" s="354"/>
      <c r="H12" s="82" t="str">
        <f t="shared" si="0"/>
        <v xml:space="preserve"> </v>
      </c>
    </row>
    <row r="13" spans="1:8">
      <c r="A13" s="347">
        <v>6</v>
      </c>
      <c r="B13" s="349" t="s">
        <v>135</v>
      </c>
      <c r="E13" s="355">
        <f>E11+E12</f>
        <v>0</v>
      </c>
      <c r="F13" s="355">
        <f>F11+F12</f>
        <v>0</v>
      </c>
      <c r="G13" s="355">
        <f>G11+G12</f>
        <v>0</v>
      </c>
      <c r="H13" s="82" t="str">
        <f t="shared" si="0"/>
        <v xml:space="preserve"> </v>
      </c>
    </row>
    <row r="14" spans="1:8">
      <c r="E14" s="356"/>
      <c r="F14" s="356"/>
      <c r="G14" s="356"/>
      <c r="H14" s="82"/>
    </row>
    <row r="15" spans="1:8">
      <c r="B15" s="349" t="s">
        <v>79</v>
      </c>
      <c r="E15" s="356"/>
      <c r="F15" s="356"/>
      <c r="G15" s="356"/>
      <c r="H15" s="82"/>
    </row>
    <row r="16" spans="1:8">
      <c r="B16" s="349" t="s">
        <v>80</v>
      </c>
      <c r="E16" s="356"/>
      <c r="F16" s="356"/>
      <c r="G16" s="356"/>
      <c r="H16" s="82"/>
    </row>
    <row r="17" spans="1:8">
      <c r="A17" s="347">
        <v>7</v>
      </c>
      <c r="B17" s="349" t="s">
        <v>136</v>
      </c>
      <c r="E17" s="354"/>
      <c r="F17" s="354"/>
      <c r="G17" s="354"/>
      <c r="H17" s="82" t="str">
        <f>IF(E17=F17+G17," ","ERROR")</f>
        <v xml:space="preserve"> </v>
      </c>
    </row>
    <row r="18" spans="1:8">
      <c r="A18" s="347">
        <v>8</v>
      </c>
      <c r="B18" s="349" t="s">
        <v>137</v>
      </c>
      <c r="E18" s="354"/>
      <c r="F18" s="354"/>
      <c r="G18" s="354"/>
      <c r="H18" s="82" t="str">
        <f>IF(E18=F18+G18," ","ERROR")</f>
        <v xml:space="preserve"> </v>
      </c>
    </row>
    <row r="19" spans="1:8">
      <c r="A19" s="347">
        <v>9</v>
      </c>
      <c r="B19" s="349" t="s">
        <v>138</v>
      </c>
      <c r="E19" s="354">
        <f>F19+G19</f>
        <v>0</v>
      </c>
      <c r="F19" s="354">
        <v>0</v>
      </c>
      <c r="G19" s="354">
        <v>0</v>
      </c>
      <c r="H19" s="82" t="str">
        <f>IF(E19=F19+G19," ","ERROR")</f>
        <v xml:space="preserve"> </v>
      </c>
    </row>
    <row r="20" spans="1:8">
      <c r="A20" s="347">
        <v>10</v>
      </c>
      <c r="B20" s="349" t="s">
        <v>139</v>
      </c>
      <c r="E20" s="354"/>
      <c r="F20" s="354"/>
      <c r="G20" s="354"/>
      <c r="H20" s="82" t="str">
        <f>IF(E20=F20+G20," ","ERROR")</f>
        <v xml:space="preserve"> </v>
      </c>
    </row>
    <row r="21" spans="1:8">
      <c r="A21" s="347">
        <v>11</v>
      </c>
      <c r="B21" s="349" t="s">
        <v>140</v>
      </c>
      <c r="E21" s="355">
        <f>E17+E18+E19+E20</f>
        <v>0</v>
      </c>
      <c r="F21" s="355">
        <f>F17+F18+F19+F20</f>
        <v>0</v>
      </c>
      <c r="G21" s="355">
        <f>G17+G18+G19+G20</f>
        <v>0</v>
      </c>
      <c r="H21" s="82" t="str">
        <f>IF(E21=F21+G21," ","ERROR")</f>
        <v xml:space="preserve"> </v>
      </c>
    </row>
    <row r="22" spans="1:8">
      <c r="E22" s="356"/>
      <c r="F22" s="356"/>
      <c r="G22" s="356"/>
      <c r="H22" s="82"/>
    </row>
    <row r="23" spans="1:8">
      <c r="B23" s="349" t="s">
        <v>85</v>
      </c>
      <c r="E23" s="356"/>
      <c r="F23" s="356"/>
      <c r="G23" s="356"/>
      <c r="H23" s="82"/>
    </row>
    <row r="24" spans="1:8">
      <c r="A24" s="347">
        <v>12</v>
      </c>
      <c r="B24" s="349" t="s">
        <v>136</v>
      </c>
      <c r="E24" s="354"/>
      <c r="F24" s="354"/>
      <c r="G24" s="354"/>
      <c r="H24" s="82" t="str">
        <f>IF(E24=F24+G24," ","ERROR")</f>
        <v xml:space="preserve"> </v>
      </c>
    </row>
    <row r="25" spans="1:8">
      <c r="A25" s="347">
        <v>13</v>
      </c>
      <c r="B25" s="349" t="s">
        <v>141</v>
      </c>
      <c r="E25" s="354"/>
      <c r="F25" s="354"/>
      <c r="G25" s="354"/>
      <c r="H25" s="82" t="str">
        <f>IF(E25=F25+G25," ","ERROR")</f>
        <v xml:space="preserve"> </v>
      </c>
    </row>
    <row r="26" spans="1:8">
      <c r="A26" s="347">
        <v>14</v>
      </c>
      <c r="B26" s="349" t="s">
        <v>139</v>
      </c>
      <c r="E26" s="354"/>
      <c r="F26" s="354"/>
      <c r="G26" s="354"/>
      <c r="H26" s="82" t="str">
        <f>IF(E26=F26+G26," ","ERROR")</f>
        <v xml:space="preserve"> </v>
      </c>
    </row>
    <row r="27" spans="1:8">
      <c r="A27" s="347">
        <v>15</v>
      </c>
      <c r="B27" s="349" t="s">
        <v>142</v>
      </c>
      <c r="E27" s="355">
        <f>E24+E25+E26</f>
        <v>0</v>
      </c>
      <c r="F27" s="355">
        <f>F24+F25+F26</f>
        <v>0</v>
      </c>
      <c r="G27" s="355">
        <f>G24+G25+G26</f>
        <v>0</v>
      </c>
      <c r="H27" s="82" t="str">
        <f>IF(E27=F27+G27," ","ERROR")</f>
        <v xml:space="preserve"> </v>
      </c>
    </row>
    <row r="28" spans="1:8">
      <c r="E28" s="356"/>
      <c r="F28" s="356"/>
      <c r="G28" s="356"/>
      <c r="H28" s="82"/>
    </row>
    <row r="29" spans="1:8">
      <c r="A29" s="347">
        <v>16</v>
      </c>
      <c r="B29" s="349" t="s">
        <v>88</v>
      </c>
      <c r="E29" s="354"/>
      <c r="F29" s="354"/>
      <c r="G29" s="354"/>
      <c r="H29" s="82" t="str">
        <f>IF(E29=F29+G29," ","ERROR")</f>
        <v xml:space="preserve"> </v>
      </c>
    </row>
    <row r="30" spans="1:8">
      <c r="A30" s="347">
        <v>17</v>
      </c>
      <c r="B30" s="349" t="s">
        <v>89</v>
      </c>
      <c r="E30" s="354"/>
      <c r="F30" s="354"/>
      <c r="G30" s="354"/>
      <c r="H30" s="82" t="str">
        <f>IF(E30=F30+G30," ","ERROR")</f>
        <v xml:space="preserve"> </v>
      </c>
    </row>
    <row r="31" spans="1:8">
      <c r="A31" s="347">
        <v>18</v>
      </c>
      <c r="B31" s="349" t="s">
        <v>143</v>
      </c>
      <c r="E31" s="354"/>
      <c r="F31" s="354"/>
      <c r="G31" s="354"/>
      <c r="H31" s="82" t="str">
        <f>IF(E31=F31+G31," ","ERROR")</f>
        <v xml:space="preserve"> </v>
      </c>
    </row>
    <row r="32" spans="1:8">
      <c r="E32" s="356"/>
      <c r="F32" s="356"/>
      <c r="G32" s="356"/>
      <c r="H32" s="82"/>
    </row>
    <row r="33" spans="1:8">
      <c r="B33" s="349" t="s">
        <v>91</v>
      </c>
      <c r="E33" s="356"/>
      <c r="F33" s="356"/>
      <c r="G33" s="356"/>
      <c r="H33" s="82"/>
    </row>
    <row r="34" spans="1:8">
      <c r="A34" s="347">
        <v>19</v>
      </c>
      <c r="B34" s="349" t="s">
        <v>136</v>
      </c>
      <c r="E34" s="354"/>
      <c r="F34" s="354"/>
      <c r="G34" s="354"/>
      <c r="H34" s="82" t="str">
        <f>IF(E34=F34+G34," ","ERROR")</f>
        <v xml:space="preserve"> </v>
      </c>
    </row>
    <row r="35" spans="1:8">
      <c r="A35" s="347">
        <v>20</v>
      </c>
      <c r="B35" s="349" t="s">
        <v>141</v>
      </c>
      <c r="E35" s="354"/>
      <c r="F35" s="354"/>
      <c r="G35" s="354"/>
      <c r="H35" s="82" t="str">
        <f>IF(E35=F35+G35," ","ERROR")</f>
        <v xml:space="preserve"> </v>
      </c>
    </row>
    <row r="36" spans="1:8">
      <c r="A36" s="347">
        <v>21</v>
      </c>
      <c r="B36" s="349" t="s">
        <v>139</v>
      </c>
      <c r="E36" s="354"/>
      <c r="F36" s="354"/>
      <c r="G36" s="354"/>
      <c r="H36" s="82" t="str">
        <f>IF(E36=F36+G36," ","ERROR")</f>
        <v xml:space="preserve"> </v>
      </c>
    </row>
    <row r="37" spans="1:8">
      <c r="A37" s="347">
        <v>22</v>
      </c>
      <c r="B37" s="349" t="s">
        <v>144</v>
      </c>
      <c r="E37" s="357">
        <f>E34+E35+E36</f>
        <v>0</v>
      </c>
      <c r="F37" s="357">
        <f>F34+F35+F36</f>
        <v>0</v>
      </c>
      <c r="G37" s="357">
        <f>G34+G35+G36</f>
        <v>0</v>
      </c>
      <c r="H37" s="82" t="str">
        <f>IF(E37=F37+G37," ","ERROR")</f>
        <v xml:space="preserve"> </v>
      </c>
    </row>
    <row r="38" spans="1:8">
      <c r="A38" s="347">
        <v>23</v>
      </c>
      <c r="B38" s="349" t="s">
        <v>93</v>
      </c>
      <c r="E38" s="358">
        <f>E21+E27+E29+E30+E31+E37</f>
        <v>0</v>
      </c>
      <c r="F38" s="358">
        <f>F21+F27+F29+F30+F31+F37</f>
        <v>0</v>
      </c>
      <c r="G38" s="358">
        <f>G21+G27+G29+G30+G31+G37</f>
        <v>0</v>
      </c>
      <c r="H38" s="82" t="str">
        <f>IF(E38=F38+G38," ","ERROR")</f>
        <v xml:space="preserve"> </v>
      </c>
    </row>
    <row r="39" spans="1:8">
      <c r="E39" s="356"/>
      <c r="F39" s="356"/>
      <c r="G39" s="356"/>
      <c r="H39" s="82"/>
    </row>
    <row r="40" spans="1:8">
      <c r="A40" s="347">
        <v>24</v>
      </c>
      <c r="B40" s="349" t="s">
        <v>145</v>
      </c>
      <c r="E40" s="356">
        <f>E13-E38</f>
        <v>0</v>
      </c>
      <c r="F40" s="356">
        <f>F13-F38</f>
        <v>0</v>
      </c>
      <c r="G40" s="356">
        <f>G13-G38</f>
        <v>0</v>
      </c>
      <c r="H40" s="82" t="str">
        <f>IF(E40=F40+G40," ","ERROR")</f>
        <v xml:space="preserve"> </v>
      </c>
    </row>
    <row r="41" spans="1:8">
      <c r="B41" s="349"/>
      <c r="E41" s="356"/>
      <c r="F41" s="356"/>
      <c r="G41" s="356"/>
      <c r="H41" s="82"/>
    </row>
    <row r="42" spans="1:8">
      <c r="B42" s="349" t="s">
        <v>146</v>
      </c>
      <c r="E42" s="356"/>
      <c r="F42" s="356"/>
      <c r="G42" s="356"/>
      <c r="H42" s="82"/>
    </row>
    <row r="43" spans="1:8">
      <c r="A43" s="347">
        <v>25</v>
      </c>
      <c r="B43" s="349" t="s">
        <v>205</v>
      </c>
      <c r="E43" s="354">
        <v>0</v>
      </c>
      <c r="F43" s="354">
        <v>0</v>
      </c>
      <c r="G43" s="354">
        <v>0</v>
      </c>
      <c r="H43" s="82" t="str">
        <f>IF(E43=F43+G43," ","ERROR")</f>
        <v xml:space="preserve"> </v>
      </c>
    </row>
    <row r="44" spans="1:8">
      <c r="A44" s="347">
        <v>26</v>
      </c>
      <c r="B44" s="349" t="s">
        <v>148</v>
      </c>
      <c r="E44" s="354">
        <f>F44+G44</f>
        <v>0</v>
      </c>
      <c r="F44" s="354">
        <v>0</v>
      </c>
      <c r="G44" s="354">
        <v>0</v>
      </c>
      <c r="H44" s="82" t="str">
        <f>IF(E44=F44+G44," ","ERROR")</f>
        <v xml:space="preserve"> </v>
      </c>
    </row>
    <row r="45" spans="1:8" ht="12.75">
      <c r="A45" s="222">
        <v>27</v>
      </c>
      <c r="B45" s="906" t="s">
        <v>439</v>
      </c>
      <c r="C45"/>
      <c r="D45"/>
      <c r="E45" s="754"/>
      <c r="F45" s="754"/>
      <c r="G45" s="754"/>
      <c r="H45" s="82" t="str">
        <f>IF(E45=F45+G45," ","ERROR")</f>
        <v xml:space="preserve"> </v>
      </c>
    </row>
    <row r="46" spans="1:8">
      <c r="A46" s="218"/>
      <c r="B46" s="221"/>
      <c r="C46" s="215"/>
      <c r="D46" s="215"/>
      <c r="E46" s="228"/>
      <c r="F46" s="228"/>
      <c r="G46" s="228"/>
      <c r="H46" s="82"/>
    </row>
    <row r="47" spans="1:8" s="352" customFormat="1">
      <c r="A47" s="222">
        <v>28</v>
      </c>
      <c r="B47" s="223" t="s">
        <v>100</v>
      </c>
      <c r="C47" s="224"/>
      <c r="D47" s="224"/>
      <c r="E47" s="232">
        <f>E40-SUM(E43:E45)</f>
        <v>0</v>
      </c>
      <c r="F47" s="232">
        <f>F40-SUM(F43:F45)</f>
        <v>0</v>
      </c>
      <c r="G47" s="232">
        <f>G40-SUM(G43:G45)</f>
        <v>0</v>
      </c>
      <c r="H47" s="82" t="str">
        <f>IF(E47=F47+G47," ","ERROR")</f>
        <v xml:space="preserve"> </v>
      </c>
    </row>
    <row r="48" spans="1:8">
      <c r="A48" s="218"/>
      <c r="H48" s="82"/>
    </row>
    <row r="49" spans="1:8">
      <c r="A49" s="218"/>
      <c r="B49" s="349" t="s">
        <v>101</v>
      </c>
      <c r="H49" s="82"/>
    </row>
    <row r="50" spans="1:8">
      <c r="A50" s="218"/>
      <c r="B50" s="349" t="s">
        <v>102</v>
      </c>
      <c r="H50" s="82"/>
    </row>
    <row r="51" spans="1:8" s="352" customFormat="1">
      <c r="A51" s="218">
        <v>29</v>
      </c>
      <c r="B51" s="351" t="s">
        <v>150</v>
      </c>
      <c r="E51" s="353"/>
      <c r="F51" s="353"/>
      <c r="G51" s="353"/>
      <c r="H51" s="82" t="str">
        <f t="shared" ref="H51:H62" si="1">IF(E51=F51+G51," ","ERROR")</f>
        <v xml:space="preserve"> </v>
      </c>
    </row>
    <row r="52" spans="1:8">
      <c r="A52" s="218">
        <v>30</v>
      </c>
      <c r="B52" s="349" t="s">
        <v>151</v>
      </c>
      <c r="E52" s="354">
        <f>F52+G52</f>
        <v>79626</v>
      </c>
      <c r="F52" s="354">
        <v>79626</v>
      </c>
      <c r="G52" s="354"/>
      <c r="H52" s="82" t="str">
        <f t="shared" si="1"/>
        <v xml:space="preserve"> </v>
      </c>
    </row>
    <row r="53" spans="1:8">
      <c r="A53" s="218">
        <v>31</v>
      </c>
      <c r="B53" s="349" t="s">
        <v>152</v>
      </c>
      <c r="E53" s="354"/>
      <c r="F53" s="354"/>
      <c r="G53" s="354"/>
      <c r="H53" s="82" t="str">
        <f t="shared" si="1"/>
        <v xml:space="preserve"> </v>
      </c>
    </row>
    <row r="54" spans="1:8">
      <c r="A54" s="218">
        <v>32</v>
      </c>
      <c r="B54" s="349" t="s">
        <v>153</v>
      </c>
      <c r="E54" s="354"/>
      <c r="F54" s="354"/>
      <c r="G54" s="354"/>
      <c r="H54" s="82" t="str">
        <f t="shared" si="1"/>
        <v xml:space="preserve"> </v>
      </c>
    </row>
    <row r="55" spans="1:8">
      <c r="A55" s="218">
        <v>33</v>
      </c>
      <c r="B55" s="349" t="s">
        <v>154</v>
      </c>
      <c r="E55" s="359"/>
      <c r="F55" s="359"/>
      <c r="G55" s="359"/>
      <c r="H55" s="82" t="str">
        <f t="shared" si="1"/>
        <v xml:space="preserve"> </v>
      </c>
    </row>
    <row r="56" spans="1:8">
      <c r="A56" s="218">
        <v>34</v>
      </c>
      <c r="B56" s="349" t="s">
        <v>155</v>
      </c>
      <c r="E56" s="356">
        <f>E51+E52+E53+E54+E55</f>
        <v>79626</v>
      </c>
      <c r="F56" s="356">
        <f>F51+F52+F53+F54+F55</f>
        <v>79626</v>
      </c>
      <c r="G56" s="356">
        <f>G51+G52+G53+G54+G55</f>
        <v>0</v>
      </c>
      <c r="H56" s="82" t="str">
        <f t="shared" si="1"/>
        <v xml:space="preserve"> </v>
      </c>
    </row>
    <row r="57" spans="1:8">
      <c r="A57" s="218">
        <v>35</v>
      </c>
      <c r="B57" s="349" t="s">
        <v>108</v>
      </c>
      <c r="E57" s="354"/>
      <c r="F57" s="354"/>
      <c r="G57" s="354"/>
      <c r="H57" s="82" t="str">
        <f t="shared" si="1"/>
        <v xml:space="preserve"> </v>
      </c>
    </row>
    <row r="58" spans="1:8">
      <c r="A58" s="218">
        <v>36</v>
      </c>
      <c r="B58" s="349" t="s">
        <v>109</v>
      </c>
      <c r="E58" s="359">
        <f>F58+G58</f>
        <v>57168</v>
      </c>
      <c r="F58" s="359">
        <v>57168</v>
      </c>
      <c r="G58" s="359"/>
      <c r="H58" s="82" t="str">
        <f t="shared" si="1"/>
        <v xml:space="preserve"> </v>
      </c>
    </row>
    <row r="59" spans="1:8">
      <c r="A59" s="218">
        <v>37</v>
      </c>
      <c r="B59" s="349" t="s">
        <v>156</v>
      </c>
      <c r="E59" s="356">
        <f>E57+E58</f>
        <v>57168</v>
      </c>
      <c r="F59" s="356">
        <f>F57+F58</f>
        <v>57168</v>
      </c>
      <c r="G59" s="356">
        <f>G57+G58</f>
        <v>0</v>
      </c>
      <c r="H59" s="82" t="str">
        <f t="shared" si="1"/>
        <v xml:space="preserve"> </v>
      </c>
    </row>
    <row r="60" spans="1:8">
      <c r="A60" s="218">
        <v>38</v>
      </c>
      <c r="B60" s="349" t="s">
        <v>111</v>
      </c>
      <c r="E60" s="354"/>
      <c r="F60" s="354"/>
      <c r="G60" s="354"/>
      <c r="H60" s="82" t="str">
        <f t="shared" si="1"/>
        <v xml:space="preserve"> </v>
      </c>
    </row>
    <row r="61" spans="1:8">
      <c r="A61" s="218">
        <v>39</v>
      </c>
      <c r="B61" s="221" t="s">
        <v>446</v>
      </c>
      <c r="E61" s="354"/>
      <c r="F61" s="354"/>
      <c r="G61" s="354"/>
      <c r="H61" s="82"/>
    </row>
    <row r="62" spans="1:8">
      <c r="A62" s="218">
        <v>40</v>
      </c>
      <c r="B62" s="349" t="s">
        <v>112</v>
      </c>
      <c r="E62" s="359">
        <f>F62+G62</f>
        <v>-4036</v>
      </c>
      <c r="F62" s="359">
        <v>-4036</v>
      </c>
      <c r="G62" s="359"/>
      <c r="H62" s="82" t="str">
        <f t="shared" si="1"/>
        <v xml:space="preserve"> </v>
      </c>
    </row>
    <row r="63" spans="1:8">
      <c r="A63" s="218"/>
      <c r="H63" s="82"/>
    </row>
    <row r="64" spans="1:8" s="352" customFormat="1" ht="12.75" thickBot="1">
      <c r="A64" s="222">
        <v>41</v>
      </c>
      <c r="B64" s="351" t="s">
        <v>113</v>
      </c>
      <c r="E64" s="54">
        <f>E56-E59+E60+E62+E61</f>
        <v>18422</v>
      </c>
      <c r="F64" s="54">
        <f>F56-F59+F60+F62+F61</f>
        <v>18422</v>
      </c>
      <c r="G64" s="54">
        <f>G56-G59+G60+G62+G61</f>
        <v>0</v>
      </c>
      <c r="H64" s="82" t="str">
        <f>IF(E64=F64+G64," ","ERROR")</f>
        <v xml:space="preserve"> </v>
      </c>
    </row>
    <row r="65" spans="1:7" ht="12.75" thickTop="1"/>
    <row r="66" spans="1:7">
      <c r="A66" s="360"/>
      <c r="B66" s="360"/>
      <c r="C66" s="360"/>
      <c r="D66" s="361"/>
      <c r="E66" s="362"/>
      <c r="F66" s="361"/>
      <c r="G66" s="363"/>
    </row>
    <row r="67" spans="1:7">
      <c r="A67" s="360"/>
      <c r="B67" s="360"/>
      <c r="C67" s="360"/>
      <c r="D67" s="361"/>
      <c r="E67" s="362"/>
      <c r="F67" s="361"/>
      <c r="G67" s="363"/>
    </row>
    <row r="68" spans="1:7">
      <c r="A68" s="360"/>
      <c r="B68" s="360"/>
      <c r="C68" s="360"/>
      <c r="D68" s="361"/>
      <c r="E68" s="362"/>
      <c r="F68" s="361"/>
      <c r="G68" s="364"/>
    </row>
    <row r="69" spans="1:7">
      <c r="A69" s="360"/>
      <c r="B69" s="360"/>
      <c r="C69" s="360"/>
      <c r="D69" s="361"/>
      <c r="E69" s="362"/>
      <c r="F69" s="361"/>
      <c r="G69" s="364"/>
    </row>
    <row r="70" spans="1:7">
      <c r="A70" s="365"/>
      <c r="B70" s="361"/>
      <c r="C70" s="361"/>
      <c r="D70" s="361"/>
      <c r="E70" s="362"/>
      <c r="F70" s="361"/>
      <c r="G70" s="364"/>
    </row>
    <row r="71" spans="1:7">
      <c r="A71" s="365"/>
      <c r="B71" s="361"/>
      <c r="C71" s="361"/>
      <c r="D71" s="361"/>
      <c r="E71" s="362"/>
      <c r="F71" s="361"/>
      <c r="G71" s="364"/>
    </row>
    <row r="72" spans="1:7">
      <c r="A72" s="365"/>
      <c r="B72" s="366"/>
      <c r="C72" s="361"/>
      <c r="D72" s="361"/>
      <c r="E72" s="362"/>
      <c r="F72" s="361"/>
      <c r="G72" s="364"/>
    </row>
    <row r="73" spans="1:7">
      <c r="A73" s="365"/>
      <c r="B73" s="367"/>
      <c r="C73" s="361"/>
      <c r="D73" s="361"/>
      <c r="E73" s="361"/>
      <c r="F73" s="361"/>
      <c r="G73" s="363"/>
    </row>
    <row r="74" spans="1:7">
      <c r="A74" s="365"/>
      <c r="B74" s="368"/>
      <c r="C74" s="361"/>
      <c r="D74" s="361"/>
      <c r="E74" s="361"/>
      <c r="F74" s="361"/>
      <c r="G74" s="369"/>
    </row>
    <row r="75" spans="1:7">
      <c r="A75" s="365"/>
      <c r="B75" s="367"/>
      <c r="C75" s="361"/>
      <c r="D75" s="361"/>
      <c r="E75" s="361"/>
      <c r="F75" s="361"/>
      <c r="G75" s="370"/>
    </row>
    <row r="76" spans="1:7">
      <c r="A76" s="365"/>
      <c r="B76" s="367"/>
      <c r="C76" s="361"/>
      <c r="D76" s="361"/>
      <c r="E76" s="361"/>
      <c r="F76" s="361"/>
      <c r="G76" s="370"/>
    </row>
    <row r="77" spans="1:7">
      <c r="A77" s="365"/>
      <c r="B77" s="367"/>
      <c r="C77" s="361"/>
      <c r="D77" s="361"/>
      <c r="E77" s="361"/>
      <c r="F77" s="361"/>
      <c r="G77" s="370"/>
    </row>
    <row r="78" spans="1:7">
      <c r="A78" s="365"/>
      <c r="B78" s="367"/>
      <c r="C78" s="361"/>
      <c r="D78" s="361"/>
      <c r="E78" s="361"/>
      <c r="F78" s="361"/>
      <c r="G78" s="370"/>
    </row>
    <row r="79" spans="1:7">
      <c r="A79" s="365"/>
      <c r="B79" s="367"/>
      <c r="C79" s="361"/>
      <c r="D79" s="361"/>
      <c r="E79" s="361"/>
      <c r="F79" s="361"/>
      <c r="G79" s="370"/>
    </row>
    <row r="80" spans="1:7">
      <c r="A80" s="365"/>
      <c r="B80" s="371"/>
      <c r="C80" s="361"/>
      <c r="D80" s="361"/>
      <c r="E80" s="361"/>
      <c r="F80" s="361"/>
      <c r="G80" s="370"/>
    </row>
    <row r="81" spans="1:7">
      <c r="A81" s="365"/>
      <c r="B81" s="367"/>
      <c r="C81" s="361"/>
      <c r="D81" s="361"/>
      <c r="E81" s="361"/>
      <c r="F81" s="361"/>
      <c r="G81" s="370"/>
    </row>
    <row r="82" spans="1:7">
      <c r="A82" s="365"/>
      <c r="B82" s="367"/>
      <c r="C82" s="361"/>
      <c r="D82" s="361"/>
      <c r="E82" s="361"/>
      <c r="F82" s="361"/>
      <c r="G82" s="370"/>
    </row>
    <row r="83" spans="1:7">
      <c r="A83" s="365"/>
      <c r="B83" s="367"/>
      <c r="C83" s="361"/>
      <c r="D83" s="361"/>
      <c r="E83" s="361"/>
      <c r="F83" s="361"/>
      <c r="G83" s="370"/>
    </row>
    <row r="84" spans="1:7">
      <c r="A84" s="365"/>
      <c r="B84" s="367"/>
      <c r="C84" s="361"/>
      <c r="D84" s="361"/>
      <c r="E84" s="361"/>
      <c r="F84" s="361"/>
      <c r="G84" s="370"/>
    </row>
    <row r="85" spans="1:7">
      <c r="A85" s="365"/>
      <c r="B85" s="367"/>
      <c r="C85" s="361"/>
      <c r="D85" s="361"/>
      <c r="E85" s="361"/>
      <c r="F85" s="361"/>
      <c r="G85" s="370"/>
    </row>
    <row r="86" spans="1:7">
      <c r="A86" s="365"/>
      <c r="B86" s="367"/>
      <c r="C86" s="361"/>
      <c r="D86" s="361"/>
      <c r="E86" s="361"/>
      <c r="F86" s="361"/>
      <c r="G86" s="370"/>
    </row>
    <row r="87" spans="1:7">
      <c r="A87" s="365"/>
      <c r="B87" s="367"/>
      <c r="C87" s="361"/>
      <c r="D87" s="361"/>
      <c r="E87" s="361"/>
      <c r="F87" s="361"/>
      <c r="G87" s="370"/>
    </row>
    <row r="88" spans="1:7">
      <c r="A88" s="365"/>
      <c r="B88" s="371"/>
      <c r="C88" s="361"/>
      <c r="D88" s="361"/>
      <c r="E88" s="361"/>
      <c r="F88" s="361"/>
      <c r="G88" s="370"/>
    </row>
    <row r="89" spans="1:7">
      <c r="A89" s="365"/>
      <c r="B89" s="367"/>
      <c r="C89" s="361"/>
      <c r="D89" s="361"/>
      <c r="E89" s="361"/>
      <c r="F89" s="361"/>
      <c r="G89" s="370"/>
    </row>
    <row r="90" spans="1:7">
      <c r="A90" s="365"/>
      <c r="B90" s="367"/>
      <c r="C90" s="361"/>
      <c r="D90" s="361"/>
      <c r="E90" s="361"/>
      <c r="F90" s="361"/>
      <c r="G90" s="370"/>
    </row>
    <row r="91" spans="1:7">
      <c r="A91" s="365"/>
      <c r="B91" s="367"/>
      <c r="C91" s="361"/>
      <c r="D91" s="361"/>
      <c r="E91" s="361"/>
      <c r="F91" s="361"/>
      <c r="G91" s="370"/>
    </row>
    <row r="92" spans="1:7">
      <c r="A92" s="371"/>
      <c r="B92" s="367"/>
      <c r="C92" s="361"/>
      <c r="D92" s="361"/>
      <c r="E92" s="361"/>
      <c r="F92" s="361"/>
      <c r="G92" s="370"/>
    </row>
    <row r="93" spans="1:7">
      <c r="A93" s="371"/>
      <c r="B93" s="367"/>
      <c r="C93" s="361"/>
      <c r="D93" s="361"/>
      <c r="E93" s="361"/>
      <c r="F93" s="361"/>
      <c r="G93" s="370"/>
    </row>
    <row r="94" spans="1:7">
      <c r="A94" s="371"/>
      <c r="B94" s="371"/>
      <c r="C94" s="361"/>
      <c r="D94" s="361"/>
      <c r="E94" s="361"/>
      <c r="F94" s="361"/>
      <c r="G94" s="370"/>
    </row>
    <row r="95" spans="1:7">
      <c r="A95" s="371"/>
      <c r="B95" s="367"/>
      <c r="C95" s="361"/>
      <c r="D95" s="361"/>
      <c r="E95" s="361"/>
      <c r="F95" s="361"/>
      <c r="G95" s="370"/>
    </row>
    <row r="96" spans="1:7">
      <c r="A96" s="371"/>
      <c r="B96" s="367"/>
      <c r="C96" s="361"/>
      <c r="D96" s="361"/>
      <c r="E96" s="361"/>
      <c r="F96" s="361"/>
      <c r="G96" s="370"/>
    </row>
    <row r="97" spans="1:7">
      <c r="A97" s="371"/>
      <c r="B97" s="367"/>
      <c r="C97" s="361"/>
      <c r="D97" s="361"/>
      <c r="E97" s="361"/>
      <c r="F97" s="361"/>
      <c r="G97" s="370"/>
    </row>
    <row r="98" spans="1:7">
      <c r="A98" s="371"/>
      <c r="B98" s="371"/>
      <c r="C98" s="361"/>
      <c r="D98" s="361"/>
      <c r="E98" s="361"/>
      <c r="F98" s="361"/>
      <c r="G98" s="370"/>
    </row>
    <row r="99" spans="1:7">
      <c r="A99" s="371"/>
      <c r="B99" s="367"/>
      <c r="C99" s="361"/>
      <c r="D99" s="361"/>
      <c r="E99" s="361"/>
      <c r="F99" s="361"/>
      <c r="G99" s="370"/>
    </row>
    <row r="100" spans="1:7">
      <c r="A100" s="371"/>
      <c r="B100" s="367"/>
      <c r="C100" s="361"/>
      <c r="D100" s="361"/>
      <c r="E100" s="361"/>
      <c r="F100" s="361"/>
      <c r="G100" s="370"/>
    </row>
    <row r="101" spans="1:7">
      <c r="A101" s="371"/>
      <c r="B101" s="367"/>
      <c r="C101" s="361"/>
      <c r="D101" s="361"/>
      <c r="E101" s="361"/>
      <c r="F101" s="361"/>
      <c r="G101" s="370"/>
    </row>
    <row r="102" spans="1:7">
      <c r="A102" s="371"/>
      <c r="B102" s="367"/>
      <c r="C102" s="361"/>
      <c r="D102" s="361"/>
      <c r="E102" s="361"/>
      <c r="F102" s="361"/>
      <c r="G102" s="370"/>
    </row>
    <row r="103" spans="1:7">
      <c r="A103" s="371"/>
      <c r="B103" s="367"/>
      <c r="C103" s="361"/>
      <c r="D103" s="361"/>
      <c r="E103" s="361"/>
      <c r="F103" s="361"/>
      <c r="G103" s="370"/>
    </row>
    <row r="104" spans="1:7">
      <c r="A104" s="371"/>
      <c r="B104" s="361"/>
      <c r="C104" s="361"/>
      <c r="D104" s="361"/>
      <c r="E104" s="361"/>
      <c r="F104" s="361"/>
      <c r="G104" s="370"/>
    </row>
    <row r="105" spans="1:7">
      <c r="A105" s="371"/>
      <c r="B105" s="361"/>
      <c r="C105" s="361"/>
      <c r="D105" s="361"/>
      <c r="E105" s="361"/>
      <c r="F105" s="361"/>
      <c r="G105" s="370"/>
    </row>
    <row r="106" spans="1:7">
      <c r="A106" s="371"/>
      <c r="B106" s="361"/>
      <c r="C106" s="361"/>
      <c r="D106" s="361"/>
      <c r="E106" s="361"/>
      <c r="F106" s="361"/>
      <c r="G106" s="370"/>
    </row>
    <row r="107" spans="1:7">
      <c r="A107" s="371"/>
      <c r="B107" s="361"/>
      <c r="C107" s="361"/>
      <c r="D107" s="361"/>
      <c r="E107" s="361"/>
      <c r="F107" s="361"/>
      <c r="G107" s="370"/>
    </row>
    <row r="108" spans="1:7">
      <c r="A108" s="371"/>
      <c r="B108" s="361"/>
      <c r="C108" s="361"/>
      <c r="D108" s="361"/>
      <c r="E108" s="361"/>
      <c r="F108" s="361"/>
      <c r="G108" s="370"/>
    </row>
    <row r="109" spans="1:7">
      <c r="A109" s="371"/>
      <c r="B109" s="361"/>
      <c r="C109" s="361"/>
      <c r="D109" s="361"/>
      <c r="E109" s="362"/>
      <c r="F109" s="361"/>
      <c r="G109" s="370"/>
    </row>
    <row r="110" spans="1:7">
      <c r="A110" s="371"/>
      <c r="B110" s="366"/>
      <c r="C110" s="372"/>
      <c r="D110" s="361"/>
      <c r="E110" s="362"/>
      <c r="F110" s="361"/>
      <c r="G110" s="369"/>
    </row>
    <row r="111" spans="1:7">
      <c r="A111" s="371"/>
      <c r="B111" s="361"/>
      <c r="C111" s="361"/>
      <c r="D111" s="361"/>
      <c r="E111" s="362"/>
      <c r="F111" s="361"/>
      <c r="G111" s="363"/>
    </row>
  </sheetData>
  <customSheetViews>
    <customSheetView guid="{A15D1962-B049-11D2-8670-0000832CEEE8}" showPageBreaks="1" fitToPage="1" showRuler="0" topLeftCell="A57">
      <rowBreaks count="2" manualBreakCount="2">
        <brk id="65" max="65535" man="1"/>
        <brk id="71" max="16383" man="1"/>
      </rowBreaks>
      <colBreaks count="3" manualBreakCount="3">
        <brk id="8" max="1048575" man="1"/>
        <brk id="9" max="1048575" man="1"/>
        <brk id="17" max="1048575" man="1"/>
      </colBreaks>
      <pageMargins left="1" right="1" top="0.5" bottom="0.5" header="0.5" footer="0.5"/>
      <printOptions horizontalCentered="1"/>
      <pageSetup scale="77" orientation="portrait" horizontalDpi="300" verticalDpi="300" r:id="rId1"/>
      <headerFooter alignWithMargins="0"/>
    </customSheetView>
    <customSheetView guid="{6E1B8C45-B07F-11D2-B0DC-0000832CDFF0}" showPageBreaks="1" fitToPage="1" printArea="1" hiddenColumns="1" showRuler="0" topLeftCell="A34">
      <selection activeCell="F49" sqref="F49"/>
      <rowBreaks count="1" manualBreakCount="1">
        <brk id="65" max="65535" man="1"/>
      </rowBreaks>
      <colBreaks count="1" manualBreakCount="1">
        <brk id="8" max="1048575" man="1"/>
      </colBreaks>
      <pageMargins left="1" right="1" top="0.5" bottom="0.5" header="0.5" footer="0.5"/>
      <printOptions horizontalCentered="1"/>
      <pageSetup scale="84" orientation="portrait" horizontalDpi="300" verticalDpi="300" r:id="rId2"/>
      <headerFooter alignWithMargins="0"/>
    </customSheetView>
  </customSheetViews>
  <phoneticPr fontId="0" type="noConversion"/>
  <hyperlinks>
    <hyperlink ref="H1" location="WAElec_09!M10" display="WAElec_09!M10"/>
  </hyperlinks>
  <printOptions horizontalCentered="1"/>
  <pageMargins left="1" right="1" top="0.5" bottom="0.5" header="0.5" footer="0.5"/>
  <pageSetup scale="90" orientation="portrait" horizontalDpi="300" verticalDpi="300" r:id="rId3"/>
  <headerFooter alignWithMargins="0"/>
  <rowBreaks count="1" manualBreakCount="1">
    <brk id="65" max="65535" man="1"/>
  </rowBreaks>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H111"/>
  <sheetViews>
    <sheetView workbookViewId="0">
      <selection activeCell="E43" sqref="E43"/>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row>
    <row r="2" spans="1:8">
      <c r="A2" s="33" t="s">
        <v>125</v>
      </c>
      <c r="B2" s="34"/>
      <c r="C2" s="33"/>
      <c r="E2" s="33"/>
      <c r="F2" s="408" t="s">
        <v>427</v>
      </c>
      <c r="G2" s="33"/>
    </row>
    <row r="3" spans="1:8">
      <c r="A3" s="34" t="str">
        <f>WAElec_10!$A$4</f>
        <v>TWELVE MONTHS ENDED DECEMBER 31, 2010</v>
      </c>
      <c r="B3" s="34"/>
      <c r="C3" s="33"/>
      <c r="E3" s="33"/>
      <c r="F3" s="1004" t="s">
        <v>483</v>
      </c>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0</v>
      </c>
      <c r="F17" s="46">
        <v>0</v>
      </c>
      <c r="G17" s="46">
        <v>0</v>
      </c>
      <c r="H17" s="44" t="str">
        <f>IF(E17=F17+G17," ","ERROR")</f>
        <v xml:space="preserve"> </v>
      </c>
    </row>
    <row r="18" spans="1:8">
      <c r="A18" s="38">
        <v>8</v>
      </c>
      <c r="B18" s="41" t="s">
        <v>137</v>
      </c>
      <c r="E18" s="46"/>
      <c r="F18" s="46"/>
      <c r="G18" s="46"/>
      <c r="H18" s="44" t="str">
        <f>IF(E18=F18+G18," ","ERROR")</f>
        <v xml:space="preserve"> </v>
      </c>
    </row>
    <row r="19" spans="1:8">
      <c r="A19" s="38">
        <v>9</v>
      </c>
      <c r="B19" s="41" t="s">
        <v>138</v>
      </c>
      <c r="E19" s="46">
        <f>F19+G19</f>
        <v>0</v>
      </c>
      <c r="F19" s="46">
        <v>0</v>
      </c>
      <c r="G19" s="46">
        <v>0</v>
      </c>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0</v>
      </c>
      <c r="F21" s="47">
        <f>F17+F18+F19+F20</f>
        <v>0</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0</v>
      </c>
      <c r="F26" s="46">
        <v>0</v>
      </c>
      <c r="G26" s="757">
        <f>F110</f>
        <v>0</v>
      </c>
      <c r="H26" s="44" t="str">
        <f>IF(E26=F26+G26," ","ERROR")</f>
        <v xml:space="preserve"> </v>
      </c>
    </row>
    <row r="27" spans="1:8">
      <c r="A27" s="38">
        <v>15</v>
      </c>
      <c r="B27" s="41" t="s">
        <v>142</v>
      </c>
      <c r="E27" s="47">
        <f>E24+E25+E26</f>
        <v>0</v>
      </c>
      <c r="F27" s="47">
        <f>F24+F25+F26</f>
        <v>0</v>
      </c>
      <c r="G27" s="47">
        <f>G24+G25+G26</f>
        <v>0</v>
      </c>
      <c r="H27" s="44" t="str">
        <f>IF(E27=F27+G27," ","ERROR")</f>
        <v xml:space="preserve"> </v>
      </c>
    </row>
    <row r="28" spans="1:8">
      <c r="E28" s="49"/>
      <c r="F28" s="49"/>
      <c r="G28" s="49"/>
      <c r="H28" s="44"/>
    </row>
    <row r="29" spans="1:8">
      <c r="A29" s="38">
        <v>16</v>
      </c>
      <c r="B29" s="41" t="s">
        <v>88</v>
      </c>
      <c r="E29" s="46">
        <f>SUM(F29:G29)</f>
        <v>0</v>
      </c>
      <c r="F29" s="46">
        <v>0</v>
      </c>
      <c r="G29" s="46">
        <v>0</v>
      </c>
      <c r="H29" s="44" t="str">
        <f>IF(E29=F29+G29," ","ERROR")</f>
        <v xml:space="preserve"> </v>
      </c>
    </row>
    <row r="30" spans="1:8">
      <c r="A30" s="38">
        <v>17</v>
      </c>
      <c r="B30" s="41" t="s">
        <v>89</v>
      </c>
      <c r="E30" s="46">
        <f>SUM(F30:G30)</f>
        <v>0</v>
      </c>
      <c r="F30" s="46">
        <v>0</v>
      </c>
      <c r="G30" s="46">
        <v>0</v>
      </c>
      <c r="H30" s="44" t="str">
        <f>IF(E30=F30+G30," ","ERROR")</f>
        <v xml:space="preserve"> </v>
      </c>
    </row>
    <row r="31" spans="1:8">
      <c r="A31" s="38">
        <v>18</v>
      </c>
      <c r="B31" s="41" t="s">
        <v>143</v>
      </c>
      <c r="E31" s="46">
        <f>SUM(F31:G31)</f>
        <v>0</v>
      </c>
      <c r="F31" s="46">
        <v>0</v>
      </c>
      <c r="G31" s="46">
        <v>0</v>
      </c>
      <c r="H31" s="44" t="str">
        <f>IF(E31=F31+G31," ","ERROR")</f>
        <v xml:space="preserve"> </v>
      </c>
    </row>
    <row r="32" spans="1:8">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0</v>
      </c>
      <c r="F38" s="52">
        <f>F21+F27+F29+F30+F31+F37</f>
        <v>0</v>
      </c>
      <c r="G38" s="52">
        <f>G21+G27+G29+G30+G31+G37</f>
        <v>0</v>
      </c>
      <c r="H38" s="44" t="str">
        <f>IF(E38=F38+G38," ","ERROR")</f>
        <v xml:space="preserve"> </v>
      </c>
    </row>
    <row r="39" spans="1:8">
      <c r="E39" s="49"/>
      <c r="F39" s="49"/>
      <c r="G39" s="49"/>
      <c r="H39" s="44"/>
    </row>
    <row r="40" spans="1:8">
      <c r="A40" s="38">
        <v>24</v>
      </c>
      <c r="B40" s="41" t="s">
        <v>145</v>
      </c>
      <c r="E40" s="49">
        <f>E13-E38</f>
        <v>0</v>
      </c>
      <c r="F40" s="49">
        <f>F13-F38</f>
        <v>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0</v>
      </c>
      <c r="F43" s="46">
        <f>ROUND(F40*D43,0)</f>
        <v>0</v>
      </c>
      <c r="G43" s="46">
        <f>ROUND(G40*D43,0)</f>
        <v>0</v>
      </c>
      <c r="H43" s="44" t="str">
        <f>IF(E43=F43+G43," ","ERROR")</f>
        <v xml:space="preserve"> </v>
      </c>
    </row>
    <row r="44" spans="1:8">
      <c r="A44" s="38">
        <v>26</v>
      </c>
      <c r="B44" s="41" t="s">
        <v>148</v>
      </c>
      <c r="E44" s="46"/>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0</v>
      </c>
      <c r="F47" s="232">
        <f>F40-SUM(F43:F45)</f>
        <v>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6">
        <f>F51+G51</f>
        <v>1647</v>
      </c>
      <c r="F51" s="45">
        <v>1647</v>
      </c>
      <c r="G51" s="45"/>
      <c r="H51" s="44" t="str">
        <f t="shared" ref="H51:H62" si="1">IF(E51=F51+G51," ","ERROR")</f>
        <v xml:space="preserve"> </v>
      </c>
    </row>
    <row r="52" spans="1:8">
      <c r="A52" s="218">
        <v>30</v>
      </c>
      <c r="B52" s="41" t="s">
        <v>151</v>
      </c>
      <c r="E52" s="46">
        <f>F52+G52</f>
        <v>0</v>
      </c>
      <c r="F52" s="46">
        <v>0</v>
      </c>
      <c r="G52" s="46">
        <v>0</v>
      </c>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1647</v>
      </c>
      <c r="F56" s="49">
        <f>F51+F52+F53+F54+F55</f>
        <v>1647</v>
      </c>
      <c r="G56" s="49">
        <f>G51+G52+G53+G54+G55</f>
        <v>0</v>
      </c>
      <c r="H56" s="44" t="str">
        <f t="shared" si="1"/>
        <v xml:space="preserve"> </v>
      </c>
    </row>
    <row r="57" spans="1:8">
      <c r="A57" s="218">
        <v>35</v>
      </c>
      <c r="B57" s="41" t="s">
        <v>108</v>
      </c>
      <c r="E57" s="46">
        <f>F57+G57</f>
        <v>0</v>
      </c>
      <c r="F57" s="46">
        <v>0</v>
      </c>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-476</v>
      </c>
      <c r="F62" s="50">
        <v>-476</v>
      </c>
      <c r="G62" s="50">
        <v>0</v>
      </c>
      <c r="H62" s="44" t="str">
        <f t="shared" si="1"/>
        <v xml:space="preserve"> </v>
      </c>
    </row>
    <row r="63" spans="1:8" ht="11.25" customHeight="1">
      <c r="A63" s="218"/>
      <c r="H63" s="44"/>
    </row>
    <row r="64" spans="1:8" ht="13.5" thickBot="1">
      <c r="A64" s="222">
        <v>41</v>
      </c>
      <c r="B64" s="43" t="s">
        <v>113</v>
      </c>
      <c r="C64" s="44"/>
      <c r="D64" s="44"/>
      <c r="E64" s="54">
        <f>E56-E59+E60+E62+E61</f>
        <v>1171</v>
      </c>
      <c r="F64" s="54">
        <f>F56-F59+F60+F62+F61</f>
        <v>1171</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tr">
        <f>F2</f>
        <v>RESTATING</v>
      </c>
      <c r="G68" s="393"/>
    </row>
    <row r="69" spans="1:8">
      <c r="A69" s="374" t="s">
        <v>209</v>
      </c>
      <c r="B69" s="374"/>
      <c r="C69" s="374"/>
      <c r="D69" s="393"/>
      <c r="E69" s="394"/>
      <c r="F69" s="396" t="str">
        <f>F3</f>
        <v>CDA SETTLEMENT DEFERRALS</v>
      </c>
      <c r="G69" s="393"/>
    </row>
    <row r="70" spans="1:8">
      <c r="A70" s="377"/>
      <c r="B70" s="393"/>
      <c r="C70" s="393"/>
      <c r="D70" s="393"/>
      <c r="E70" s="397"/>
      <c r="F70" s="398"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pageMargins left="1" right="1" top="0.5" bottom="0.25" header="0.5" footer="0.5"/>
  <pageSetup scale="90" orientation="portrait" r:id="rId1"/>
  <headerFooter alignWithMargins="0"/>
  <rowBreaks count="1" manualBreakCount="1">
    <brk id="65"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I111"/>
  <sheetViews>
    <sheetView workbookViewId="0">
      <selection activeCell="F23" sqref="F23"/>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row>
    <row r="2" spans="1:8">
      <c r="A2" s="33" t="s">
        <v>125</v>
      </c>
      <c r="B2" s="34"/>
      <c r="C2" s="33"/>
      <c r="E2" s="33"/>
      <c r="F2" s="408" t="s">
        <v>427</v>
      </c>
      <c r="G2" s="33"/>
    </row>
    <row r="3" spans="1:8">
      <c r="A3" s="34" t="str">
        <f>WAElec_10!$A$4</f>
        <v>TWELVE MONTHS ENDED DECEMBER 31, 2010</v>
      </c>
      <c r="B3" s="34"/>
      <c r="C3" s="33"/>
      <c r="E3" s="33"/>
      <c r="F3" s="1004" t="s">
        <v>484</v>
      </c>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9">
      <c r="A17" s="38">
        <v>7</v>
      </c>
      <c r="B17" s="41" t="s">
        <v>136</v>
      </c>
      <c r="E17" s="46">
        <f>F17+G17</f>
        <v>0</v>
      </c>
      <c r="F17" s="46">
        <v>0</v>
      </c>
      <c r="G17" s="46">
        <v>0</v>
      </c>
      <c r="H17" s="44" t="str">
        <f>IF(E17=F17+G17," ","ERROR")</f>
        <v xml:space="preserve"> </v>
      </c>
    </row>
    <row r="18" spans="1:9">
      <c r="A18" s="38">
        <v>8</v>
      </c>
      <c r="B18" s="41" t="s">
        <v>137</v>
      </c>
      <c r="E18" s="46"/>
      <c r="F18" s="46"/>
      <c r="G18" s="46"/>
      <c r="H18" s="44" t="str">
        <f>IF(E18=F18+G18," ","ERROR")</f>
        <v xml:space="preserve"> </v>
      </c>
    </row>
    <row r="19" spans="1:9">
      <c r="A19" s="38">
        <v>9</v>
      </c>
      <c r="B19" s="41" t="s">
        <v>138</v>
      </c>
      <c r="E19" s="46">
        <f>F19+G19</f>
        <v>0</v>
      </c>
      <c r="F19" s="863">
        <v>0</v>
      </c>
      <c r="G19" s="46"/>
      <c r="H19" s="44" t="str">
        <f>IF(E19=F19+G19," ","ERROR")</f>
        <v xml:space="preserve"> </v>
      </c>
    </row>
    <row r="20" spans="1:9">
      <c r="A20" s="38">
        <v>10</v>
      </c>
      <c r="B20" s="41" t="s">
        <v>139</v>
      </c>
      <c r="E20" s="46">
        <f>F20+G20</f>
        <v>0</v>
      </c>
      <c r="F20" s="46"/>
      <c r="G20" s="46"/>
      <c r="H20" s="44" t="str">
        <f>IF(E20=F20+G20," ","ERROR")</f>
        <v xml:space="preserve"> </v>
      </c>
    </row>
    <row r="21" spans="1:9">
      <c r="A21" s="38">
        <v>11</v>
      </c>
      <c r="B21" s="41" t="s">
        <v>140</v>
      </c>
      <c r="E21" s="47">
        <f>E17+E18+E19+E20</f>
        <v>0</v>
      </c>
      <c r="F21" s="47">
        <f>F17+F18+F19+F20</f>
        <v>0</v>
      </c>
      <c r="G21" s="47">
        <f>G17+G18+G19+G20</f>
        <v>0</v>
      </c>
      <c r="H21" s="44" t="str">
        <f>IF(E21=F21+G21," ","ERROR")</f>
        <v xml:space="preserve"> </v>
      </c>
    </row>
    <row r="22" spans="1:9">
      <c r="E22" s="49"/>
      <c r="F22" s="49"/>
      <c r="G22" s="49"/>
      <c r="H22" s="44"/>
      <c r="I22" s="840"/>
    </row>
    <row r="23" spans="1:9">
      <c r="B23" s="41" t="s">
        <v>85</v>
      </c>
      <c r="E23" s="49"/>
      <c r="F23" s="49"/>
      <c r="G23" s="49"/>
      <c r="H23" s="44"/>
    </row>
    <row r="24" spans="1:9">
      <c r="A24" s="38">
        <v>12</v>
      </c>
      <c r="B24" s="41" t="s">
        <v>136</v>
      </c>
      <c r="E24" s="46">
        <f>F24+G24</f>
        <v>0</v>
      </c>
      <c r="F24" s="46">
        <v>0</v>
      </c>
      <c r="G24" s="46">
        <v>0</v>
      </c>
      <c r="H24" s="44" t="str">
        <f>IF(E24=F24+G24," ","ERROR")</f>
        <v xml:space="preserve"> </v>
      </c>
    </row>
    <row r="25" spans="1:9">
      <c r="A25" s="38">
        <v>13</v>
      </c>
      <c r="B25" s="41" t="s">
        <v>141</v>
      </c>
      <c r="E25" s="46"/>
      <c r="F25" s="46"/>
      <c r="G25" s="46"/>
      <c r="H25" s="44" t="str">
        <f>IF(E25=F25+G25," ","ERROR")</f>
        <v xml:space="preserve"> </v>
      </c>
    </row>
    <row r="26" spans="1:9">
      <c r="A26" s="38">
        <v>14</v>
      </c>
      <c r="B26" s="41" t="s">
        <v>139</v>
      </c>
      <c r="E26" s="46">
        <f>F26+G26</f>
        <v>0</v>
      </c>
      <c r="F26" s="46">
        <v>0</v>
      </c>
      <c r="G26" s="757">
        <f>F110</f>
        <v>0</v>
      </c>
      <c r="H26" s="44" t="str">
        <f>IF(E26=F26+G26," ","ERROR")</f>
        <v xml:space="preserve"> </v>
      </c>
    </row>
    <row r="27" spans="1:9">
      <c r="A27" s="38">
        <v>15</v>
      </c>
      <c r="B27" s="41" t="s">
        <v>142</v>
      </c>
      <c r="E27" s="47">
        <f>E24+E25+E26</f>
        <v>0</v>
      </c>
      <c r="F27" s="47">
        <v>0</v>
      </c>
      <c r="G27" s="47">
        <f>G24+G25+G26</f>
        <v>0</v>
      </c>
      <c r="H27" s="44" t="str">
        <f>IF(E27=F27+G27," ","ERROR")</f>
        <v xml:space="preserve"> </v>
      </c>
    </row>
    <row r="28" spans="1:9">
      <c r="E28" s="49"/>
      <c r="F28" s="49"/>
      <c r="G28" s="49"/>
      <c r="H28" s="44"/>
    </row>
    <row r="29" spans="1:9">
      <c r="A29" s="38">
        <v>16</v>
      </c>
      <c r="B29" s="41" t="s">
        <v>88</v>
      </c>
      <c r="E29" s="46">
        <f>SUM(F29:G29)</f>
        <v>0</v>
      </c>
      <c r="F29" s="46">
        <v>0</v>
      </c>
      <c r="G29" s="46">
        <v>0</v>
      </c>
      <c r="H29" s="44" t="str">
        <f>IF(E29=F29+G29," ","ERROR")</f>
        <v xml:space="preserve"> </v>
      </c>
    </row>
    <row r="30" spans="1:9">
      <c r="A30" s="38">
        <v>17</v>
      </c>
      <c r="B30" s="41" t="s">
        <v>89</v>
      </c>
      <c r="E30" s="46">
        <f>SUM(F30:G30)</f>
        <v>0</v>
      </c>
      <c r="F30" s="46">
        <v>0</v>
      </c>
      <c r="G30" s="46">
        <v>0</v>
      </c>
      <c r="H30" s="44" t="str">
        <f>IF(E30=F30+G30," ","ERROR")</f>
        <v xml:space="preserve"> </v>
      </c>
    </row>
    <row r="31" spans="1:9">
      <c r="A31" s="38">
        <v>18</v>
      </c>
      <c r="B31" s="41" t="s">
        <v>143</v>
      </c>
      <c r="E31" s="46">
        <f>SUM(F31:G31)</f>
        <v>0</v>
      </c>
      <c r="F31" s="46">
        <v>0</v>
      </c>
      <c r="G31" s="46">
        <v>0</v>
      </c>
      <c r="H31" s="44" t="str">
        <f>IF(E31=F31+G31," ","ERROR")</f>
        <v xml:space="preserve"> </v>
      </c>
    </row>
    <row r="32" spans="1:9">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v>0</v>
      </c>
      <c r="G37" s="51">
        <f>G34+G35+G36</f>
        <v>0</v>
      </c>
      <c r="H37" s="44" t="str">
        <f>IF(E37=F37+G37," ","ERROR")</f>
        <v xml:space="preserve"> </v>
      </c>
    </row>
    <row r="38" spans="1:8">
      <c r="A38" s="38">
        <v>23</v>
      </c>
      <c r="B38" s="41" t="s">
        <v>93</v>
      </c>
      <c r="E38" s="52">
        <f>E21+E27+E29+E30+E31+E37</f>
        <v>0</v>
      </c>
      <c r="F38" s="52">
        <f>F21+F27+F29+F30+F31+F37</f>
        <v>0</v>
      </c>
      <c r="G38" s="52">
        <f>G21+G27+G29+G30+G31+G37</f>
        <v>0</v>
      </c>
      <c r="H38" s="44" t="str">
        <f>IF(E38=F38+G38," ","ERROR")</f>
        <v xml:space="preserve"> </v>
      </c>
    </row>
    <row r="39" spans="1:8">
      <c r="E39" s="49"/>
      <c r="F39" s="49"/>
      <c r="G39" s="49"/>
      <c r="H39" s="44"/>
    </row>
    <row r="40" spans="1:8">
      <c r="A40" s="38">
        <v>24</v>
      </c>
      <c r="B40" s="41" t="s">
        <v>145</v>
      </c>
      <c r="E40" s="49">
        <f>E13-E38</f>
        <v>0</v>
      </c>
      <c r="F40" s="49">
        <f>F13-F38</f>
        <v>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0</v>
      </c>
      <c r="F43" s="46">
        <f>ROUND(F40*D43,0)</f>
        <v>0</v>
      </c>
      <c r="G43" s="46">
        <f>ROUND(G40*D43,0)</f>
        <v>0</v>
      </c>
      <c r="H43" s="44" t="str">
        <f>IF(E43=F43+G43," ","ERROR")</f>
        <v xml:space="preserve"> </v>
      </c>
    </row>
    <row r="44" spans="1:8">
      <c r="A44" s="38">
        <v>26</v>
      </c>
      <c r="B44" s="41" t="s">
        <v>148</v>
      </c>
      <c r="E44" s="46"/>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0</v>
      </c>
      <c r="F47" s="232">
        <f>F40-SUM(F43:F45)</f>
        <v>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6">
        <f>F51+G51</f>
        <v>1201</v>
      </c>
      <c r="F51" s="45">
        <v>1201</v>
      </c>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1201</v>
      </c>
      <c r="F56" s="49">
        <f>F51+F52+F53+F54+F55</f>
        <v>1201</v>
      </c>
      <c r="G56" s="49">
        <f>G51+G52+G53+G54+G55</f>
        <v>0</v>
      </c>
      <c r="H56" s="44" t="str">
        <f t="shared" si="1"/>
        <v xml:space="preserve"> </v>
      </c>
    </row>
    <row r="57" spans="1:8">
      <c r="A57" s="218">
        <v>35</v>
      </c>
      <c r="B57" s="41" t="s">
        <v>108</v>
      </c>
      <c r="E57" s="46">
        <f>F57+G57</f>
        <v>0</v>
      </c>
      <c r="F57" s="863">
        <v>0</v>
      </c>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-429</v>
      </c>
      <c r="F62" s="864">
        <v>-429</v>
      </c>
      <c r="G62" s="50"/>
      <c r="H62" s="44" t="str">
        <f t="shared" si="1"/>
        <v xml:space="preserve"> </v>
      </c>
    </row>
    <row r="63" spans="1:8" ht="11.25" customHeight="1">
      <c r="A63" s="218"/>
      <c r="H63" s="44"/>
    </row>
    <row r="64" spans="1:8" ht="13.5" thickBot="1">
      <c r="A64" s="222">
        <v>41</v>
      </c>
      <c r="B64" s="43" t="s">
        <v>113</v>
      </c>
      <c r="C64" s="44"/>
      <c r="D64" s="44"/>
      <c r="E64" s="54">
        <f>E56-E59+E60+E62+E61</f>
        <v>772</v>
      </c>
      <c r="F64" s="54">
        <f>F56-F59+F60+F62+F61</f>
        <v>772</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
        <v>427</v>
      </c>
      <c r="G68" s="393"/>
    </row>
    <row r="69" spans="1:8">
      <c r="A69" s="374" t="s">
        <v>209</v>
      </c>
      <c r="B69" s="374"/>
      <c r="C69" s="374"/>
      <c r="D69" s="393"/>
      <c r="E69" s="394"/>
      <c r="F69" s="396" t="s">
        <v>460</v>
      </c>
      <c r="G69" s="393"/>
    </row>
    <row r="70" spans="1:8">
      <c r="A70" s="377"/>
      <c r="B70" s="393"/>
      <c r="C70" s="393"/>
      <c r="D70" s="393"/>
      <c r="E70" s="397"/>
      <c r="F70" s="398" t="s">
        <v>128</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v>0</v>
      </c>
      <c r="G74" s="393"/>
    </row>
    <row r="75" spans="1:8">
      <c r="A75" s="377"/>
      <c r="B75" s="380" t="s">
        <v>74</v>
      </c>
      <c r="C75" s="393"/>
      <c r="D75" s="393"/>
      <c r="E75" s="393"/>
      <c r="F75" s="387">
        <v>0</v>
      </c>
      <c r="G75" s="393"/>
    </row>
    <row r="76" spans="1:8">
      <c r="A76" s="377"/>
      <c r="B76" s="380" t="s">
        <v>133</v>
      </c>
      <c r="C76" s="393"/>
      <c r="D76" s="393"/>
      <c r="E76" s="393"/>
      <c r="F76" s="389">
        <v>0</v>
      </c>
      <c r="G76" s="393"/>
    </row>
    <row r="77" spans="1:8">
      <c r="A77" s="377"/>
      <c r="B77" s="380" t="s">
        <v>134</v>
      </c>
      <c r="C77" s="393"/>
      <c r="D77" s="393"/>
      <c r="E77" s="393"/>
      <c r="F77" s="387">
        <v>0</v>
      </c>
      <c r="G77" s="393"/>
    </row>
    <row r="78" spans="1:8">
      <c r="A78" s="377"/>
      <c r="B78" s="380" t="s">
        <v>77</v>
      </c>
      <c r="C78" s="393"/>
      <c r="D78" s="393"/>
      <c r="E78" s="393"/>
      <c r="F78" s="389">
        <v>0</v>
      </c>
      <c r="G78" s="393"/>
    </row>
    <row r="79" spans="1:8">
      <c r="A79" s="377"/>
      <c r="B79" s="380" t="s">
        <v>135</v>
      </c>
      <c r="C79" s="393"/>
      <c r="D79" s="393"/>
      <c r="E79" s="393"/>
      <c r="F79" s="387">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v>0</v>
      </c>
      <c r="G83" s="393"/>
    </row>
    <row r="84" spans="1:7">
      <c r="A84" s="377"/>
      <c r="B84" s="380" t="s">
        <v>137</v>
      </c>
      <c r="C84" s="393"/>
      <c r="D84" s="393"/>
      <c r="E84" s="393"/>
      <c r="F84" s="387">
        <v>0</v>
      </c>
      <c r="G84" s="393"/>
    </row>
    <row r="85" spans="1:7">
      <c r="A85" s="377"/>
      <c r="B85" s="380" t="s">
        <v>138</v>
      </c>
      <c r="C85" s="393"/>
      <c r="D85" s="393"/>
      <c r="E85" s="393"/>
      <c r="F85" s="387">
        <v>0</v>
      </c>
      <c r="G85" s="393"/>
    </row>
    <row r="86" spans="1:7">
      <c r="A86" s="377"/>
      <c r="B86" s="380" t="s">
        <v>139</v>
      </c>
      <c r="C86" s="393"/>
      <c r="D86" s="393"/>
      <c r="E86" s="393"/>
      <c r="F86" s="389">
        <v>0</v>
      </c>
      <c r="G86" s="393"/>
    </row>
    <row r="87" spans="1:7">
      <c r="A87" s="377"/>
      <c r="B87" s="380" t="s">
        <v>140</v>
      </c>
      <c r="C87" s="393"/>
      <c r="D87" s="393"/>
      <c r="E87" s="393"/>
      <c r="F87" s="387">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v>0</v>
      </c>
      <c r="G90" s="393"/>
    </row>
    <row r="91" spans="1:7">
      <c r="A91" s="377"/>
      <c r="B91" s="380" t="s">
        <v>141</v>
      </c>
      <c r="C91" s="393"/>
      <c r="D91" s="393"/>
      <c r="E91" s="393"/>
      <c r="F91" s="387">
        <v>0</v>
      </c>
      <c r="G91" s="393"/>
    </row>
    <row r="92" spans="1:7">
      <c r="A92" s="375"/>
      <c r="B92" s="380" t="s">
        <v>139</v>
      </c>
      <c r="C92" s="393"/>
      <c r="D92" s="393"/>
      <c r="E92" s="393"/>
      <c r="F92" s="387"/>
      <c r="G92" s="393"/>
    </row>
    <row r="93" spans="1:7">
      <c r="A93" s="375"/>
      <c r="B93" s="380" t="s">
        <v>142</v>
      </c>
      <c r="C93" s="393"/>
      <c r="D93" s="393"/>
      <c r="E93" s="393"/>
      <c r="F93" s="386">
        <v>0</v>
      </c>
      <c r="G93" s="393"/>
    </row>
    <row r="94" spans="1:7">
      <c r="A94" s="375"/>
      <c r="B94" s="375"/>
      <c r="C94" s="393"/>
      <c r="D94" s="393"/>
      <c r="E94" s="393"/>
      <c r="F94" s="387"/>
      <c r="G94" s="393"/>
    </row>
    <row r="95" spans="1:7">
      <c r="A95" s="375"/>
      <c r="B95" s="380" t="s">
        <v>88</v>
      </c>
      <c r="C95" s="393"/>
      <c r="D95" s="393"/>
      <c r="E95" s="393"/>
      <c r="F95" s="387">
        <v>0</v>
      </c>
      <c r="G95" s="393"/>
    </row>
    <row r="96" spans="1:7">
      <c r="A96" s="375"/>
      <c r="B96" s="380" t="s">
        <v>89</v>
      </c>
      <c r="C96" s="393"/>
      <c r="D96" s="393"/>
      <c r="E96" s="393"/>
      <c r="F96" s="387">
        <v>0</v>
      </c>
      <c r="G96" s="393"/>
    </row>
    <row r="97" spans="1:7">
      <c r="A97" s="375"/>
      <c r="B97" s="380" t="s">
        <v>143</v>
      </c>
      <c r="C97" s="393"/>
      <c r="D97" s="393"/>
      <c r="E97" s="393"/>
      <c r="F97" s="387">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v>0</v>
      </c>
      <c r="G100" s="393"/>
    </row>
    <row r="101" spans="1:7">
      <c r="A101" s="375"/>
      <c r="B101" s="380" t="s">
        <v>141</v>
      </c>
      <c r="C101" s="393"/>
      <c r="D101" s="393"/>
      <c r="E101" s="393"/>
      <c r="F101" s="387">
        <v>0</v>
      </c>
      <c r="G101" s="393"/>
    </row>
    <row r="102" spans="1:7">
      <c r="A102" s="375"/>
      <c r="B102" s="380" t="s">
        <v>139</v>
      </c>
      <c r="C102" s="393"/>
      <c r="D102" s="393"/>
      <c r="E102" s="393"/>
      <c r="F102" s="389">
        <v>0</v>
      </c>
      <c r="G102" s="393"/>
    </row>
    <row r="103" spans="1:7">
      <c r="A103" s="375"/>
      <c r="B103" s="380" t="s">
        <v>144</v>
      </c>
      <c r="C103" s="393"/>
      <c r="D103" s="393"/>
      <c r="E103" s="393"/>
      <c r="F103" s="387">
        <v>0</v>
      </c>
      <c r="G103" s="393"/>
    </row>
    <row r="104" spans="1:7">
      <c r="A104" s="375"/>
      <c r="B104" s="393"/>
      <c r="C104" s="393"/>
      <c r="D104" s="393"/>
      <c r="E104" s="393"/>
      <c r="F104" s="387"/>
      <c r="G104" s="393"/>
    </row>
    <row r="105" spans="1:7">
      <c r="A105" s="375"/>
      <c r="B105" s="393" t="s">
        <v>93</v>
      </c>
      <c r="C105" s="393"/>
      <c r="D105" s="393"/>
      <c r="E105" s="393"/>
      <c r="F105" s="388">
        <v>0</v>
      </c>
      <c r="G105" s="393"/>
    </row>
    <row r="106" spans="1:7">
      <c r="A106" s="375"/>
      <c r="B106" s="393"/>
      <c r="C106" s="393"/>
      <c r="D106" s="393"/>
      <c r="E106" s="393"/>
      <c r="F106" s="387"/>
      <c r="G106" s="393"/>
    </row>
    <row r="107" spans="1:7">
      <c r="A107" s="375"/>
      <c r="B107" s="393" t="s">
        <v>210</v>
      </c>
      <c r="C107" s="393"/>
      <c r="D107" s="393"/>
      <c r="E107" s="393"/>
      <c r="F107" s="389">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v>0</v>
      </c>
      <c r="G110" s="393"/>
    </row>
    <row r="111" spans="1:7" ht="13.5" thickTop="1">
      <c r="A111" s="375"/>
      <c r="B111" s="393"/>
      <c r="C111" s="393"/>
      <c r="D111" s="393"/>
      <c r="E111" s="394"/>
      <c r="F111" s="395"/>
      <c r="G111" s="393"/>
    </row>
  </sheetData>
  <phoneticPr fontId="0" type="noConversion"/>
  <pageMargins left="1" right="1" top="0.5" bottom="0.25" header="0.5" footer="0.5"/>
  <pageSetup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H111"/>
  <sheetViews>
    <sheetView topLeftCell="B1" workbookViewId="0">
      <selection activeCell="F4" sqref="F4"/>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row>
    <row r="2" spans="1:8">
      <c r="A2" s="33" t="s">
        <v>125</v>
      </c>
      <c r="B2" s="34"/>
      <c r="C2" s="33"/>
      <c r="E2" s="33"/>
      <c r="F2" s="408" t="s">
        <v>427</v>
      </c>
      <c r="G2" s="33"/>
    </row>
    <row r="3" spans="1:8">
      <c r="A3" s="34" t="str">
        <f>WAElec_10!$A$4</f>
        <v>TWELVE MONTHS ENDED DECEMBER 31, 2010</v>
      </c>
      <c r="B3" s="34"/>
      <c r="C3" s="33"/>
      <c r="E3" s="33"/>
      <c r="F3" s="1004" t="s">
        <v>399</v>
      </c>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0</v>
      </c>
      <c r="F17" s="46">
        <v>0</v>
      </c>
      <c r="G17" s="46">
        <v>0</v>
      </c>
      <c r="H17" s="44" t="str">
        <f>IF(E17=F17+G17," ","ERROR")</f>
        <v xml:space="preserve"> </v>
      </c>
    </row>
    <row r="18" spans="1:8">
      <c r="A18" s="38">
        <v>8</v>
      </c>
      <c r="B18" s="41" t="s">
        <v>137</v>
      </c>
      <c r="E18" s="46"/>
      <c r="F18" s="46"/>
      <c r="G18" s="46"/>
      <c r="H18" s="44" t="str">
        <f>IF(E18=F18+G18," ","ERROR")</f>
        <v xml:space="preserve"> </v>
      </c>
    </row>
    <row r="19" spans="1:8">
      <c r="A19" s="38">
        <v>9</v>
      </c>
      <c r="B19" s="41" t="s">
        <v>138</v>
      </c>
      <c r="E19" s="46">
        <f>F19+G19</f>
        <v>0</v>
      </c>
      <c r="F19" s="46">
        <v>0</v>
      </c>
      <c r="G19" s="46">
        <v>0</v>
      </c>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0</v>
      </c>
      <c r="F21" s="47">
        <f>F17+F18+F19+F20</f>
        <v>0</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0</v>
      </c>
      <c r="F26" s="46">
        <v>0</v>
      </c>
      <c r="G26" s="757">
        <f>F110</f>
        <v>0</v>
      </c>
      <c r="H26" s="44" t="str">
        <f>IF(E26=F26+G26," ","ERROR")</f>
        <v xml:space="preserve"> </v>
      </c>
    </row>
    <row r="27" spans="1:8">
      <c r="A27" s="38">
        <v>15</v>
      </c>
      <c r="B27" s="41" t="s">
        <v>142</v>
      </c>
      <c r="E27" s="47">
        <f>E24+E25+E26</f>
        <v>0</v>
      </c>
      <c r="F27" s="47">
        <f>F24+F25+F26</f>
        <v>0</v>
      </c>
      <c r="G27" s="47">
        <f>G24+G25+G26</f>
        <v>0</v>
      </c>
      <c r="H27" s="44" t="str">
        <f>IF(E27=F27+G27," ","ERROR")</f>
        <v xml:space="preserve"> </v>
      </c>
    </row>
    <row r="28" spans="1:8">
      <c r="E28" s="49"/>
      <c r="F28" s="49"/>
      <c r="G28" s="49"/>
      <c r="H28" s="44"/>
    </row>
    <row r="29" spans="1:8">
      <c r="A29" s="38">
        <v>16</v>
      </c>
      <c r="B29" s="41" t="s">
        <v>88</v>
      </c>
      <c r="E29" s="46">
        <f>SUM(F29:G29)</f>
        <v>0</v>
      </c>
      <c r="F29" s="46">
        <v>0</v>
      </c>
      <c r="G29" s="46">
        <v>0</v>
      </c>
      <c r="H29" s="44" t="str">
        <f>IF(E29=F29+G29," ","ERROR")</f>
        <v xml:space="preserve"> </v>
      </c>
    </row>
    <row r="30" spans="1:8">
      <c r="A30" s="38">
        <v>17</v>
      </c>
      <c r="B30" s="41" t="s">
        <v>89</v>
      </c>
      <c r="E30" s="46">
        <f>SUM(F30:G30)</f>
        <v>0</v>
      </c>
      <c r="F30" s="46">
        <v>0</v>
      </c>
      <c r="G30" s="46">
        <v>0</v>
      </c>
      <c r="H30" s="44" t="str">
        <f>IF(E30=F30+G30," ","ERROR")</f>
        <v xml:space="preserve"> </v>
      </c>
    </row>
    <row r="31" spans="1:8">
      <c r="A31" s="38">
        <v>18</v>
      </c>
      <c r="B31" s="41" t="s">
        <v>143</v>
      </c>
      <c r="E31" s="46">
        <f>SUM(F31:G31)</f>
        <v>0</v>
      </c>
      <c r="F31" s="46">
        <v>0</v>
      </c>
      <c r="G31" s="46">
        <v>0</v>
      </c>
      <c r="H31" s="44" t="str">
        <f>IF(E31=F31+G31," ","ERROR")</f>
        <v xml:space="preserve"> </v>
      </c>
    </row>
    <row r="32" spans="1:8">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0</v>
      </c>
      <c r="F38" s="52">
        <f>F21+F27+F29+F30+F31+F37</f>
        <v>0</v>
      </c>
      <c r="G38" s="52">
        <f>G21+G27+G29+G30+G31+G37</f>
        <v>0</v>
      </c>
      <c r="H38" s="44" t="str">
        <f>IF(E38=F38+G38," ","ERROR")</f>
        <v xml:space="preserve"> </v>
      </c>
    </row>
    <row r="39" spans="1:8">
      <c r="E39" s="49"/>
      <c r="F39" s="49"/>
      <c r="G39" s="49"/>
      <c r="H39" s="44"/>
    </row>
    <row r="40" spans="1:8">
      <c r="A40" s="38">
        <v>24</v>
      </c>
      <c r="B40" s="41" t="s">
        <v>145</v>
      </c>
      <c r="E40" s="49">
        <f>E13-E38</f>
        <v>0</v>
      </c>
      <c r="F40" s="49">
        <f>F13-F38</f>
        <v>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0</v>
      </c>
      <c r="F43" s="46">
        <f>ROUND(F40*D43,0)</f>
        <v>0</v>
      </c>
      <c r="G43" s="46">
        <f>ROUND(G40*D43,0)</f>
        <v>0</v>
      </c>
      <c r="H43" s="44" t="str">
        <f>IF(E43=F43+G43," ","ERROR")</f>
        <v xml:space="preserve"> </v>
      </c>
    </row>
    <row r="44" spans="1:8">
      <c r="A44" s="38">
        <v>26</v>
      </c>
      <c r="B44" s="41" t="s">
        <v>148</v>
      </c>
      <c r="E44" s="46">
        <f>F44+G44</f>
        <v>0</v>
      </c>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0</v>
      </c>
      <c r="F47" s="232">
        <f>F40-SUM(F43:F45)</f>
        <v>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4398</v>
      </c>
      <c r="F52" s="46">
        <v>4398</v>
      </c>
      <c r="G52" s="46">
        <v>0</v>
      </c>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4398</v>
      </c>
      <c r="F56" s="49">
        <f>F51+F52+F53+F54+F55</f>
        <v>4398</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-1539</v>
      </c>
      <c r="F62" s="50">
        <v>-1539</v>
      </c>
      <c r="G62" s="50">
        <v>0</v>
      </c>
      <c r="H62" s="44" t="str">
        <f t="shared" si="1"/>
        <v xml:space="preserve"> </v>
      </c>
    </row>
    <row r="63" spans="1:8" ht="11.25" customHeight="1">
      <c r="A63" s="218"/>
      <c r="H63" s="44"/>
    </row>
    <row r="64" spans="1:8" ht="13.5" thickBot="1">
      <c r="A64" s="222">
        <v>41</v>
      </c>
      <c r="B64" s="43" t="s">
        <v>113</v>
      </c>
      <c r="C64" s="44"/>
      <c r="D64" s="44"/>
      <c r="E64" s="54">
        <f>E56-E59+E60+E62+E61</f>
        <v>2859</v>
      </c>
      <c r="F64" s="54">
        <f>F56-F59+F60+F62+F61</f>
        <v>2859</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tr">
        <f>F2</f>
        <v>RESTATING</v>
      </c>
      <c r="G68" s="393"/>
    </row>
    <row r="69" spans="1:8">
      <c r="A69" s="374" t="s">
        <v>209</v>
      </c>
      <c r="B69" s="374"/>
      <c r="C69" s="374"/>
      <c r="D69" s="393"/>
      <c r="E69" s="394"/>
      <c r="F69" s="396" t="str">
        <f>F3</f>
        <v>MONTANA LEASE</v>
      </c>
      <c r="G69" s="393"/>
    </row>
    <row r="70" spans="1:8">
      <c r="A70" s="377"/>
      <c r="B70" s="393"/>
      <c r="C70" s="393"/>
      <c r="D70" s="393"/>
      <c r="E70" s="397"/>
      <c r="F70" s="398"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pageMargins left="1" right="1" top="0.5" bottom="0.25" header="0.5" footer="0.5"/>
  <pageSetup scale="90" orientation="portrait" r:id="rId1"/>
  <headerFooter alignWithMargins="0"/>
  <rowBreaks count="1" manualBreakCount="1">
    <brk id="65"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I111"/>
  <sheetViews>
    <sheetView workbookViewId="0">
      <selection activeCell="F44" sqref="F44"/>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row>
    <row r="2" spans="1:8">
      <c r="A2" s="33" t="s">
        <v>125</v>
      </c>
      <c r="B2" s="34"/>
      <c r="C2" s="33"/>
      <c r="E2" s="33"/>
      <c r="F2" s="408" t="s">
        <v>427</v>
      </c>
      <c r="G2" s="33"/>
    </row>
    <row r="3" spans="1:8">
      <c r="A3" s="34" t="str">
        <f>WAElec_10!$A$4</f>
        <v>TWELVE MONTHS ENDED DECEMBER 31, 2010</v>
      </c>
      <c r="B3" s="34"/>
      <c r="C3" s="33"/>
      <c r="E3" s="33"/>
      <c r="F3" s="408" t="s">
        <v>457</v>
      </c>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9">
      <c r="A17" s="38">
        <v>7</v>
      </c>
      <c r="B17" s="41" t="s">
        <v>136</v>
      </c>
      <c r="E17" s="46">
        <f>F17+G17</f>
        <v>0</v>
      </c>
      <c r="F17" s="46">
        <v>0</v>
      </c>
      <c r="G17" s="46">
        <v>0</v>
      </c>
      <c r="H17" s="44" t="str">
        <f>IF(E17=F17+G17," ","ERROR")</f>
        <v xml:space="preserve"> </v>
      </c>
      <c r="I17" s="927"/>
    </row>
    <row r="18" spans="1:9">
      <c r="A18" s="38">
        <v>8</v>
      </c>
      <c r="B18" s="41" t="s">
        <v>137</v>
      </c>
      <c r="E18" s="46"/>
      <c r="F18" s="46"/>
      <c r="G18" s="46"/>
      <c r="H18" s="44" t="str">
        <f>IF(E18=F18+G18," ","ERROR")</f>
        <v xml:space="preserve"> </v>
      </c>
    </row>
    <row r="19" spans="1:9">
      <c r="A19" s="38">
        <v>9</v>
      </c>
      <c r="B19" s="41" t="s">
        <v>138</v>
      </c>
      <c r="E19" s="46">
        <f>F19+G19</f>
        <v>0</v>
      </c>
      <c r="F19" s="46">
        <v>0</v>
      </c>
      <c r="G19" s="46">
        <v>0</v>
      </c>
      <c r="H19" s="44" t="str">
        <f>IF(E19=F19+G19," ","ERROR")</f>
        <v xml:space="preserve"> </v>
      </c>
    </row>
    <row r="20" spans="1:9">
      <c r="A20" s="38">
        <v>10</v>
      </c>
      <c r="B20" s="41" t="s">
        <v>139</v>
      </c>
      <c r="E20" s="46">
        <f>F20+G20</f>
        <v>0</v>
      </c>
      <c r="F20" s="46">
        <v>0</v>
      </c>
      <c r="G20" s="46">
        <v>0</v>
      </c>
      <c r="H20" s="44" t="str">
        <f>IF(E20=F20+G20," ","ERROR")</f>
        <v xml:space="preserve"> </v>
      </c>
    </row>
    <row r="21" spans="1:9">
      <c r="A21" s="38">
        <v>11</v>
      </c>
      <c r="B21" s="41" t="s">
        <v>140</v>
      </c>
      <c r="E21" s="47">
        <f>E17+E18+E19+E20</f>
        <v>0</v>
      </c>
      <c r="F21" s="47">
        <f>F17+F18+F19+F20</f>
        <v>0</v>
      </c>
      <c r="G21" s="47">
        <f>G17+G18+G19+G20</f>
        <v>0</v>
      </c>
      <c r="H21" s="44" t="str">
        <f>IF(E21=F21+G21," ","ERROR")</f>
        <v xml:space="preserve"> </v>
      </c>
    </row>
    <row r="22" spans="1:9">
      <c r="E22" s="49"/>
      <c r="F22" s="49"/>
      <c r="G22" s="49"/>
      <c r="H22" s="44"/>
    </row>
    <row r="23" spans="1:9">
      <c r="B23" s="41" t="s">
        <v>85</v>
      </c>
      <c r="E23" s="49"/>
      <c r="F23" s="49"/>
      <c r="G23" s="49"/>
      <c r="H23" s="44"/>
    </row>
    <row r="24" spans="1:9">
      <c r="A24" s="38">
        <v>12</v>
      </c>
      <c r="B24" s="41" t="s">
        <v>136</v>
      </c>
      <c r="E24" s="46"/>
      <c r="F24" s="46"/>
      <c r="G24" s="46"/>
      <c r="H24" s="44" t="str">
        <f>IF(E24=F24+G24," ","ERROR")</f>
        <v xml:space="preserve"> </v>
      </c>
    </row>
    <row r="25" spans="1:9">
      <c r="A25" s="38">
        <v>13</v>
      </c>
      <c r="B25" s="41" t="s">
        <v>141</v>
      </c>
      <c r="E25" s="46">
        <f>F25+G25</f>
        <v>0</v>
      </c>
      <c r="F25" s="46">
        <v>0</v>
      </c>
      <c r="G25" s="46">
        <v>0</v>
      </c>
      <c r="H25" s="44" t="str">
        <f>IF(E25=F25+G25," ","ERROR")</f>
        <v xml:space="preserve"> </v>
      </c>
    </row>
    <row r="26" spans="1:9">
      <c r="A26" s="38">
        <v>14</v>
      </c>
      <c r="B26" s="41" t="s">
        <v>139</v>
      </c>
      <c r="E26" s="46">
        <f>F26+G26</f>
        <v>0</v>
      </c>
      <c r="F26" s="46">
        <v>0</v>
      </c>
      <c r="G26" s="818">
        <f>F110</f>
        <v>0</v>
      </c>
      <c r="H26" s="44" t="str">
        <f>IF(E26=F26+G26," ","ERROR")</f>
        <v xml:space="preserve"> </v>
      </c>
    </row>
    <row r="27" spans="1:9">
      <c r="A27" s="38">
        <v>15</v>
      </c>
      <c r="B27" s="41" t="s">
        <v>142</v>
      </c>
      <c r="E27" s="47">
        <f>E24+E25+E26</f>
        <v>0</v>
      </c>
      <c r="F27" s="47">
        <f>F24+F25+F26</f>
        <v>0</v>
      </c>
      <c r="G27" s="47">
        <f>G24+G25+G26</f>
        <v>0</v>
      </c>
      <c r="H27" s="44" t="str">
        <f>IF(E27=F27+G27," ","ERROR")</f>
        <v xml:space="preserve"> </v>
      </c>
    </row>
    <row r="28" spans="1:9">
      <c r="E28" s="49"/>
      <c r="F28" s="49"/>
      <c r="G28" s="49"/>
      <c r="H28" s="44"/>
    </row>
    <row r="29" spans="1:9">
      <c r="A29" s="38">
        <v>16</v>
      </c>
      <c r="B29" s="41" t="s">
        <v>88</v>
      </c>
      <c r="E29" s="46">
        <f>SUM(F29:G29)</f>
        <v>0</v>
      </c>
      <c r="F29" s="46">
        <v>0</v>
      </c>
      <c r="G29" s="46">
        <v>0</v>
      </c>
      <c r="H29" s="44" t="str">
        <f>IF(E29=F29+G29," ","ERROR")</f>
        <v xml:space="preserve"> </v>
      </c>
    </row>
    <row r="30" spans="1:9">
      <c r="A30" s="38">
        <v>17</v>
      </c>
      <c r="B30" s="41" t="s">
        <v>89</v>
      </c>
      <c r="E30" s="46"/>
      <c r="F30" s="46"/>
      <c r="G30" s="46"/>
      <c r="H30" s="44" t="str">
        <f>IF(E30=F30+G30," ","ERROR")</f>
        <v xml:space="preserve"> </v>
      </c>
    </row>
    <row r="31" spans="1:9">
      <c r="A31" s="38">
        <v>18</v>
      </c>
      <c r="B31" s="41" t="s">
        <v>143</v>
      </c>
      <c r="E31" s="46"/>
      <c r="F31" s="46"/>
      <c r="G31" s="46"/>
      <c r="H31" s="44" t="str">
        <f>IF(E31=F31+G31," ","ERROR")</f>
        <v xml:space="preserve"> </v>
      </c>
    </row>
    <row r="32" spans="1:9">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f>SUM(F35:G35)</f>
        <v>0</v>
      </c>
      <c r="F35" s="46">
        <v>0</v>
      </c>
      <c r="G35" s="46">
        <v>0</v>
      </c>
      <c r="H35" s="44" t="str">
        <f>IF(E35=F35+G35," ","ERROR")</f>
        <v xml:space="preserve"> </v>
      </c>
    </row>
    <row r="36" spans="1:8">
      <c r="A36" s="38">
        <v>21</v>
      </c>
      <c r="B36" s="41" t="s">
        <v>139</v>
      </c>
      <c r="E36" s="46">
        <f>SUM(F36:G36)</f>
        <v>0</v>
      </c>
      <c r="F36" s="46">
        <v>0</v>
      </c>
      <c r="G36" s="46">
        <v>0</v>
      </c>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0</v>
      </c>
      <c r="F38" s="52">
        <f>F21+F27+F29+F30+F31+F37</f>
        <v>0</v>
      </c>
      <c r="G38" s="52">
        <f>G21+G27+G29+G30+G31+G37</f>
        <v>0</v>
      </c>
      <c r="H38" s="44" t="str">
        <f>IF(E38=F38+G38," ","ERROR")</f>
        <v xml:space="preserve"> </v>
      </c>
    </row>
    <row r="39" spans="1:8">
      <c r="E39" s="49"/>
      <c r="F39" s="49"/>
      <c r="G39" s="49"/>
      <c r="H39" s="44"/>
    </row>
    <row r="40" spans="1:8">
      <c r="A40" s="38">
        <v>24</v>
      </c>
      <c r="B40" s="41" t="s">
        <v>145</v>
      </c>
      <c r="E40" s="49">
        <f>E13-E38</f>
        <v>0</v>
      </c>
      <c r="F40" s="49">
        <f>F13-F38</f>
        <v>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0</v>
      </c>
      <c r="F43" s="46">
        <f>ROUND(F40*D43,0)</f>
        <v>0</v>
      </c>
      <c r="G43" s="46">
        <f>ROUND(G40*D43,0)</f>
        <v>0</v>
      </c>
      <c r="H43" s="44" t="str">
        <f>IF(E43=F43+G43," ","ERROR")</f>
        <v xml:space="preserve"> </v>
      </c>
    </row>
    <row r="44" spans="1:8">
      <c r="A44" s="38">
        <v>26</v>
      </c>
      <c r="B44" s="41" t="s">
        <v>148</v>
      </c>
      <c r="E44" s="46"/>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0</v>
      </c>
      <c r="F47" s="232">
        <f>F40-SUM(F43:F45)</f>
        <v>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5">
        <f>F51+G51</f>
        <v>0</v>
      </c>
      <c r="F51" s="45">
        <v>0</v>
      </c>
      <c r="G51" s="45">
        <v>0</v>
      </c>
      <c r="H51" s="44" t="str">
        <f t="shared" ref="H51:H62" si="1">IF(E51=F51+G51," ","ERROR")</f>
        <v xml:space="preserve"> </v>
      </c>
    </row>
    <row r="52" spans="1:8">
      <c r="A52" s="218">
        <v>30</v>
      </c>
      <c r="B52" s="41" t="s">
        <v>151</v>
      </c>
      <c r="E52" s="46">
        <f>F52+G52</f>
        <v>279</v>
      </c>
      <c r="F52" s="45">
        <v>279</v>
      </c>
      <c r="G52" s="46">
        <v>0</v>
      </c>
      <c r="H52" s="44" t="str">
        <f t="shared" si="1"/>
        <v xml:space="preserve"> </v>
      </c>
    </row>
    <row r="53" spans="1:8">
      <c r="A53" s="218">
        <v>31</v>
      </c>
      <c r="B53" s="41" t="s">
        <v>152</v>
      </c>
      <c r="E53" s="46">
        <f>F53+G53</f>
        <v>0</v>
      </c>
      <c r="F53" s="46">
        <v>0</v>
      </c>
      <c r="G53" s="46">
        <v>0</v>
      </c>
      <c r="H53" s="44" t="str">
        <f t="shared" si="1"/>
        <v xml:space="preserve"> </v>
      </c>
    </row>
    <row r="54" spans="1:8">
      <c r="A54" s="218">
        <v>32</v>
      </c>
      <c r="B54" s="41" t="s">
        <v>153</v>
      </c>
      <c r="E54" s="46">
        <f>F54+G54</f>
        <v>0</v>
      </c>
      <c r="F54" s="46">
        <v>0</v>
      </c>
      <c r="G54" s="46">
        <v>0</v>
      </c>
      <c r="H54" s="44" t="str">
        <f t="shared" si="1"/>
        <v xml:space="preserve"> </v>
      </c>
    </row>
    <row r="55" spans="1:8">
      <c r="A55" s="218">
        <v>33</v>
      </c>
      <c r="B55" s="41" t="s">
        <v>154</v>
      </c>
      <c r="E55" s="46">
        <f>F55+G55</f>
        <v>0</v>
      </c>
      <c r="F55" s="50">
        <v>0</v>
      </c>
      <c r="G55" s="50">
        <v>0</v>
      </c>
      <c r="H55" s="44" t="str">
        <f t="shared" si="1"/>
        <v xml:space="preserve"> </v>
      </c>
    </row>
    <row r="56" spans="1:8">
      <c r="A56" s="218">
        <v>34</v>
      </c>
      <c r="B56" s="41" t="s">
        <v>155</v>
      </c>
      <c r="E56" s="47">
        <f>E51+E52+E53+E54+E55</f>
        <v>279</v>
      </c>
      <c r="F56" s="49">
        <f>F51+F52+F53+F54+F55</f>
        <v>279</v>
      </c>
      <c r="G56" s="49">
        <f>G51+G52+G53+G54+G55</f>
        <v>0</v>
      </c>
      <c r="H56" s="44" t="str">
        <f t="shared" si="1"/>
        <v xml:space="preserve"> </v>
      </c>
    </row>
    <row r="57" spans="1:8">
      <c r="A57" s="218">
        <v>35</v>
      </c>
      <c r="B57" s="41" t="s">
        <v>108</v>
      </c>
      <c r="E57" s="46">
        <f>F57+G57</f>
        <v>0</v>
      </c>
      <c r="F57" s="46">
        <v>0</v>
      </c>
      <c r="G57" s="46">
        <v>0</v>
      </c>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-98</v>
      </c>
      <c r="F62" s="50">
        <v>-98</v>
      </c>
      <c r="G62" s="50">
        <v>0</v>
      </c>
      <c r="H62" s="44" t="str">
        <f t="shared" si="1"/>
        <v xml:space="preserve"> </v>
      </c>
    </row>
    <row r="63" spans="1:8" ht="11.25" customHeight="1">
      <c r="A63" s="218"/>
      <c r="H63" s="44"/>
    </row>
    <row r="64" spans="1:8" ht="13.5" thickBot="1">
      <c r="A64" s="222">
        <v>41</v>
      </c>
      <c r="B64" s="43" t="s">
        <v>113</v>
      </c>
      <c r="C64" s="44"/>
      <c r="D64" s="44"/>
      <c r="E64" s="54">
        <f>E56-E59+E60+E62+E61</f>
        <v>181</v>
      </c>
      <c r="F64" s="54">
        <f>F56-F59+F60+F62+F61</f>
        <v>181</v>
      </c>
      <c r="G64" s="54">
        <f>G56-G59+G60+G62+G61</f>
        <v>0</v>
      </c>
      <c r="H64" s="44" t="str">
        <f>IF(E64=F64+G64," ","ERROR")</f>
        <v xml:space="preserve"> </v>
      </c>
    </row>
    <row r="65" spans="1:8" ht="13.5" thickTop="1">
      <c r="A65" s="35"/>
      <c r="B65" s="60"/>
      <c r="C65" s="60"/>
      <c r="D65" s="60"/>
      <c r="E65" s="611"/>
      <c r="F65" s="612"/>
      <c r="G65" s="60"/>
      <c r="H65" s="60"/>
    </row>
    <row r="66" spans="1:8">
      <c r="A66" s="406" t="str">
        <f>Inputs!$D$6</f>
        <v>AVISTA UTILITIES</v>
      </c>
      <c r="B66" s="406"/>
      <c r="C66" s="406"/>
      <c r="D66" s="428"/>
      <c r="E66" s="429"/>
      <c r="F66" s="428"/>
      <c r="G66" s="430"/>
    </row>
    <row r="67" spans="1:8">
      <c r="A67" s="406" t="s">
        <v>208</v>
      </c>
      <c r="B67" s="406"/>
      <c r="C67" s="406"/>
      <c r="D67" s="428"/>
      <c r="E67" s="429"/>
      <c r="F67" s="428"/>
      <c r="G67" s="430"/>
    </row>
    <row r="68" spans="1:8">
      <c r="A68" s="406" t="str">
        <f>A3</f>
        <v>TWELVE MONTHS ENDED DECEMBER 31, 2010</v>
      </c>
      <c r="B68" s="406"/>
      <c r="C68" s="406"/>
      <c r="D68" s="428"/>
      <c r="E68" s="429"/>
      <c r="F68" s="431" t="str">
        <f>F2</f>
        <v>RESTATING</v>
      </c>
      <c r="G68" s="428"/>
    </row>
    <row r="69" spans="1:8">
      <c r="A69" s="406" t="s">
        <v>209</v>
      </c>
      <c r="B69" s="406"/>
      <c r="C69" s="406"/>
      <c r="D69" s="428"/>
      <c r="E69" s="429"/>
      <c r="F69" s="431" t="str">
        <f>F3</f>
        <v>LANCASTER AMORTIZATION</v>
      </c>
      <c r="G69" s="428"/>
    </row>
    <row r="70" spans="1:8">
      <c r="A70" s="408"/>
      <c r="B70" s="428"/>
      <c r="C70" s="428"/>
      <c r="D70" s="428"/>
      <c r="E70" s="432"/>
      <c r="F70" s="433" t="str">
        <f>F4</f>
        <v>ELECTRIC</v>
      </c>
      <c r="G70" s="428"/>
    </row>
    <row r="71" spans="1:8">
      <c r="A71" s="408"/>
      <c r="B71" s="428"/>
      <c r="C71" s="428"/>
      <c r="D71" s="428"/>
      <c r="E71" s="429"/>
      <c r="F71" s="431"/>
      <c r="G71" s="435"/>
    </row>
    <row r="72" spans="1:8">
      <c r="A72" s="408"/>
      <c r="B72" s="436" t="s">
        <v>120</v>
      </c>
      <c r="C72" s="437"/>
      <c r="D72" s="428"/>
      <c r="E72" s="429"/>
      <c r="F72" s="433" t="s">
        <v>115</v>
      </c>
      <c r="G72" s="428"/>
    </row>
    <row r="73" spans="1:8">
      <c r="A73" s="408"/>
      <c r="B73" s="414" t="s">
        <v>72</v>
      </c>
      <c r="C73" s="428"/>
      <c r="D73" s="428"/>
      <c r="E73" s="428"/>
      <c r="F73" s="430"/>
      <c r="G73" s="428"/>
    </row>
    <row r="74" spans="1:8">
      <c r="A74" s="408"/>
      <c r="B74" s="416" t="s">
        <v>73</v>
      </c>
      <c r="C74" s="428"/>
      <c r="D74" s="428"/>
      <c r="E74" s="428"/>
      <c r="F74" s="438">
        <f>G8</f>
        <v>0</v>
      </c>
      <c r="G74" s="428"/>
    </row>
    <row r="75" spans="1:8">
      <c r="A75" s="408"/>
      <c r="B75" s="414" t="s">
        <v>74</v>
      </c>
      <c r="C75" s="428"/>
      <c r="D75" s="428"/>
      <c r="E75" s="428"/>
      <c r="F75" s="421">
        <f>G9</f>
        <v>0</v>
      </c>
      <c r="G75" s="428"/>
    </row>
    <row r="76" spans="1:8">
      <c r="A76" s="408"/>
      <c r="B76" s="414" t="s">
        <v>133</v>
      </c>
      <c r="C76" s="428"/>
      <c r="D76" s="428"/>
      <c r="E76" s="428"/>
      <c r="F76" s="424">
        <f>G10</f>
        <v>0</v>
      </c>
      <c r="G76" s="428"/>
    </row>
    <row r="77" spans="1:8">
      <c r="A77" s="408"/>
      <c r="B77" s="414" t="s">
        <v>134</v>
      </c>
      <c r="C77" s="428"/>
      <c r="D77" s="428"/>
      <c r="E77" s="428"/>
      <c r="F77" s="421">
        <f>SUM(F74:F76)</f>
        <v>0</v>
      </c>
      <c r="G77" s="428"/>
    </row>
    <row r="78" spans="1:8">
      <c r="A78" s="408"/>
      <c r="B78" s="414" t="s">
        <v>77</v>
      </c>
      <c r="C78" s="428"/>
      <c r="D78" s="428"/>
      <c r="E78" s="428"/>
      <c r="F78" s="424">
        <f>G12</f>
        <v>0</v>
      </c>
      <c r="G78" s="428"/>
    </row>
    <row r="79" spans="1:8">
      <c r="A79" s="408"/>
      <c r="B79" s="414" t="s">
        <v>135</v>
      </c>
      <c r="C79" s="428"/>
      <c r="D79" s="428"/>
      <c r="E79" s="428"/>
      <c r="F79" s="421">
        <f>F77+F78</f>
        <v>0</v>
      </c>
      <c r="G79" s="428"/>
    </row>
    <row r="80" spans="1:8">
      <c r="A80" s="408"/>
      <c r="B80" s="407"/>
      <c r="C80" s="428"/>
      <c r="D80" s="428"/>
      <c r="E80" s="428"/>
      <c r="F80" s="421"/>
      <c r="G80" s="428"/>
    </row>
    <row r="81" spans="1:7">
      <c r="A81" s="408"/>
      <c r="B81" s="414" t="s">
        <v>79</v>
      </c>
      <c r="C81" s="428"/>
      <c r="D81" s="428"/>
      <c r="E81" s="428"/>
      <c r="F81" s="421"/>
      <c r="G81" s="428"/>
    </row>
    <row r="82" spans="1:7">
      <c r="A82" s="408"/>
      <c r="B82" s="414" t="s">
        <v>80</v>
      </c>
      <c r="C82" s="428"/>
      <c r="D82" s="428"/>
      <c r="E82" s="428"/>
      <c r="F82" s="421"/>
      <c r="G82" s="428"/>
    </row>
    <row r="83" spans="1:7">
      <c r="A83" s="408"/>
      <c r="B83" s="414" t="s">
        <v>136</v>
      </c>
      <c r="C83" s="428"/>
      <c r="D83" s="428"/>
      <c r="E83" s="428"/>
      <c r="F83" s="421">
        <f>G17</f>
        <v>0</v>
      </c>
      <c r="G83" s="428"/>
    </row>
    <row r="84" spans="1:7">
      <c r="A84" s="408"/>
      <c r="B84" s="414" t="s">
        <v>137</v>
      </c>
      <c r="C84" s="428"/>
      <c r="D84" s="428"/>
      <c r="E84" s="428"/>
      <c r="F84" s="421">
        <f>G18</f>
        <v>0</v>
      </c>
      <c r="G84" s="428"/>
    </row>
    <row r="85" spans="1:7">
      <c r="A85" s="408"/>
      <c r="B85" s="414" t="s">
        <v>138</v>
      </c>
      <c r="C85" s="428"/>
      <c r="D85" s="428"/>
      <c r="E85" s="428"/>
      <c r="F85" s="421">
        <f>G19</f>
        <v>0</v>
      </c>
      <c r="G85" s="428"/>
    </row>
    <row r="86" spans="1:7">
      <c r="A86" s="408"/>
      <c r="B86" s="414" t="s">
        <v>139</v>
      </c>
      <c r="C86" s="428"/>
      <c r="D86" s="428"/>
      <c r="E86" s="428"/>
      <c r="F86" s="424">
        <f>G20</f>
        <v>0</v>
      </c>
      <c r="G86" s="428"/>
    </row>
    <row r="87" spans="1:7">
      <c r="A87" s="408"/>
      <c r="B87" s="414" t="s">
        <v>140</v>
      </c>
      <c r="C87" s="428"/>
      <c r="D87" s="428"/>
      <c r="E87" s="428"/>
      <c r="F87" s="421">
        <f>SUM(F83:F86)</f>
        <v>0</v>
      </c>
      <c r="G87" s="428"/>
    </row>
    <row r="88" spans="1:7">
      <c r="A88" s="408"/>
      <c r="B88" s="407"/>
      <c r="C88" s="428"/>
      <c r="D88" s="428"/>
      <c r="E88" s="428"/>
      <c r="F88" s="421"/>
      <c r="G88" s="428"/>
    </row>
    <row r="89" spans="1:7">
      <c r="A89" s="408"/>
      <c r="B89" s="414" t="s">
        <v>85</v>
      </c>
      <c r="C89" s="428"/>
      <c r="D89" s="428"/>
      <c r="E89" s="428"/>
      <c r="F89" s="421"/>
      <c r="G89" s="428"/>
    </row>
    <row r="90" spans="1:7">
      <c r="A90" s="408"/>
      <c r="B90" s="414" t="s">
        <v>136</v>
      </c>
      <c r="C90" s="428"/>
      <c r="D90" s="428"/>
      <c r="E90" s="428"/>
      <c r="F90" s="421">
        <f>G24</f>
        <v>0</v>
      </c>
      <c r="G90" s="428"/>
    </row>
    <row r="91" spans="1:7">
      <c r="A91" s="408"/>
      <c r="B91" s="414" t="s">
        <v>141</v>
      </c>
      <c r="C91" s="428"/>
      <c r="D91" s="428"/>
      <c r="E91" s="428"/>
      <c r="F91" s="421">
        <f>G25</f>
        <v>0</v>
      </c>
      <c r="G91" s="428"/>
    </row>
    <row r="92" spans="1:7">
      <c r="A92" s="407"/>
      <c r="B92" s="414" t="s">
        <v>139</v>
      </c>
      <c r="C92" s="428"/>
      <c r="D92" s="428"/>
      <c r="E92" s="428"/>
      <c r="F92" s="421">
        <v>0</v>
      </c>
      <c r="G92" s="428"/>
    </row>
    <row r="93" spans="1:7">
      <c r="A93" s="407"/>
      <c r="B93" s="414" t="s">
        <v>142</v>
      </c>
      <c r="C93" s="428"/>
      <c r="D93" s="428"/>
      <c r="E93" s="428"/>
      <c r="F93" s="420">
        <f>SUM(F90:F92)</f>
        <v>0</v>
      </c>
      <c r="G93" s="428"/>
    </row>
    <row r="94" spans="1:7">
      <c r="A94" s="407"/>
      <c r="B94" s="407"/>
      <c r="C94" s="428"/>
      <c r="D94" s="428"/>
      <c r="E94" s="428"/>
      <c r="F94" s="421"/>
      <c r="G94" s="428"/>
    </row>
    <row r="95" spans="1:7">
      <c r="A95" s="407"/>
      <c r="B95" s="414" t="s">
        <v>88</v>
      </c>
      <c r="C95" s="428"/>
      <c r="D95" s="428"/>
      <c r="E95" s="428"/>
      <c r="F95" s="421">
        <f>G29</f>
        <v>0</v>
      </c>
      <c r="G95" s="428"/>
    </row>
    <row r="96" spans="1:7">
      <c r="A96" s="407"/>
      <c r="B96" s="414" t="s">
        <v>89</v>
      </c>
      <c r="C96" s="428"/>
      <c r="D96" s="428"/>
      <c r="E96" s="428"/>
      <c r="F96" s="421">
        <f>G30</f>
        <v>0</v>
      </c>
      <c r="G96" s="428"/>
    </row>
    <row r="97" spans="1:7">
      <c r="A97" s="407"/>
      <c r="B97" s="414" t="s">
        <v>143</v>
      </c>
      <c r="C97" s="428"/>
      <c r="D97" s="428"/>
      <c r="E97" s="428"/>
      <c r="F97" s="421">
        <f>G31</f>
        <v>0</v>
      </c>
      <c r="G97" s="428"/>
    </row>
    <row r="98" spans="1:7">
      <c r="A98" s="407"/>
      <c r="B98" s="407"/>
      <c r="C98" s="428"/>
      <c r="D98" s="428"/>
      <c r="E98" s="428"/>
      <c r="F98" s="421"/>
      <c r="G98" s="428"/>
    </row>
    <row r="99" spans="1:7">
      <c r="A99" s="407"/>
      <c r="B99" s="414" t="s">
        <v>91</v>
      </c>
      <c r="C99" s="428"/>
      <c r="D99" s="428"/>
      <c r="E99" s="428"/>
      <c r="F99" s="421"/>
      <c r="G99" s="428"/>
    </row>
    <row r="100" spans="1:7">
      <c r="A100" s="407"/>
      <c r="B100" s="414" t="s">
        <v>136</v>
      </c>
      <c r="C100" s="428"/>
      <c r="D100" s="428"/>
      <c r="E100" s="428"/>
      <c r="F100" s="421">
        <f>G34</f>
        <v>0</v>
      </c>
      <c r="G100" s="428"/>
    </row>
    <row r="101" spans="1:7">
      <c r="A101" s="407"/>
      <c r="B101" s="414" t="s">
        <v>141</v>
      </c>
      <c r="C101" s="428"/>
      <c r="D101" s="428"/>
      <c r="E101" s="428"/>
      <c r="F101" s="421">
        <f>G35</f>
        <v>0</v>
      </c>
      <c r="G101" s="428"/>
    </row>
    <row r="102" spans="1:7">
      <c r="A102" s="407"/>
      <c r="B102" s="414" t="s">
        <v>139</v>
      </c>
      <c r="C102" s="428"/>
      <c r="D102" s="428"/>
      <c r="E102" s="428"/>
      <c r="F102" s="424">
        <f>G36</f>
        <v>0</v>
      </c>
      <c r="G102" s="428"/>
    </row>
    <row r="103" spans="1:7">
      <c r="A103" s="407"/>
      <c r="B103" s="414" t="s">
        <v>144</v>
      </c>
      <c r="C103" s="428"/>
      <c r="D103" s="428"/>
      <c r="E103" s="428"/>
      <c r="F103" s="421">
        <f>F100+F101+F102</f>
        <v>0</v>
      </c>
      <c r="G103" s="428"/>
    </row>
    <row r="104" spans="1:7">
      <c r="A104" s="407"/>
      <c r="B104" s="428"/>
      <c r="C104" s="428"/>
      <c r="D104" s="428"/>
      <c r="E104" s="428"/>
      <c r="F104" s="421"/>
      <c r="G104" s="428"/>
    </row>
    <row r="105" spans="1:7">
      <c r="A105" s="407"/>
      <c r="B105" s="428" t="s">
        <v>93</v>
      </c>
      <c r="C105" s="428"/>
      <c r="D105" s="428"/>
      <c r="E105" s="428"/>
      <c r="F105" s="423">
        <f>F87+F93+F95+F96+F97+F103</f>
        <v>0</v>
      </c>
      <c r="G105" s="428"/>
    </row>
    <row r="106" spans="1:7">
      <c r="A106" s="407"/>
      <c r="B106" s="428"/>
      <c r="C106" s="428"/>
      <c r="D106" s="428"/>
      <c r="E106" s="428"/>
      <c r="F106" s="421"/>
      <c r="G106" s="428"/>
    </row>
    <row r="107" spans="1:7">
      <c r="A107" s="407"/>
      <c r="B107" s="428" t="s">
        <v>210</v>
      </c>
      <c r="C107" s="428"/>
      <c r="D107" s="428"/>
      <c r="E107" s="428"/>
      <c r="F107" s="424">
        <f>F79-F105</f>
        <v>0</v>
      </c>
      <c r="G107" s="428"/>
    </row>
    <row r="108" spans="1:7">
      <c r="A108" s="407"/>
      <c r="B108" s="428"/>
      <c r="C108" s="428"/>
      <c r="D108" s="428"/>
      <c r="E108" s="428"/>
      <c r="F108" s="421"/>
      <c r="G108" s="428"/>
    </row>
    <row r="109" spans="1:7">
      <c r="A109" s="407"/>
      <c r="B109" s="428" t="s">
        <v>211</v>
      </c>
      <c r="C109" s="428"/>
      <c r="D109" s="428"/>
      <c r="E109" s="429"/>
      <c r="F109" s="421"/>
      <c r="G109" s="428"/>
    </row>
    <row r="110" spans="1:7" ht="13.5" thickBot="1">
      <c r="A110" s="407"/>
      <c r="B110" s="440" t="s">
        <v>212</v>
      </c>
      <c r="C110" s="441">
        <f>Inputs!$D$4</f>
        <v>1.5093000000000001E-2</v>
      </c>
      <c r="D110" s="428"/>
      <c r="E110" s="429"/>
      <c r="F110" s="427">
        <f>ROUND(F107*C110,0)</f>
        <v>0</v>
      </c>
      <c r="G110" s="428"/>
    </row>
    <row r="111" spans="1:7" ht="13.5" thickTop="1"/>
  </sheetData>
  <phoneticPr fontId="0" type="noConversion"/>
  <pageMargins left="0.75" right="0.75" top="0.5" bottom="0.5" header="0.5" footer="0.5"/>
  <pageSetup scale="90" orientation="portrait" r:id="rId1"/>
  <headerFooter alignWithMargins="0"/>
  <rowBreaks count="1" manualBreakCount="1">
    <brk id="65"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J111"/>
  <sheetViews>
    <sheetView topLeftCell="A4" workbookViewId="0">
      <selection activeCell="F62" sqref="F62"/>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row>
    <row r="2" spans="1:8">
      <c r="A2" s="33" t="s">
        <v>125</v>
      </c>
      <c r="B2" s="34"/>
      <c r="C2" s="33"/>
      <c r="E2" s="33"/>
      <c r="F2" s="408" t="s">
        <v>485</v>
      </c>
      <c r="G2" s="33"/>
    </row>
    <row r="3" spans="1:8">
      <c r="A3" s="34" t="str">
        <f>WAElec_10!$A$4</f>
        <v>TWELVE MONTHS ENDED DECEMBER 31, 2010</v>
      </c>
      <c r="B3" s="34"/>
      <c r="C3" s="33"/>
      <c r="E3" s="33"/>
      <c r="F3" s="1012"/>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10">
      <c r="A17" s="38">
        <v>7</v>
      </c>
      <c r="B17" s="41" t="s">
        <v>136</v>
      </c>
      <c r="E17" s="46">
        <f>F17+G17</f>
        <v>0</v>
      </c>
      <c r="F17" s="46">
        <v>0</v>
      </c>
      <c r="G17" s="46">
        <v>0</v>
      </c>
      <c r="H17" s="44"/>
    </row>
    <row r="18" spans="1:10">
      <c r="A18" s="38">
        <v>8</v>
      </c>
      <c r="B18" s="41" t="s">
        <v>137</v>
      </c>
      <c r="E18" s="46"/>
      <c r="F18" s="46"/>
      <c r="G18" s="46"/>
      <c r="H18" s="44"/>
      <c r="J18" s="840"/>
    </row>
    <row r="19" spans="1:10">
      <c r="A19" s="38">
        <v>9</v>
      </c>
      <c r="B19" s="41" t="s">
        <v>138</v>
      </c>
      <c r="E19" s="46">
        <f>F19+G19</f>
        <v>0</v>
      </c>
      <c r="F19" s="46">
        <v>0</v>
      </c>
      <c r="G19" s="46"/>
      <c r="H19" s="44"/>
    </row>
    <row r="20" spans="1:10">
      <c r="A20" s="38">
        <v>10</v>
      </c>
      <c r="B20" s="41" t="s">
        <v>139</v>
      </c>
      <c r="E20" s="46">
        <f>F20+G20</f>
        <v>0</v>
      </c>
      <c r="F20" s="46"/>
      <c r="G20" s="46"/>
      <c r="H20" s="44"/>
    </row>
    <row r="21" spans="1:10">
      <c r="A21" s="38">
        <v>11</v>
      </c>
      <c r="B21" s="41" t="s">
        <v>140</v>
      </c>
      <c r="E21" s="47">
        <f>E17+E18+E19+E20</f>
        <v>0</v>
      </c>
      <c r="F21" s="47">
        <f>F17+F18+F19+F20</f>
        <v>0</v>
      </c>
      <c r="G21" s="47">
        <f>G17+G18+G19+G20</f>
        <v>0</v>
      </c>
      <c r="H21" s="44"/>
    </row>
    <row r="22" spans="1:10">
      <c r="E22" s="49"/>
      <c r="F22" s="49"/>
      <c r="G22" s="49"/>
      <c r="H22" s="44"/>
    </row>
    <row r="23" spans="1:10">
      <c r="B23" s="41" t="s">
        <v>85</v>
      </c>
      <c r="E23" s="49"/>
      <c r="F23" s="49"/>
      <c r="G23" s="49"/>
      <c r="H23" s="44"/>
    </row>
    <row r="24" spans="1:10">
      <c r="A24" s="38">
        <v>12</v>
      </c>
      <c r="B24" s="41" t="s">
        <v>136</v>
      </c>
      <c r="E24" s="46">
        <f>F24+G24</f>
        <v>0</v>
      </c>
      <c r="F24" s="46">
        <v>0</v>
      </c>
      <c r="G24" s="46">
        <v>0</v>
      </c>
      <c r="H24" s="44" t="str">
        <f>IF(E24=F24+G24," ","ERROR")</f>
        <v xml:space="preserve"> </v>
      </c>
    </row>
    <row r="25" spans="1:10">
      <c r="A25" s="38">
        <v>13</v>
      </c>
      <c r="B25" s="41" t="s">
        <v>141</v>
      </c>
      <c r="E25" s="46"/>
      <c r="F25" s="46"/>
      <c r="G25" s="46"/>
      <c r="H25" s="44" t="str">
        <f>IF(E25=F25+G25," ","ERROR")</f>
        <v xml:space="preserve"> </v>
      </c>
    </row>
    <row r="26" spans="1:10">
      <c r="A26" s="38">
        <v>14</v>
      </c>
      <c r="B26" s="41" t="s">
        <v>139</v>
      </c>
      <c r="E26" s="46">
        <f>F26+G26</f>
        <v>0</v>
      </c>
      <c r="F26" s="46">
        <v>0</v>
      </c>
      <c r="G26" s="757">
        <f>F110</f>
        <v>0</v>
      </c>
      <c r="H26" s="44" t="str">
        <f>IF(E26=F26+G26," ","ERROR")</f>
        <v xml:space="preserve"> </v>
      </c>
    </row>
    <row r="27" spans="1:10">
      <c r="A27" s="38">
        <v>15</v>
      </c>
      <c r="B27" s="41" t="s">
        <v>142</v>
      </c>
      <c r="E27" s="47">
        <f>E24+E25+E26</f>
        <v>0</v>
      </c>
      <c r="F27" s="47">
        <f>F24+F25+F26</f>
        <v>0</v>
      </c>
      <c r="G27" s="47">
        <f>G24+G25+G26</f>
        <v>0</v>
      </c>
      <c r="H27" s="44" t="str">
        <f>IF(E27=F27+G27," ","ERROR")</f>
        <v xml:space="preserve"> </v>
      </c>
    </row>
    <row r="28" spans="1:10">
      <c r="E28" s="49"/>
      <c r="F28" s="49"/>
      <c r="G28" s="49"/>
      <c r="H28" s="44"/>
    </row>
    <row r="29" spans="1:10">
      <c r="A29" s="38">
        <v>16</v>
      </c>
      <c r="B29" s="41" t="s">
        <v>88</v>
      </c>
      <c r="E29" s="46">
        <f>SUM(F29:G29)</f>
        <v>0</v>
      </c>
      <c r="F29" s="46">
        <v>0</v>
      </c>
      <c r="G29" s="46">
        <v>0</v>
      </c>
      <c r="H29" s="44" t="str">
        <f>IF(E29=F29+G29," ","ERROR")</f>
        <v xml:space="preserve"> </v>
      </c>
    </row>
    <row r="30" spans="1:10">
      <c r="A30" s="38">
        <v>17</v>
      </c>
      <c r="B30" s="41" t="s">
        <v>89</v>
      </c>
      <c r="E30" s="46">
        <f>SUM(F30:G30)</f>
        <v>0</v>
      </c>
      <c r="F30" s="46">
        <v>0</v>
      </c>
      <c r="G30" s="46">
        <v>0</v>
      </c>
      <c r="H30" s="44" t="str">
        <f>IF(E30=F30+G30," ","ERROR")</f>
        <v xml:space="preserve"> </v>
      </c>
    </row>
    <row r="31" spans="1:10">
      <c r="A31" s="38">
        <v>18</v>
      </c>
      <c r="B31" s="41" t="s">
        <v>143</v>
      </c>
      <c r="E31" s="46">
        <f>SUM(F31:G31)</f>
        <v>0</v>
      </c>
      <c r="F31" s="46">
        <v>0</v>
      </c>
      <c r="G31" s="46">
        <v>0</v>
      </c>
      <c r="H31" s="44" t="str">
        <f>IF(E31=F31+G31," ","ERROR")</f>
        <v xml:space="preserve"> </v>
      </c>
    </row>
    <row r="32" spans="1:10">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0</v>
      </c>
      <c r="F38" s="52">
        <f>F21+F27+F29+F30+F31+F37</f>
        <v>0</v>
      </c>
      <c r="G38" s="52">
        <f>G21+G27+G29+G30+G31+G37</f>
        <v>0</v>
      </c>
      <c r="H38" s="44" t="str">
        <f>IF(E38=F38+G38," ","ERROR")</f>
        <v xml:space="preserve"> </v>
      </c>
    </row>
    <row r="39" spans="1:8">
      <c r="E39" s="49"/>
      <c r="F39" s="49"/>
      <c r="G39" s="49"/>
      <c r="H39" s="44"/>
    </row>
    <row r="40" spans="1:8">
      <c r="A40" s="38">
        <v>24</v>
      </c>
      <c r="B40" s="41" t="s">
        <v>145</v>
      </c>
      <c r="E40" s="49">
        <f>E13-E38</f>
        <v>0</v>
      </c>
      <c r="F40" s="49">
        <f>F13-F38</f>
        <v>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0</v>
      </c>
      <c r="F43" s="46">
        <f>ROUND(F40*D43,0)</f>
        <v>0</v>
      </c>
      <c r="G43" s="46">
        <f>ROUND(G40*D43,0)</f>
        <v>0</v>
      </c>
      <c r="H43" s="44" t="str">
        <f>IF(E43=F43+G43," ","ERROR")</f>
        <v xml:space="preserve"> </v>
      </c>
    </row>
    <row r="44" spans="1:8">
      <c r="A44" s="38">
        <v>26</v>
      </c>
      <c r="B44" s="41" t="s">
        <v>148</v>
      </c>
      <c r="E44" s="46"/>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0</v>
      </c>
      <c r="F47" s="232">
        <f>F40-SUM(F43:F45)</f>
        <v>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0</v>
      </c>
      <c r="F56" s="49">
        <f>F51+F52+F53+F54+F55</f>
        <v>0</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f>F61+G61</f>
        <v>18188</v>
      </c>
      <c r="F61" s="46">
        <v>18188</v>
      </c>
      <c r="G61" s="46"/>
      <c r="H61" s="44"/>
    </row>
    <row r="62" spans="1:8">
      <c r="A62" s="218">
        <v>40</v>
      </c>
      <c r="B62" s="41" t="s">
        <v>112</v>
      </c>
      <c r="E62" s="50">
        <f>F62+G62</f>
        <v>0</v>
      </c>
      <c r="F62" s="50"/>
      <c r="G62" s="50"/>
      <c r="H62" s="44" t="str">
        <f t="shared" si="1"/>
        <v xml:space="preserve"> </v>
      </c>
    </row>
    <row r="63" spans="1:8" ht="11.25" customHeight="1">
      <c r="A63" s="218"/>
      <c r="H63" s="44"/>
    </row>
    <row r="64" spans="1:8" ht="13.5" thickBot="1">
      <c r="A64" s="222">
        <v>41</v>
      </c>
      <c r="B64" s="43" t="s">
        <v>113</v>
      </c>
      <c r="C64" s="44"/>
      <c r="D64" s="44"/>
      <c r="E64" s="54">
        <f>E56-E59+E60+E62+E61</f>
        <v>18188</v>
      </c>
      <c r="F64" s="54">
        <f>F56-F59+F60+F62+F61</f>
        <v>18188</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tr">
        <f>F2</f>
        <v>Working Capital</v>
      </c>
      <c r="G68" s="393"/>
    </row>
    <row r="69" spans="1:8">
      <c r="A69" s="374" t="s">
        <v>209</v>
      </c>
      <c r="B69" s="374"/>
      <c r="C69" s="374"/>
      <c r="D69" s="393"/>
      <c r="E69" s="394"/>
      <c r="F69" s="396">
        <f>F3</f>
        <v>0</v>
      </c>
      <c r="G69" s="393"/>
    </row>
    <row r="70" spans="1:8">
      <c r="A70" s="377"/>
      <c r="B70" s="393"/>
      <c r="C70" s="393"/>
      <c r="D70" s="393"/>
      <c r="E70" s="397"/>
      <c r="F70" s="398"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pageMargins left="1" right="1" top="0.5" bottom="0.25" header="0.5" footer="0.5"/>
  <pageSetup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1"/>
  <sheetViews>
    <sheetView workbookViewId="0">
      <selection activeCell="H1" sqref="H1"/>
    </sheetView>
  </sheetViews>
  <sheetFormatPr defaultColWidth="12.42578125" defaultRowHeight="12"/>
  <cols>
    <col min="1" max="1" width="5.5703125" style="408" customWidth="1"/>
    <col min="2" max="2" width="26.140625" style="407" customWidth="1"/>
    <col min="3" max="3" width="12.42578125" style="407" customWidth="1"/>
    <col min="4" max="4" width="6.7109375" style="407" customWidth="1"/>
    <col min="5" max="16384" width="12.42578125" style="407"/>
  </cols>
  <sheetData>
    <row r="1" spans="1:8">
      <c r="A1" s="405" t="str">
        <f>Inputs!$D$6</f>
        <v>AVISTA UTILITIES</v>
      </c>
      <c r="B1" s="406"/>
      <c r="C1" s="405"/>
      <c r="H1" s="878" t="s">
        <v>434</v>
      </c>
    </row>
    <row r="2" spans="1:8">
      <c r="A2" s="405" t="s">
        <v>125</v>
      </c>
      <c r="B2" s="406"/>
      <c r="C2" s="405"/>
      <c r="E2" s="405"/>
      <c r="F2" s="408" t="s">
        <v>224</v>
      </c>
      <c r="G2" s="405"/>
    </row>
    <row r="3" spans="1:8">
      <c r="A3" s="406" t="str">
        <f>WAElec_10!$A$4</f>
        <v>TWELVE MONTHS ENDED DECEMBER 31, 2010</v>
      </c>
      <c r="B3" s="406"/>
      <c r="C3" s="405"/>
      <c r="E3" s="405"/>
      <c r="F3" s="408" t="s">
        <v>225</v>
      </c>
      <c r="G3" s="405"/>
    </row>
    <row r="4" spans="1:8">
      <c r="A4" s="405" t="s">
        <v>0</v>
      </c>
      <c r="B4" s="406"/>
      <c r="C4" s="405"/>
      <c r="E4" s="409"/>
      <c r="F4" s="410" t="s">
        <v>128</v>
      </c>
      <c r="G4" s="411"/>
    </row>
    <row r="5" spans="1:8">
      <c r="A5" s="408" t="s">
        <v>12</v>
      </c>
    </row>
    <row r="6" spans="1:8" s="408" customFormat="1">
      <c r="A6" s="408" t="s">
        <v>129</v>
      </c>
      <c r="B6" s="412" t="s">
        <v>33</v>
      </c>
      <c r="C6" s="412"/>
      <c r="E6" s="412" t="s">
        <v>130</v>
      </c>
      <c r="F6" s="412" t="s">
        <v>131</v>
      </c>
      <c r="G6" s="412" t="s">
        <v>115</v>
      </c>
      <c r="H6" s="413"/>
    </row>
    <row r="7" spans="1:8">
      <c r="B7" s="414" t="s">
        <v>72</v>
      </c>
    </row>
    <row r="8" spans="1:8" s="417" customFormat="1">
      <c r="A8" s="415">
        <v>1</v>
      </c>
      <c r="B8" s="416" t="s">
        <v>73</v>
      </c>
      <c r="E8" s="418">
        <f>F8+G8</f>
        <v>-14789</v>
      </c>
      <c r="F8" s="900">
        <v>-14789</v>
      </c>
      <c r="G8" s="418"/>
      <c r="H8" s="417" t="str">
        <f t="shared" ref="H8:H13" si="0">IF(E8=F8+G8," ","ERROR")</f>
        <v xml:space="preserve"> </v>
      </c>
    </row>
    <row r="9" spans="1:8">
      <c r="A9" s="408">
        <v>2</v>
      </c>
      <c r="B9" s="414" t="s">
        <v>74</v>
      </c>
      <c r="E9" s="419"/>
      <c r="F9" s="419"/>
      <c r="G9" s="419"/>
      <c r="H9" s="417" t="str">
        <f t="shared" si="0"/>
        <v xml:space="preserve"> </v>
      </c>
    </row>
    <row r="10" spans="1:8">
      <c r="A10" s="408">
        <v>3</v>
      </c>
      <c r="B10" s="414" t="s">
        <v>133</v>
      </c>
      <c r="E10" s="419"/>
      <c r="F10" s="419"/>
      <c r="G10" s="419"/>
      <c r="H10" s="417" t="str">
        <f t="shared" si="0"/>
        <v xml:space="preserve"> </v>
      </c>
    </row>
    <row r="11" spans="1:8">
      <c r="A11" s="408">
        <v>4</v>
      </c>
      <c r="B11" s="414" t="s">
        <v>134</v>
      </c>
      <c r="E11" s="420">
        <f>E8+E9+E10</f>
        <v>-14789</v>
      </c>
      <c r="F11" s="420">
        <f>F8+F9+F10</f>
        <v>-14789</v>
      </c>
      <c r="G11" s="420">
        <f>G8+G9+G10</f>
        <v>0</v>
      </c>
      <c r="H11" s="417" t="str">
        <f t="shared" si="0"/>
        <v xml:space="preserve"> </v>
      </c>
    </row>
    <row r="12" spans="1:8">
      <c r="A12" s="408">
        <v>5</v>
      </c>
      <c r="B12" s="414" t="s">
        <v>77</v>
      </c>
      <c r="E12" s="419">
        <f>SUM(F12:G12)</f>
        <v>-17</v>
      </c>
      <c r="F12" s="901">
        <v>-17</v>
      </c>
      <c r="G12" s="419"/>
      <c r="H12" s="417" t="str">
        <f t="shared" si="0"/>
        <v xml:space="preserve"> </v>
      </c>
    </row>
    <row r="13" spans="1:8">
      <c r="A13" s="408">
        <v>6</v>
      </c>
      <c r="B13" s="414" t="s">
        <v>135</v>
      </c>
      <c r="E13" s="420">
        <f>E11+E12</f>
        <v>-14806</v>
      </c>
      <c r="F13" s="420">
        <f>F11+F12</f>
        <v>-14806</v>
      </c>
      <c r="G13" s="420">
        <f>G11+G12</f>
        <v>0</v>
      </c>
      <c r="H13" s="417" t="str">
        <f t="shared" si="0"/>
        <v xml:space="preserve"> </v>
      </c>
    </row>
    <row r="14" spans="1:8">
      <c r="E14" s="421"/>
      <c r="F14" s="421"/>
      <c r="G14" s="421"/>
      <c r="H14" s="417"/>
    </row>
    <row r="15" spans="1:8">
      <c r="B15" s="414" t="s">
        <v>79</v>
      </c>
      <c r="E15" s="421"/>
      <c r="F15" s="421"/>
      <c r="G15" s="421"/>
      <c r="H15" s="417"/>
    </row>
    <row r="16" spans="1:8">
      <c r="B16" s="414" t="s">
        <v>80</v>
      </c>
      <c r="E16" s="421"/>
      <c r="F16" s="421"/>
      <c r="G16" s="421"/>
      <c r="H16" s="417"/>
    </row>
    <row r="17" spans="1:8">
      <c r="A17" s="408">
        <v>7</v>
      </c>
      <c r="B17" s="414" t="s">
        <v>136</v>
      </c>
      <c r="E17" s="419"/>
      <c r="F17" s="419"/>
      <c r="G17" s="419"/>
      <c r="H17" s="417" t="str">
        <f>IF(E17=F17+G17," ","ERROR")</f>
        <v xml:space="preserve"> </v>
      </c>
    </row>
    <row r="18" spans="1:8">
      <c r="A18" s="408">
        <v>8</v>
      </c>
      <c r="B18" s="414" t="s">
        <v>137</v>
      </c>
      <c r="E18" s="419"/>
      <c r="F18" s="419"/>
      <c r="G18" s="419"/>
      <c r="H18" s="417" t="str">
        <f>IF(E18=F18+G18," ","ERROR")</f>
        <v xml:space="preserve"> </v>
      </c>
    </row>
    <row r="19" spans="1:8">
      <c r="A19" s="408">
        <v>9</v>
      </c>
      <c r="B19" s="414" t="s">
        <v>138</v>
      </c>
      <c r="E19" s="419"/>
      <c r="F19" s="419"/>
      <c r="G19" s="419"/>
      <c r="H19" s="417" t="str">
        <f>IF(E19=F19+G19," ","ERROR")</f>
        <v xml:space="preserve"> </v>
      </c>
    </row>
    <row r="20" spans="1:8">
      <c r="A20" s="408">
        <v>10</v>
      </c>
      <c r="B20" s="414" t="s">
        <v>139</v>
      </c>
      <c r="E20" s="419"/>
      <c r="F20" s="419"/>
      <c r="G20" s="419"/>
      <c r="H20" s="417" t="str">
        <f>IF(E20=F20+G20," ","ERROR")</f>
        <v xml:space="preserve"> </v>
      </c>
    </row>
    <row r="21" spans="1:8">
      <c r="A21" s="408">
        <v>11</v>
      </c>
      <c r="B21" s="414" t="s">
        <v>140</v>
      </c>
      <c r="E21" s="420">
        <f>E17+E18+E19+E20</f>
        <v>0</v>
      </c>
      <c r="F21" s="420">
        <f>F17+F18+F19+F20</f>
        <v>0</v>
      </c>
      <c r="G21" s="420">
        <f>G17+G18+G19+G20</f>
        <v>0</v>
      </c>
      <c r="H21" s="417" t="str">
        <f>IF(E21=F21+G21," ","ERROR")</f>
        <v xml:space="preserve"> </v>
      </c>
    </row>
    <row r="22" spans="1:8">
      <c r="E22" s="421"/>
      <c r="F22" s="421"/>
      <c r="G22" s="421"/>
      <c r="H22" s="417"/>
    </row>
    <row r="23" spans="1:8">
      <c r="B23" s="414" t="s">
        <v>85</v>
      </c>
      <c r="E23" s="421"/>
      <c r="F23" s="421"/>
      <c r="G23" s="421"/>
      <c r="H23" s="417"/>
    </row>
    <row r="24" spans="1:8">
      <c r="A24" s="408">
        <v>12</v>
      </c>
      <c r="B24" s="414" t="s">
        <v>136</v>
      </c>
      <c r="E24" s="419"/>
      <c r="F24" s="419"/>
      <c r="G24" s="419"/>
      <c r="H24" s="417" t="str">
        <f>IF(E24=F24+G24," ","ERROR")</f>
        <v xml:space="preserve"> </v>
      </c>
    </row>
    <row r="25" spans="1:8">
      <c r="A25" s="408">
        <v>13</v>
      </c>
      <c r="B25" s="414" t="s">
        <v>141</v>
      </c>
      <c r="E25" s="419"/>
      <c r="F25" s="419"/>
      <c r="G25" s="419"/>
      <c r="H25" s="417" t="str">
        <f>IF(E25=F25+G25," ","ERROR")</f>
        <v xml:space="preserve"> </v>
      </c>
    </row>
    <row r="26" spans="1:8">
      <c r="A26" s="408">
        <v>14</v>
      </c>
      <c r="B26" s="414" t="s">
        <v>139</v>
      </c>
      <c r="E26" s="419">
        <f>F26+G26</f>
        <v>-14761</v>
      </c>
      <c r="F26" s="901">
        <v>-14761</v>
      </c>
      <c r="G26" s="758">
        <f>0+F110</f>
        <v>0</v>
      </c>
      <c r="H26" s="417" t="str">
        <f>IF(E26=F26+G26," ","ERROR")</f>
        <v xml:space="preserve"> </v>
      </c>
    </row>
    <row r="27" spans="1:8">
      <c r="A27" s="408">
        <v>15</v>
      </c>
      <c r="B27" s="414" t="s">
        <v>142</v>
      </c>
      <c r="E27" s="420">
        <f>E24+E25+E26</f>
        <v>-14761</v>
      </c>
      <c r="F27" s="420">
        <f>F24+F25+F26</f>
        <v>-14761</v>
      </c>
      <c r="G27" s="420">
        <f>G24+G25+G26</f>
        <v>0</v>
      </c>
      <c r="H27" s="417" t="str">
        <f>IF(E27=F27+G27," ","ERROR")</f>
        <v xml:space="preserve"> </v>
      </c>
    </row>
    <row r="28" spans="1:8">
      <c r="E28" s="421"/>
      <c r="F28" s="421"/>
      <c r="G28" s="421"/>
      <c r="H28" s="417"/>
    </row>
    <row r="29" spans="1:8">
      <c r="A29" s="408">
        <v>16</v>
      </c>
      <c r="B29" s="414" t="s">
        <v>88</v>
      </c>
      <c r="E29" s="419"/>
      <c r="F29" s="419"/>
      <c r="G29" s="419"/>
      <c r="H29" s="417" t="str">
        <f>IF(E29=F29+G29," ","ERROR")</f>
        <v xml:space="preserve"> </v>
      </c>
    </row>
    <row r="30" spans="1:8">
      <c r="A30" s="408">
        <v>17</v>
      </c>
      <c r="B30" s="414" t="s">
        <v>89</v>
      </c>
      <c r="E30" s="419"/>
      <c r="F30" s="419"/>
      <c r="G30" s="419"/>
      <c r="H30" s="417" t="str">
        <f>IF(E30=F30+G30," ","ERROR")</f>
        <v xml:space="preserve"> </v>
      </c>
    </row>
    <row r="31" spans="1:8">
      <c r="A31" s="408">
        <v>18</v>
      </c>
      <c r="B31" s="414" t="s">
        <v>143</v>
      </c>
      <c r="E31" s="419"/>
      <c r="F31" s="419"/>
      <c r="G31" s="419"/>
      <c r="H31" s="417" t="str">
        <f>IF(E31=F31+G31," ","ERROR")</f>
        <v xml:space="preserve"> </v>
      </c>
    </row>
    <row r="32" spans="1:8">
      <c r="E32" s="421"/>
      <c r="F32" s="421"/>
      <c r="G32" s="421"/>
      <c r="H32" s="417"/>
    </row>
    <row r="33" spans="1:8">
      <c r="B33" s="414" t="s">
        <v>91</v>
      </c>
      <c r="E33" s="421"/>
      <c r="F33" s="421"/>
      <c r="G33" s="421"/>
      <c r="H33" s="417"/>
    </row>
    <row r="34" spans="1:8">
      <c r="A34" s="408">
        <v>19</v>
      </c>
      <c r="B34" s="414" t="s">
        <v>136</v>
      </c>
      <c r="E34" s="419">
        <f>F34+G34</f>
        <v>0</v>
      </c>
      <c r="F34" s="419">
        <v>0</v>
      </c>
      <c r="G34" s="419"/>
      <c r="H34" s="417" t="str">
        <f>IF(E34=F34+G34," ","ERROR")</f>
        <v xml:space="preserve"> </v>
      </c>
    </row>
    <row r="35" spans="1:8">
      <c r="A35" s="408">
        <v>20</v>
      </c>
      <c r="B35" s="414" t="s">
        <v>141</v>
      </c>
      <c r="E35" s="419"/>
      <c r="F35" s="419"/>
      <c r="G35" s="419"/>
      <c r="H35" s="417" t="str">
        <f>IF(E35=F35+G35," ","ERROR")</f>
        <v xml:space="preserve"> </v>
      </c>
    </row>
    <row r="36" spans="1:8">
      <c r="A36" s="408">
        <v>21</v>
      </c>
      <c r="B36" s="414" t="s">
        <v>139</v>
      </c>
      <c r="E36" s="419"/>
      <c r="F36" s="419"/>
      <c r="G36" s="419"/>
      <c r="H36" s="417" t="str">
        <f>IF(E36=F36+G36," ","ERROR")</f>
        <v xml:space="preserve"> </v>
      </c>
    </row>
    <row r="37" spans="1:8">
      <c r="A37" s="408">
        <v>22</v>
      </c>
      <c r="B37" s="414" t="s">
        <v>144</v>
      </c>
      <c r="E37" s="423">
        <f>E34+E35+E36</f>
        <v>0</v>
      </c>
      <c r="F37" s="423">
        <f>F34+F35+F36</f>
        <v>0</v>
      </c>
      <c r="G37" s="423">
        <f>G34+G35+G36</f>
        <v>0</v>
      </c>
      <c r="H37" s="417" t="str">
        <f>IF(E37=F37+G37," ","ERROR")</f>
        <v xml:space="preserve"> </v>
      </c>
    </row>
    <row r="38" spans="1:8">
      <c r="A38" s="408">
        <v>23</v>
      </c>
      <c r="B38" s="414" t="s">
        <v>93</v>
      </c>
      <c r="E38" s="424">
        <f>E21+E27+E29+E30+E31+E37</f>
        <v>-14761</v>
      </c>
      <c r="F38" s="424">
        <f>F21+F27+F29+F30+F31+F37</f>
        <v>-14761</v>
      </c>
      <c r="G38" s="424">
        <f>G21+G27+G29+G30+G31+G37</f>
        <v>0</v>
      </c>
      <c r="H38" s="417" t="str">
        <f>IF(E38=F38+G38," ","ERROR")</f>
        <v xml:space="preserve"> </v>
      </c>
    </row>
    <row r="39" spans="1:8">
      <c r="E39" s="421"/>
      <c r="F39" s="421"/>
      <c r="G39" s="421"/>
      <c r="H39" s="417"/>
    </row>
    <row r="40" spans="1:8">
      <c r="A40" s="408">
        <v>24</v>
      </c>
      <c r="B40" s="414" t="s">
        <v>145</v>
      </c>
      <c r="E40" s="421">
        <f>E13-E38</f>
        <v>-45</v>
      </c>
      <c r="F40" s="421">
        <f>F13-F38</f>
        <v>-45</v>
      </c>
      <c r="G40" s="421">
        <f>G13-G38</f>
        <v>0</v>
      </c>
      <c r="H40" s="417" t="str">
        <f>IF(E40=F40+G40," ","ERROR")</f>
        <v xml:space="preserve"> </v>
      </c>
    </row>
    <row r="41" spans="1:8">
      <c r="B41" s="414"/>
      <c r="E41" s="421"/>
      <c r="F41" s="421"/>
      <c r="G41" s="421"/>
      <c r="H41" s="417"/>
    </row>
    <row r="42" spans="1:8">
      <c r="B42" s="414" t="s">
        <v>146</v>
      </c>
      <c r="E42" s="421"/>
      <c r="F42" s="421"/>
      <c r="G42" s="421"/>
      <c r="H42" s="417"/>
    </row>
    <row r="43" spans="1:8">
      <c r="A43" s="408">
        <v>25</v>
      </c>
      <c r="B43" s="414" t="s">
        <v>147</v>
      </c>
      <c r="D43" s="425">
        <v>0.35</v>
      </c>
      <c r="E43" s="419">
        <f>F43+G43</f>
        <v>-16</v>
      </c>
      <c r="F43" s="419">
        <f>ROUND(F40*D43,0)</f>
        <v>-16</v>
      </c>
      <c r="G43" s="419">
        <f>ROUND(G40*D43,0)</f>
        <v>0</v>
      </c>
      <c r="H43" s="417" t="str">
        <f>IF(E43=F43+G43," ","ERROR")</f>
        <v xml:space="preserve"> </v>
      </c>
    </row>
    <row r="44" spans="1:8">
      <c r="A44" s="408">
        <v>26</v>
      </c>
      <c r="B44" s="414" t="s">
        <v>148</v>
      </c>
      <c r="E44" s="419"/>
      <c r="F44" s="419"/>
      <c r="G44" s="419"/>
      <c r="H44" s="417" t="str">
        <f>IF(E44=F44+G44," ","ERROR")</f>
        <v xml:space="preserve"> </v>
      </c>
    </row>
    <row r="45" spans="1:8" ht="12.75">
      <c r="A45" s="38">
        <v>27</v>
      </c>
      <c r="B45" s="906" t="s">
        <v>439</v>
      </c>
      <c r="C45"/>
      <c r="D45"/>
      <c r="E45" s="754"/>
      <c r="F45" s="754"/>
      <c r="G45" s="754"/>
      <c r="H45" s="417" t="str">
        <f>IF(E45=F45+G45," ","ERROR")</f>
        <v xml:space="preserve"> </v>
      </c>
    </row>
    <row r="46" spans="1:8">
      <c r="A46" s="218"/>
      <c r="B46" s="221"/>
      <c r="C46" s="215"/>
      <c r="D46" s="215"/>
      <c r="E46" s="228"/>
      <c r="F46" s="228"/>
      <c r="G46" s="228"/>
      <c r="H46" s="417"/>
    </row>
    <row r="47" spans="1:8" s="417" customFormat="1">
      <c r="A47" s="222">
        <v>28</v>
      </c>
      <c r="B47" s="223" t="s">
        <v>100</v>
      </c>
      <c r="C47" s="224"/>
      <c r="D47" s="224"/>
      <c r="E47" s="232">
        <f>E40-SUM(E43:E45)</f>
        <v>-29</v>
      </c>
      <c r="F47" s="232">
        <f>F40-SUM(F43:F45)</f>
        <v>-29</v>
      </c>
      <c r="G47" s="232">
        <f>G40-SUM(G43:G45)</f>
        <v>0</v>
      </c>
      <c r="H47" s="417" t="str">
        <f>IF(E47=F47+G47," ","ERROR")</f>
        <v xml:space="preserve"> </v>
      </c>
    </row>
    <row r="48" spans="1:8">
      <c r="A48" s="218"/>
      <c r="H48" s="417"/>
    </row>
    <row r="49" spans="1:8">
      <c r="A49" s="218"/>
      <c r="B49" s="414" t="s">
        <v>101</v>
      </c>
      <c r="H49" s="417"/>
    </row>
    <row r="50" spans="1:8">
      <c r="A50" s="218"/>
      <c r="B50" s="414" t="s">
        <v>102</v>
      </c>
      <c r="H50" s="417"/>
    </row>
    <row r="51" spans="1:8" s="417" customFormat="1">
      <c r="A51" s="218">
        <v>29</v>
      </c>
      <c r="B51" s="416" t="s">
        <v>150</v>
      </c>
      <c r="E51" s="418"/>
      <c r="F51" s="418"/>
      <c r="G51" s="418"/>
      <c r="H51" s="417" t="str">
        <f t="shared" ref="H51:H62" si="1">IF(E51=F51+G51," ","ERROR")</f>
        <v xml:space="preserve"> </v>
      </c>
    </row>
    <row r="52" spans="1:8">
      <c r="A52" s="218">
        <v>30</v>
      </c>
      <c r="B52" s="414" t="s">
        <v>151</v>
      </c>
      <c r="E52" s="419"/>
      <c r="F52" s="419"/>
      <c r="G52" s="419"/>
      <c r="H52" s="417" t="str">
        <f t="shared" si="1"/>
        <v xml:space="preserve"> </v>
      </c>
    </row>
    <row r="53" spans="1:8">
      <c r="A53" s="218">
        <v>31</v>
      </c>
      <c r="B53" s="414" t="s">
        <v>152</v>
      </c>
      <c r="E53" s="419"/>
      <c r="F53" s="419"/>
      <c r="G53" s="419"/>
      <c r="H53" s="417" t="str">
        <f t="shared" si="1"/>
        <v xml:space="preserve"> </v>
      </c>
    </row>
    <row r="54" spans="1:8">
      <c r="A54" s="218">
        <v>32</v>
      </c>
      <c r="B54" s="414" t="s">
        <v>153</v>
      </c>
      <c r="E54" s="419"/>
      <c r="F54" s="419"/>
      <c r="G54" s="419"/>
      <c r="H54" s="417" t="str">
        <f t="shared" si="1"/>
        <v xml:space="preserve"> </v>
      </c>
    </row>
    <row r="55" spans="1:8">
      <c r="A55" s="218">
        <v>33</v>
      </c>
      <c r="B55" s="414" t="s">
        <v>154</v>
      </c>
      <c r="E55" s="426"/>
      <c r="F55" s="426"/>
      <c r="G55" s="426"/>
      <c r="H55" s="417" t="str">
        <f t="shared" si="1"/>
        <v xml:space="preserve"> </v>
      </c>
    </row>
    <row r="56" spans="1:8">
      <c r="A56" s="218">
        <v>34</v>
      </c>
      <c r="B56" s="414" t="s">
        <v>155</v>
      </c>
      <c r="E56" s="421">
        <f>E51+E52+E53+E54+E55</f>
        <v>0</v>
      </c>
      <c r="F56" s="421">
        <f>F51+F52+F53+F54+F55</f>
        <v>0</v>
      </c>
      <c r="G56" s="421">
        <f>G51+G52+G53+G54+G55</f>
        <v>0</v>
      </c>
      <c r="H56" s="417" t="str">
        <f t="shared" si="1"/>
        <v xml:space="preserve"> </v>
      </c>
    </row>
    <row r="57" spans="1:8">
      <c r="A57" s="218">
        <v>35</v>
      </c>
      <c r="B57" s="414" t="s">
        <v>108</v>
      </c>
      <c r="E57" s="419"/>
      <c r="F57" s="419"/>
      <c r="G57" s="419"/>
      <c r="H57" s="417" t="str">
        <f t="shared" si="1"/>
        <v xml:space="preserve"> </v>
      </c>
    </row>
    <row r="58" spans="1:8">
      <c r="A58" s="218">
        <v>36</v>
      </c>
      <c r="B58" s="414" t="s">
        <v>109</v>
      </c>
      <c r="E58" s="426"/>
      <c r="F58" s="426"/>
      <c r="G58" s="426"/>
      <c r="H58" s="417" t="str">
        <f t="shared" si="1"/>
        <v xml:space="preserve"> </v>
      </c>
    </row>
    <row r="59" spans="1:8">
      <c r="A59" s="218">
        <v>37</v>
      </c>
      <c r="B59" s="414" t="s">
        <v>156</v>
      </c>
      <c r="E59" s="421">
        <f>E57+E58</f>
        <v>0</v>
      </c>
      <c r="F59" s="421">
        <f>F57+F58</f>
        <v>0</v>
      </c>
      <c r="G59" s="421">
        <f>G57+G58</f>
        <v>0</v>
      </c>
      <c r="H59" s="417" t="str">
        <f t="shared" si="1"/>
        <v xml:space="preserve"> </v>
      </c>
    </row>
    <row r="60" spans="1:8">
      <c r="A60" s="218">
        <v>38</v>
      </c>
      <c r="B60" s="414" t="s">
        <v>111</v>
      </c>
      <c r="E60" s="419"/>
      <c r="F60" s="419"/>
      <c r="G60" s="419"/>
      <c r="H60" s="417" t="str">
        <f t="shared" si="1"/>
        <v xml:space="preserve"> </v>
      </c>
    </row>
    <row r="61" spans="1:8">
      <c r="A61" s="218">
        <v>39</v>
      </c>
      <c r="B61" s="221" t="s">
        <v>446</v>
      </c>
      <c r="E61" s="419"/>
      <c r="F61" s="419"/>
      <c r="G61" s="419"/>
      <c r="H61" s="417"/>
    </row>
    <row r="62" spans="1:8">
      <c r="A62" s="218">
        <v>40</v>
      </c>
      <c r="B62" s="414" t="s">
        <v>112</v>
      </c>
      <c r="E62" s="426"/>
      <c r="F62" s="426"/>
      <c r="G62" s="426"/>
      <c r="H62" s="417" t="str">
        <f t="shared" si="1"/>
        <v xml:space="preserve"> </v>
      </c>
    </row>
    <row r="63" spans="1:8" ht="9" customHeight="1">
      <c r="A63" s="218"/>
      <c r="H63" s="417"/>
    </row>
    <row r="64" spans="1:8" s="417" customFormat="1" ht="12.75" thickBot="1">
      <c r="A64" s="222">
        <v>41</v>
      </c>
      <c r="B64" s="416" t="s">
        <v>113</v>
      </c>
      <c r="E64" s="54">
        <f>E56-E59+E60+E62+E61</f>
        <v>0</v>
      </c>
      <c r="F64" s="54">
        <f>F56-F59+F60+F62+F61</f>
        <v>0</v>
      </c>
      <c r="G64" s="54">
        <f>G56-G59+G60+G62+G61</f>
        <v>0</v>
      </c>
      <c r="H64" s="417" t="str">
        <f>IF(E64=F64+G64," ","ERROR")</f>
        <v xml:space="preserve"> </v>
      </c>
    </row>
    <row r="65" spans="1:8" ht="12.75" thickTop="1"/>
    <row r="66" spans="1:8">
      <c r="A66" s="406" t="str">
        <f>Inputs!$D$6</f>
        <v>AVISTA UTILITIES</v>
      </c>
      <c r="B66" s="406"/>
      <c r="C66" s="406"/>
      <c r="D66" s="428"/>
      <c r="E66" s="429"/>
      <c r="F66" s="428"/>
      <c r="G66" s="430"/>
      <c r="H66" s="429"/>
    </row>
    <row r="67" spans="1:8">
      <c r="A67" s="406" t="s">
        <v>208</v>
      </c>
      <c r="B67" s="406"/>
      <c r="C67" s="406"/>
      <c r="D67" s="428"/>
      <c r="E67" s="429"/>
      <c r="F67" s="428"/>
      <c r="G67" s="430"/>
      <c r="H67" s="429"/>
    </row>
    <row r="68" spans="1:8">
      <c r="A68" s="406" t="str">
        <f>A3</f>
        <v>TWELVE MONTHS ENDED DECEMBER 31, 2010</v>
      </c>
      <c r="B68" s="406"/>
      <c r="C68" s="406"/>
      <c r="D68" s="428"/>
      <c r="E68" s="429"/>
      <c r="F68" s="431" t="str">
        <f>F2</f>
        <v>ELIMINATE</v>
      </c>
      <c r="G68" s="428"/>
      <c r="H68" s="429"/>
    </row>
    <row r="69" spans="1:8">
      <c r="A69" s="406" t="s">
        <v>209</v>
      </c>
      <c r="B69" s="406"/>
      <c r="C69" s="406"/>
      <c r="D69" s="428"/>
      <c r="E69" s="429"/>
      <c r="F69" s="431" t="str">
        <f>F3</f>
        <v>B &amp; O TAXES</v>
      </c>
      <c r="G69" s="428"/>
      <c r="H69" s="429"/>
    </row>
    <row r="70" spans="1:8">
      <c r="B70" s="428"/>
      <c r="C70" s="428"/>
      <c r="D70" s="428"/>
      <c r="E70" s="432"/>
      <c r="F70" s="433" t="str">
        <f>F4</f>
        <v>ELECTRIC</v>
      </c>
      <c r="G70" s="428"/>
      <c r="H70" s="434"/>
    </row>
    <row r="71" spans="1:8">
      <c r="B71" s="428"/>
      <c r="C71" s="428"/>
      <c r="D71" s="428"/>
      <c r="E71" s="429"/>
      <c r="F71" s="431"/>
      <c r="G71" s="435"/>
      <c r="H71" s="429"/>
    </row>
    <row r="72" spans="1:8">
      <c r="B72" s="436" t="s">
        <v>120</v>
      </c>
      <c r="C72" s="437"/>
      <c r="D72" s="428"/>
      <c r="E72" s="429"/>
      <c r="F72" s="433" t="s">
        <v>115</v>
      </c>
      <c r="G72" s="428"/>
      <c r="H72" s="429"/>
    </row>
    <row r="73" spans="1:8">
      <c r="B73" s="414" t="s">
        <v>72</v>
      </c>
      <c r="C73" s="428"/>
      <c r="D73" s="428"/>
      <c r="E73" s="428"/>
      <c r="F73" s="430"/>
      <c r="G73" s="428"/>
      <c r="H73" s="428"/>
    </row>
    <row r="74" spans="1:8">
      <c r="B74" s="416" t="s">
        <v>73</v>
      </c>
      <c r="C74" s="428"/>
      <c r="D74" s="428"/>
      <c r="E74" s="428"/>
      <c r="F74" s="438">
        <f>G8</f>
        <v>0</v>
      </c>
      <c r="G74" s="428"/>
      <c r="H74" s="428"/>
    </row>
    <row r="75" spans="1:8">
      <c r="B75" s="414" t="s">
        <v>74</v>
      </c>
      <c r="C75" s="428"/>
      <c r="D75" s="428"/>
      <c r="E75" s="428"/>
      <c r="F75" s="421">
        <f>G9</f>
        <v>0</v>
      </c>
      <c r="G75" s="428"/>
      <c r="H75" s="428"/>
    </row>
    <row r="76" spans="1:8">
      <c r="B76" s="414" t="s">
        <v>133</v>
      </c>
      <c r="C76" s="428"/>
      <c r="D76" s="428"/>
      <c r="E76" s="428"/>
      <c r="F76" s="424">
        <f>G10</f>
        <v>0</v>
      </c>
      <c r="G76" s="428"/>
      <c r="H76" s="428"/>
    </row>
    <row r="77" spans="1:8">
      <c r="B77" s="414" t="s">
        <v>134</v>
      </c>
      <c r="C77" s="428"/>
      <c r="D77" s="428"/>
      <c r="E77" s="428"/>
      <c r="F77" s="421">
        <f>SUM(F74:F76)</f>
        <v>0</v>
      </c>
      <c r="G77" s="428"/>
      <c r="H77" s="428"/>
    </row>
    <row r="78" spans="1:8">
      <c r="B78" s="414" t="s">
        <v>77</v>
      </c>
      <c r="C78" s="428"/>
      <c r="D78" s="428"/>
      <c r="E78" s="428"/>
      <c r="F78" s="424">
        <f>G12</f>
        <v>0</v>
      </c>
      <c r="G78" s="428"/>
      <c r="H78" s="428"/>
    </row>
    <row r="79" spans="1:8">
      <c r="B79" s="414" t="s">
        <v>135</v>
      </c>
      <c r="C79" s="428"/>
      <c r="D79" s="428"/>
      <c r="E79" s="428"/>
      <c r="F79" s="421">
        <f>F77+F78</f>
        <v>0</v>
      </c>
      <c r="G79" s="428"/>
      <c r="H79" s="428"/>
    </row>
    <row r="80" spans="1:8">
      <c r="C80" s="428"/>
      <c r="D80" s="428"/>
      <c r="E80" s="428"/>
      <c r="F80" s="421"/>
      <c r="G80" s="428"/>
      <c r="H80" s="428"/>
    </row>
    <row r="81" spans="1:8">
      <c r="B81" s="414" t="s">
        <v>79</v>
      </c>
      <c r="C81" s="428"/>
      <c r="D81" s="428"/>
      <c r="E81" s="428"/>
      <c r="F81" s="421"/>
      <c r="G81" s="428"/>
      <c r="H81" s="428"/>
    </row>
    <row r="82" spans="1:8">
      <c r="B82" s="414" t="s">
        <v>80</v>
      </c>
      <c r="C82" s="428"/>
      <c r="D82" s="428"/>
      <c r="E82" s="428"/>
      <c r="F82" s="421"/>
      <c r="G82" s="428"/>
      <c r="H82" s="428"/>
    </row>
    <row r="83" spans="1:8">
      <c r="B83" s="414" t="s">
        <v>136</v>
      </c>
      <c r="C83" s="428"/>
      <c r="D83" s="428"/>
      <c r="E83" s="428"/>
      <c r="F83" s="421">
        <f>G17</f>
        <v>0</v>
      </c>
      <c r="G83" s="428"/>
      <c r="H83" s="428"/>
    </row>
    <row r="84" spans="1:8">
      <c r="B84" s="414" t="s">
        <v>137</v>
      </c>
      <c r="C84" s="428"/>
      <c r="D84" s="428"/>
      <c r="E84" s="428"/>
      <c r="F84" s="421">
        <f>G18</f>
        <v>0</v>
      </c>
      <c r="G84" s="428"/>
      <c r="H84" s="428"/>
    </row>
    <row r="85" spans="1:8">
      <c r="B85" s="414" t="s">
        <v>138</v>
      </c>
      <c r="C85" s="428"/>
      <c r="D85" s="428"/>
      <c r="E85" s="428"/>
      <c r="F85" s="421">
        <f>G19</f>
        <v>0</v>
      </c>
      <c r="G85" s="428"/>
      <c r="H85" s="428"/>
    </row>
    <row r="86" spans="1:8">
      <c r="B86" s="414" t="s">
        <v>139</v>
      </c>
      <c r="C86" s="428"/>
      <c r="D86" s="428"/>
      <c r="E86" s="428"/>
      <c r="F86" s="424">
        <f>G20</f>
        <v>0</v>
      </c>
      <c r="G86" s="428"/>
      <c r="H86" s="428"/>
    </row>
    <row r="87" spans="1:8">
      <c r="B87" s="414" t="s">
        <v>140</v>
      </c>
      <c r="C87" s="428"/>
      <c r="D87" s="428"/>
      <c r="E87" s="428"/>
      <c r="F87" s="421">
        <f>SUM(F83:F86)</f>
        <v>0</v>
      </c>
      <c r="G87" s="428"/>
      <c r="H87" s="428"/>
    </row>
    <row r="88" spans="1:8">
      <c r="C88" s="428"/>
      <c r="D88" s="428"/>
      <c r="E88" s="428"/>
      <c r="F88" s="421"/>
      <c r="G88" s="428"/>
      <c r="H88" s="428"/>
    </row>
    <row r="89" spans="1:8">
      <c r="B89" s="414" t="s">
        <v>85</v>
      </c>
      <c r="C89" s="428"/>
      <c r="D89" s="428"/>
      <c r="E89" s="428"/>
      <c r="F89" s="421"/>
      <c r="G89" s="428"/>
      <c r="H89" s="428"/>
    </row>
    <row r="90" spans="1:8">
      <c r="B90" s="414" t="s">
        <v>136</v>
      </c>
      <c r="C90" s="428"/>
      <c r="D90" s="428"/>
      <c r="E90" s="428"/>
      <c r="F90" s="421">
        <f>G24</f>
        <v>0</v>
      </c>
      <c r="G90" s="428"/>
      <c r="H90" s="428"/>
    </row>
    <row r="91" spans="1:8">
      <c r="B91" s="414" t="s">
        <v>141</v>
      </c>
      <c r="C91" s="428"/>
      <c r="D91" s="428"/>
      <c r="E91" s="428"/>
      <c r="F91" s="421">
        <f>G25</f>
        <v>0</v>
      </c>
      <c r="G91" s="428"/>
      <c r="H91" s="428"/>
    </row>
    <row r="92" spans="1:8">
      <c r="A92" s="407"/>
      <c r="B92" s="414" t="s">
        <v>139</v>
      </c>
      <c r="C92" s="428"/>
      <c r="D92" s="428"/>
      <c r="E92" s="428"/>
      <c r="F92" s="439">
        <v>0</v>
      </c>
      <c r="G92" s="428"/>
      <c r="H92" s="428"/>
    </row>
    <row r="93" spans="1:8">
      <c r="A93" s="407"/>
      <c r="B93" s="414" t="s">
        <v>142</v>
      </c>
      <c r="C93" s="428"/>
      <c r="D93" s="428"/>
      <c r="E93" s="428"/>
      <c r="F93" s="420">
        <f>SUM(F90:F92)</f>
        <v>0</v>
      </c>
      <c r="G93" s="428"/>
      <c r="H93" s="428"/>
    </row>
    <row r="94" spans="1:8">
      <c r="A94" s="407"/>
      <c r="C94" s="428"/>
      <c r="D94" s="428"/>
      <c r="E94" s="428"/>
      <c r="F94" s="421"/>
      <c r="G94" s="428"/>
      <c r="H94" s="428"/>
    </row>
    <row r="95" spans="1:8">
      <c r="A95" s="407"/>
      <c r="B95" s="414" t="s">
        <v>88</v>
      </c>
      <c r="C95" s="428"/>
      <c r="D95" s="428"/>
      <c r="E95" s="428"/>
      <c r="F95" s="421">
        <f>G29</f>
        <v>0</v>
      </c>
      <c r="G95" s="428"/>
      <c r="H95" s="428"/>
    </row>
    <row r="96" spans="1:8">
      <c r="A96" s="407"/>
      <c r="B96" s="414" t="s">
        <v>89</v>
      </c>
      <c r="C96" s="428"/>
      <c r="D96" s="428"/>
      <c r="E96" s="428"/>
      <c r="F96" s="421">
        <f>G30</f>
        <v>0</v>
      </c>
      <c r="G96" s="428"/>
      <c r="H96" s="428"/>
    </row>
    <row r="97" spans="1:8">
      <c r="A97" s="407"/>
      <c r="B97" s="414" t="s">
        <v>143</v>
      </c>
      <c r="C97" s="428"/>
      <c r="D97" s="428"/>
      <c r="E97" s="428"/>
      <c r="F97" s="421">
        <f>G31</f>
        <v>0</v>
      </c>
      <c r="G97" s="428"/>
      <c r="H97" s="428"/>
    </row>
    <row r="98" spans="1:8">
      <c r="A98" s="407"/>
      <c r="C98" s="428"/>
      <c r="D98" s="428"/>
      <c r="E98" s="428"/>
      <c r="F98" s="421"/>
      <c r="G98" s="428"/>
      <c r="H98" s="428"/>
    </row>
    <row r="99" spans="1:8">
      <c r="A99" s="407"/>
      <c r="B99" s="414" t="s">
        <v>91</v>
      </c>
      <c r="C99" s="428"/>
      <c r="D99" s="428"/>
      <c r="E99" s="428"/>
      <c r="F99" s="421"/>
      <c r="G99" s="428"/>
      <c r="H99" s="428"/>
    </row>
    <row r="100" spans="1:8">
      <c r="A100" s="407"/>
      <c r="B100" s="414" t="s">
        <v>136</v>
      </c>
      <c r="C100" s="428"/>
      <c r="D100" s="428"/>
      <c r="E100" s="428"/>
      <c r="F100" s="421">
        <f>G34</f>
        <v>0</v>
      </c>
      <c r="G100" s="428"/>
      <c r="H100" s="428"/>
    </row>
    <row r="101" spans="1:8">
      <c r="A101" s="407"/>
      <c r="B101" s="414" t="s">
        <v>141</v>
      </c>
      <c r="C101" s="428"/>
      <c r="D101" s="428"/>
      <c r="E101" s="428"/>
      <c r="F101" s="421">
        <f>G35</f>
        <v>0</v>
      </c>
      <c r="G101" s="428"/>
      <c r="H101" s="428"/>
    </row>
    <row r="102" spans="1:8">
      <c r="A102" s="407"/>
      <c r="B102" s="414" t="s">
        <v>139</v>
      </c>
      <c r="C102" s="428"/>
      <c r="D102" s="428"/>
      <c r="E102" s="428"/>
      <c r="F102" s="424">
        <f>G36</f>
        <v>0</v>
      </c>
      <c r="G102" s="428"/>
      <c r="H102" s="428"/>
    </row>
    <row r="103" spans="1:8">
      <c r="A103" s="407"/>
      <c r="B103" s="414" t="s">
        <v>144</v>
      </c>
      <c r="C103" s="428"/>
      <c r="D103" s="428"/>
      <c r="E103" s="428"/>
      <c r="F103" s="421">
        <f>F100+F101+F102</f>
        <v>0</v>
      </c>
      <c r="G103" s="428"/>
      <c r="H103" s="428"/>
    </row>
    <row r="104" spans="1:8">
      <c r="A104" s="407"/>
      <c r="B104" s="428"/>
      <c r="C104" s="428"/>
      <c r="D104" s="428"/>
      <c r="E104" s="428"/>
      <c r="F104" s="421"/>
      <c r="G104" s="428"/>
      <c r="H104" s="428"/>
    </row>
    <row r="105" spans="1:8">
      <c r="A105" s="407"/>
      <c r="B105" s="428" t="s">
        <v>93</v>
      </c>
      <c r="C105" s="428"/>
      <c r="D105" s="428"/>
      <c r="E105" s="428"/>
      <c r="F105" s="423">
        <f>F87+F93+F95+F96+F97+F103</f>
        <v>0</v>
      </c>
      <c r="G105" s="428"/>
      <c r="H105" s="428"/>
    </row>
    <row r="106" spans="1:8">
      <c r="A106" s="407"/>
      <c r="B106" s="428"/>
      <c r="C106" s="428"/>
      <c r="D106" s="428"/>
      <c r="E106" s="428"/>
      <c r="F106" s="421"/>
      <c r="G106" s="428"/>
      <c r="H106" s="428"/>
    </row>
    <row r="107" spans="1:8">
      <c r="A107" s="407"/>
      <c r="B107" s="428" t="s">
        <v>210</v>
      </c>
      <c r="C107" s="428"/>
      <c r="D107" s="428"/>
      <c r="E107" s="428"/>
      <c r="F107" s="424">
        <f>F79-F105</f>
        <v>0</v>
      </c>
      <c r="G107" s="428"/>
      <c r="H107" s="428"/>
    </row>
    <row r="108" spans="1:8">
      <c r="A108" s="407"/>
      <c r="B108" s="428"/>
      <c r="C108" s="428"/>
      <c r="D108" s="428"/>
      <c r="E108" s="428"/>
      <c r="F108" s="421"/>
      <c r="G108" s="428"/>
      <c r="H108" s="428"/>
    </row>
    <row r="109" spans="1:8">
      <c r="A109" s="407"/>
      <c r="B109" s="428" t="s">
        <v>211</v>
      </c>
      <c r="C109" s="428"/>
      <c r="D109" s="428"/>
      <c r="E109" s="429"/>
      <c r="F109" s="421"/>
      <c r="G109" s="428"/>
      <c r="H109" s="428"/>
    </row>
    <row r="110" spans="1:8" ht="12.75" thickBot="1">
      <c r="A110" s="407"/>
      <c r="B110" s="440" t="s">
        <v>212</v>
      </c>
      <c r="C110" s="441">
        <f>Inputs!$D$4</f>
        <v>1.5093000000000001E-2</v>
      </c>
      <c r="D110" s="428"/>
      <c r="E110" s="429"/>
      <c r="F110" s="427">
        <f>ROUND(F107*C110,0)</f>
        <v>0</v>
      </c>
      <c r="G110" s="428"/>
      <c r="H110" s="428"/>
    </row>
    <row r="111" spans="1:8" ht="12.75" thickTop="1">
      <c r="A111" s="407"/>
      <c r="B111" s="428"/>
      <c r="C111" s="428"/>
      <c r="D111" s="428"/>
      <c r="E111" s="429"/>
      <c r="F111" s="428"/>
      <c r="G111" s="430"/>
      <c r="H111" s="428"/>
    </row>
  </sheetData>
  <customSheetViews>
    <customSheetView guid="{A15D1962-B049-11D2-8670-0000832CEEE8}" scale="75" showPageBreaks="1" showRuler="0" topLeftCell="B46">
      <selection activeCell="A67" sqref="A67"/>
      <rowBreaks count="1" manualBreakCount="1">
        <brk id="65" max="65535" man="1"/>
      </rowBreaks>
      <colBreaks count="3" manualBreakCount="3">
        <brk id="8" max="1048575" man="1"/>
        <brk id="16" max="1048575" man="1"/>
        <brk id="24" max="1048575" man="1"/>
      </colBreaks>
      <pageMargins left="1" right="1"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showRuler="0" topLeftCell="B46">
      <selection activeCell="A67" sqref="A67"/>
      <rowBreaks count="1" manualBreakCount="1">
        <brk id="65" max="65535" man="1"/>
      </rowBreaks>
      <colBreaks count="1" manualBreakCount="1">
        <brk id="8" max="1048575" man="1"/>
      </colBreaks>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Elec_09!X10" display="Results Summary"/>
  </hyperlinks>
  <printOptions horizontalCentered="1"/>
  <pageMargins left="1" right="1" top="0.75" bottom="0.5" header="0.5" footer="0.5"/>
  <pageSetup scale="90" orientation="portrait" horizontalDpi="300" verticalDpi="300" r:id="rId3"/>
  <headerFooter alignWithMargins="0"/>
  <rowBreaks count="1" manualBreakCount="1">
    <brk id="65" max="6"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112"/>
  <sheetViews>
    <sheetView workbookViewId="0">
      <selection activeCell="F1" sqref="F1"/>
    </sheetView>
  </sheetViews>
  <sheetFormatPr defaultColWidth="12.42578125" defaultRowHeight="12"/>
  <cols>
    <col min="1" max="1" width="5.5703125" style="447" customWidth="1"/>
    <col min="2" max="2" width="26.140625" style="444" customWidth="1"/>
    <col min="3" max="3" width="12.42578125" style="444" customWidth="1"/>
    <col min="4" max="4" width="6.7109375" style="444" customWidth="1"/>
    <col min="5" max="6" width="12.42578125" style="444" customWidth="1"/>
    <col min="7" max="7" width="11.7109375" style="444" customWidth="1"/>
    <col min="8" max="8" width="12.42578125" style="407" customWidth="1"/>
    <col min="9" max="9" width="14.7109375" style="444" customWidth="1"/>
    <col min="10" max="10" width="12.42578125" style="444" customWidth="1"/>
    <col min="11" max="11" width="17.140625" style="444" customWidth="1"/>
    <col min="12" max="16384" width="12.42578125" style="444"/>
  </cols>
  <sheetData>
    <row r="1" spans="1:8">
      <c r="A1" s="442" t="str">
        <f>Inputs!$D$6</f>
        <v>AVISTA UTILITIES</v>
      </c>
      <c r="B1" s="443"/>
      <c r="C1" s="442"/>
      <c r="F1" s="1026" t="s">
        <v>502</v>
      </c>
    </row>
    <row r="2" spans="1:8">
      <c r="A2" s="442" t="s">
        <v>125</v>
      </c>
      <c r="B2" s="443"/>
      <c r="C2" s="442"/>
      <c r="E2" s="442" t="s">
        <v>470</v>
      </c>
      <c r="F2" s="442"/>
      <c r="G2" s="442"/>
    </row>
    <row r="3" spans="1:8">
      <c r="A3" s="443" t="str">
        <f>WAElec_10!$A$4</f>
        <v>TWELVE MONTHS ENDED DECEMBER 31, 2010</v>
      </c>
      <c r="B3" s="443"/>
      <c r="C3" s="442"/>
      <c r="E3" s="442" t="s">
        <v>223</v>
      </c>
      <c r="F3" s="442"/>
      <c r="G3" s="442"/>
    </row>
    <row r="4" spans="1:8">
      <c r="A4" s="442" t="s">
        <v>0</v>
      </c>
      <c r="B4" s="443"/>
      <c r="C4" s="442"/>
      <c r="E4" s="445" t="s">
        <v>128</v>
      </c>
      <c r="F4" s="445"/>
      <c r="G4" s="446"/>
    </row>
    <row r="5" spans="1:8">
      <c r="A5" s="447" t="s">
        <v>12</v>
      </c>
    </row>
    <row r="6" spans="1:8" s="447" customFormat="1">
      <c r="A6" s="447" t="s">
        <v>129</v>
      </c>
      <c r="B6" s="448" t="s">
        <v>33</v>
      </c>
      <c r="C6" s="448"/>
      <c r="E6" s="448" t="s">
        <v>130</v>
      </c>
      <c r="F6" s="448" t="s">
        <v>131</v>
      </c>
      <c r="G6" s="448" t="s">
        <v>115</v>
      </c>
      <c r="H6" s="413"/>
    </row>
    <row r="7" spans="1:8">
      <c r="B7" s="449" t="s">
        <v>72</v>
      </c>
    </row>
    <row r="8" spans="1:8" s="452" customFormat="1">
      <c r="A8" s="450">
        <v>1</v>
      </c>
      <c r="B8" s="451" t="s">
        <v>73</v>
      </c>
      <c r="E8" s="453">
        <f>F8+G8</f>
        <v>0</v>
      </c>
      <c r="F8" s="453"/>
      <c r="G8" s="453"/>
      <c r="H8" s="417" t="str">
        <f t="shared" ref="H8:H13" si="0">IF(E8=F8+G8," ","ERROR")</f>
        <v xml:space="preserve"> </v>
      </c>
    </row>
    <row r="9" spans="1:8">
      <c r="A9" s="447">
        <v>2</v>
      </c>
      <c r="B9" s="449" t="s">
        <v>74</v>
      </c>
      <c r="E9" s="454"/>
      <c r="F9" s="454"/>
      <c r="G9" s="454"/>
      <c r="H9" s="417" t="str">
        <f t="shared" si="0"/>
        <v xml:space="preserve"> </v>
      </c>
    </row>
    <row r="10" spans="1:8">
      <c r="A10" s="447">
        <v>3</v>
      </c>
      <c r="B10" s="449" t="s">
        <v>133</v>
      </c>
      <c r="E10" s="454"/>
      <c r="F10" s="454"/>
      <c r="G10" s="454"/>
      <c r="H10" s="417" t="str">
        <f t="shared" si="0"/>
        <v xml:space="preserve"> </v>
      </c>
    </row>
    <row r="11" spans="1:8">
      <c r="A11" s="447">
        <v>4</v>
      </c>
      <c r="B11" s="449" t="s">
        <v>134</v>
      </c>
      <c r="E11" s="455">
        <f>E8+E9+E10</f>
        <v>0</v>
      </c>
      <c r="F11" s="455">
        <f>F8+F9+F10</f>
        <v>0</v>
      </c>
      <c r="G11" s="455">
        <f>G8+G9+G10</f>
        <v>0</v>
      </c>
      <c r="H11" s="417" t="str">
        <f t="shared" si="0"/>
        <v xml:space="preserve"> </v>
      </c>
    </row>
    <row r="12" spans="1:8">
      <c r="A12" s="447">
        <v>5</v>
      </c>
      <c r="B12" s="449" t="s">
        <v>77</v>
      </c>
      <c r="E12" s="454"/>
      <c r="F12" s="454"/>
      <c r="G12" s="454"/>
      <c r="H12" s="417" t="str">
        <f t="shared" si="0"/>
        <v xml:space="preserve"> </v>
      </c>
    </row>
    <row r="13" spans="1:8">
      <c r="A13" s="447">
        <v>6</v>
      </c>
      <c r="B13" s="449" t="s">
        <v>135</v>
      </c>
      <c r="E13" s="455">
        <f>E11+E12</f>
        <v>0</v>
      </c>
      <c r="F13" s="455">
        <f>F11+F12</f>
        <v>0</v>
      </c>
      <c r="G13" s="455">
        <f>G11+G12</f>
        <v>0</v>
      </c>
      <c r="H13" s="417" t="str">
        <f t="shared" si="0"/>
        <v xml:space="preserve"> </v>
      </c>
    </row>
    <row r="14" spans="1:8">
      <c r="E14" s="456"/>
      <c r="F14" s="456"/>
      <c r="G14" s="456"/>
      <c r="H14" s="417"/>
    </row>
    <row r="15" spans="1:8">
      <c r="B15" s="449" t="s">
        <v>79</v>
      </c>
      <c r="E15" s="456"/>
      <c r="F15" s="456"/>
      <c r="G15" s="456"/>
      <c r="H15" s="417"/>
    </row>
    <row r="16" spans="1:8">
      <c r="B16" s="449" t="s">
        <v>80</v>
      </c>
      <c r="E16" s="456"/>
      <c r="F16" s="456"/>
      <c r="G16" s="456"/>
      <c r="H16" s="417"/>
    </row>
    <row r="17" spans="1:12">
      <c r="A17" s="447">
        <v>7</v>
      </c>
      <c r="B17" s="449" t="s">
        <v>136</v>
      </c>
      <c r="E17" s="454"/>
      <c r="F17" s="454"/>
      <c r="G17" s="454"/>
      <c r="H17" s="417" t="str">
        <f>IF(E17=F17+G17," ","ERROR")</f>
        <v xml:space="preserve"> </v>
      </c>
    </row>
    <row r="18" spans="1:12">
      <c r="A18" s="447">
        <v>8</v>
      </c>
      <c r="B18" s="449" t="s">
        <v>137</v>
      </c>
      <c r="E18" s="454"/>
      <c r="F18" s="454"/>
      <c r="G18" s="454"/>
      <c r="H18" s="417" t="str">
        <f>IF(E18=F18+G18," ","ERROR")</f>
        <v xml:space="preserve"> </v>
      </c>
    </row>
    <row r="19" spans="1:12">
      <c r="A19" s="447">
        <v>9</v>
      </c>
      <c r="B19" s="449" t="s">
        <v>138</v>
      </c>
      <c r="E19" s="454"/>
      <c r="F19" s="454"/>
      <c r="G19" s="454"/>
      <c r="H19" s="417" t="str">
        <f>IF(E19=F19+G19," ","ERROR")</f>
        <v xml:space="preserve"> </v>
      </c>
    </row>
    <row r="20" spans="1:12">
      <c r="A20" s="447">
        <v>10</v>
      </c>
      <c r="B20" s="449" t="s">
        <v>139</v>
      </c>
      <c r="E20" s="454">
        <f>F20+G20</f>
        <v>110</v>
      </c>
      <c r="F20" s="454">
        <v>110</v>
      </c>
      <c r="G20" s="457">
        <v>0</v>
      </c>
      <c r="H20" s="417" t="str">
        <f>IF(E20=F20+G20," ","ERROR")</f>
        <v xml:space="preserve"> </v>
      </c>
    </row>
    <row r="21" spans="1:12">
      <c r="A21" s="447">
        <v>11</v>
      </c>
      <c r="B21" s="449" t="s">
        <v>140</v>
      </c>
      <c r="E21" s="455">
        <f>E17+E18+E19+E20</f>
        <v>110</v>
      </c>
      <c r="F21" s="455">
        <f>F17+F18+F19+F20</f>
        <v>110</v>
      </c>
      <c r="G21" s="455">
        <f>G17+G18+G19+G20</f>
        <v>0</v>
      </c>
      <c r="H21" s="417" t="str">
        <f>IF(E21=F21+G21," ","ERROR")</f>
        <v xml:space="preserve"> </v>
      </c>
    </row>
    <row r="22" spans="1:12">
      <c r="E22" s="456"/>
      <c r="F22" s="456"/>
      <c r="G22" s="456"/>
      <c r="H22" s="417"/>
    </row>
    <row r="23" spans="1:12">
      <c r="B23" s="449" t="s">
        <v>85</v>
      </c>
      <c r="E23" s="456"/>
      <c r="F23" s="456"/>
      <c r="G23" s="456"/>
      <c r="H23" s="417"/>
    </row>
    <row r="24" spans="1:12">
      <c r="A24" s="447">
        <v>12</v>
      </c>
      <c r="B24" s="449" t="s">
        <v>136</v>
      </c>
      <c r="E24" s="454"/>
      <c r="F24" s="454"/>
      <c r="G24" s="454"/>
      <c r="H24" s="417" t="str">
        <f>IF(E24=F24+G24," ","ERROR")</f>
        <v xml:space="preserve"> </v>
      </c>
    </row>
    <row r="25" spans="1:12">
      <c r="A25" s="447">
        <v>13</v>
      </c>
      <c r="B25" s="449" t="s">
        <v>141</v>
      </c>
      <c r="E25" s="454"/>
      <c r="F25" s="454"/>
      <c r="G25" s="454"/>
      <c r="H25" s="417" t="str">
        <f>IF(E25=F25+G25," ","ERROR")</f>
        <v xml:space="preserve"> </v>
      </c>
    </row>
    <row r="26" spans="1:12">
      <c r="A26" s="447">
        <v>14</v>
      </c>
      <c r="B26" s="449" t="s">
        <v>139</v>
      </c>
      <c r="E26" s="454">
        <f>F26+G26</f>
        <v>199</v>
      </c>
      <c r="F26" s="454">
        <v>199</v>
      </c>
      <c r="G26" s="457">
        <f>F111</f>
        <v>0</v>
      </c>
      <c r="H26" s="910"/>
      <c r="I26" s="909"/>
      <c r="J26" s="909"/>
      <c r="K26" s="909"/>
      <c r="L26" s="909"/>
    </row>
    <row r="27" spans="1:12">
      <c r="A27" s="447">
        <v>15</v>
      </c>
      <c r="B27" s="449" t="s">
        <v>142</v>
      </c>
      <c r="E27" s="455">
        <f>E24+E25+E26</f>
        <v>199</v>
      </c>
      <c r="F27" s="455">
        <f>F24+F25+F26</f>
        <v>199</v>
      </c>
      <c r="G27" s="455">
        <f>G24+G25+G26</f>
        <v>0</v>
      </c>
      <c r="H27" s="910"/>
      <c r="I27" s="909"/>
      <c r="J27" s="909"/>
      <c r="K27" s="909"/>
      <c r="L27" s="909"/>
    </row>
    <row r="28" spans="1:12">
      <c r="E28" s="456"/>
      <c r="F28" s="456"/>
      <c r="G28" s="456"/>
      <c r="H28" s="417"/>
    </row>
    <row r="29" spans="1:12">
      <c r="A29" s="447">
        <v>16</v>
      </c>
      <c r="B29" s="449" t="s">
        <v>88</v>
      </c>
      <c r="E29" s="454"/>
      <c r="F29" s="454"/>
      <c r="G29" s="454"/>
      <c r="H29" s="417" t="str">
        <f>IF(E29=F29+G29," ","ERROR")</f>
        <v xml:space="preserve"> </v>
      </c>
    </row>
    <row r="30" spans="1:12">
      <c r="A30" s="447">
        <v>17</v>
      </c>
      <c r="B30" s="449" t="s">
        <v>89</v>
      </c>
      <c r="E30" s="454"/>
      <c r="F30" s="454"/>
      <c r="G30" s="454"/>
      <c r="H30" s="417" t="str">
        <f>IF(E30=F30+G30," ","ERROR")</f>
        <v xml:space="preserve"> </v>
      </c>
    </row>
    <row r="31" spans="1:12">
      <c r="A31" s="447">
        <v>18</v>
      </c>
      <c r="B31" s="449" t="s">
        <v>143</v>
      </c>
      <c r="E31" s="454"/>
      <c r="F31" s="454"/>
      <c r="G31" s="454"/>
      <c r="H31" s="417" t="str">
        <f>IF(E31=F31+G31," ","ERROR")</f>
        <v xml:space="preserve"> </v>
      </c>
    </row>
    <row r="32" spans="1:12">
      <c r="E32" s="456"/>
      <c r="F32" s="456"/>
      <c r="G32" s="456"/>
      <c r="H32" s="417"/>
    </row>
    <row r="33" spans="1:8">
      <c r="B33" s="449" t="s">
        <v>91</v>
      </c>
      <c r="E33" s="456"/>
      <c r="F33" s="456"/>
      <c r="G33" s="456"/>
      <c r="H33" s="417"/>
    </row>
    <row r="34" spans="1:8">
      <c r="A34" s="447">
        <v>19</v>
      </c>
      <c r="B34" s="449" t="s">
        <v>136</v>
      </c>
      <c r="E34" s="454"/>
      <c r="F34" s="454"/>
      <c r="G34" s="454"/>
      <c r="H34" s="417" t="str">
        <f>IF(E34=F34+G34," ","ERROR")</f>
        <v xml:space="preserve"> </v>
      </c>
    </row>
    <row r="35" spans="1:8">
      <c r="A35" s="447">
        <v>20</v>
      </c>
      <c r="B35" s="449" t="s">
        <v>141</v>
      </c>
      <c r="E35" s="454"/>
      <c r="F35" s="454"/>
      <c r="G35" s="454"/>
      <c r="H35" s="417" t="str">
        <f>IF(E35=F35+G35," ","ERROR")</f>
        <v xml:space="preserve"> </v>
      </c>
    </row>
    <row r="36" spans="1:8">
      <c r="A36" s="447">
        <v>21</v>
      </c>
      <c r="B36" s="449" t="s">
        <v>139</v>
      </c>
      <c r="E36" s="454">
        <f>F36+G36</f>
        <v>2</v>
      </c>
      <c r="F36" s="771">
        <v>2</v>
      </c>
      <c r="G36" s="457">
        <v>0</v>
      </c>
      <c r="H36" s="417" t="str">
        <f>IF(E36=F36+G36," ","ERROR")</f>
        <v xml:space="preserve"> </v>
      </c>
    </row>
    <row r="37" spans="1:8">
      <c r="A37" s="447">
        <v>22</v>
      </c>
      <c r="B37" s="449" t="s">
        <v>144</v>
      </c>
      <c r="E37" s="458">
        <f>E34+E35+E36</f>
        <v>2</v>
      </c>
      <c r="F37" s="458">
        <f>F34+F35+F36</f>
        <v>2</v>
      </c>
      <c r="G37" s="458">
        <f>G34+G35+G36</f>
        <v>0</v>
      </c>
      <c r="H37" s="417" t="str">
        <f>IF(E37=F37+G37," ","ERROR")</f>
        <v xml:space="preserve"> </v>
      </c>
    </row>
    <row r="38" spans="1:8">
      <c r="A38" s="447">
        <v>23</v>
      </c>
      <c r="B38" s="449" t="s">
        <v>93</v>
      </c>
      <c r="E38" s="459">
        <f>E21+E27+E29+E30+E31+E37</f>
        <v>311</v>
      </c>
      <c r="F38" s="459">
        <f>F21+F27+F29+F30+F31+F37</f>
        <v>311</v>
      </c>
      <c r="G38" s="459">
        <f>G21+G27+G29+G30+G31+G37</f>
        <v>0</v>
      </c>
      <c r="H38" s="417" t="str">
        <f>IF(E38=F38+G38," ","ERROR")</f>
        <v xml:space="preserve"> </v>
      </c>
    </row>
    <row r="39" spans="1:8">
      <c r="E39" s="456"/>
      <c r="F39" s="456"/>
      <c r="G39" s="456"/>
      <c r="H39" s="417"/>
    </row>
    <row r="40" spans="1:8">
      <c r="A40" s="447">
        <v>24</v>
      </c>
      <c r="B40" s="449" t="s">
        <v>145</v>
      </c>
      <c r="E40" s="456">
        <f>E13-E38</f>
        <v>-311</v>
      </c>
      <c r="F40" s="456">
        <f>F13-F38</f>
        <v>-311</v>
      </c>
      <c r="G40" s="456">
        <f>G13-G38</f>
        <v>0</v>
      </c>
      <c r="H40" s="417" t="str">
        <f>IF(E40=F40+G40," ","ERROR")</f>
        <v xml:space="preserve"> </v>
      </c>
    </row>
    <row r="41" spans="1:8">
      <c r="B41" s="449"/>
      <c r="E41" s="456"/>
      <c r="F41" s="456"/>
      <c r="G41" s="456"/>
      <c r="H41" s="417"/>
    </row>
    <row r="42" spans="1:8">
      <c r="B42" s="449" t="s">
        <v>146</v>
      </c>
      <c r="E42" s="456"/>
      <c r="F42" s="456"/>
      <c r="G42" s="456"/>
      <c r="H42" s="417"/>
    </row>
    <row r="43" spans="1:8">
      <c r="A43" s="447">
        <v>25</v>
      </c>
      <c r="B43" s="449" t="s">
        <v>205</v>
      </c>
      <c r="E43" s="454">
        <f>F43+G43</f>
        <v>-109</v>
      </c>
      <c r="F43" s="454">
        <f>ROUND(F40*0.35,0)</f>
        <v>-109</v>
      </c>
      <c r="G43" s="454">
        <f>ROUND(G40*0.35,0)</f>
        <v>0</v>
      </c>
      <c r="H43" s="417" t="str">
        <f>IF(E43=F43+G43," ","ERROR")</f>
        <v xml:space="preserve"> </v>
      </c>
    </row>
    <row r="44" spans="1:8">
      <c r="A44" s="447">
        <v>26</v>
      </c>
      <c r="B44" s="449" t="s">
        <v>148</v>
      </c>
      <c r="E44" s="454"/>
      <c r="F44" s="454"/>
      <c r="G44" s="454"/>
      <c r="H44" s="417" t="str">
        <f>IF(E44=F44+G44," ","ERROR")</f>
        <v xml:space="preserve"> </v>
      </c>
    </row>
    <row r="45" spans="1:8" ht="12.75">
      <c r="A45" s="38">
        <v>27</v>
      </c>
      <c r="B45" s="906" t="s">
        <v>439</v>
      </c>
      <c r="C45"/>
      <c r="D45"/>
      <c r="E45" s="754"/>
      <c r="F45" s="754"/>
      <c r="G45" s="754"/>
      <c r="H45" s="417" t="str">
        <f>IF(E45=F45+G45," ","ERROR")</f>
        <v xml:space="preserve"> </v>
      </c>
    </row>
    <row r="46" spans="1:8">
      <c r="A46" s="218"/>
      <c r="B46" s="221"/>
      <c r="C46" s="215"/>
      <c r="D46" s="215"/>
      <c r="E46" s="228"/>
      <c r="F46" s="228"/>
      <c r="G46" s="228"/>
      <c r="H46" s="417"/>
    </row>
    <row r="47" spans="1:8" s="452" customFormat="1">
      <c r="A47" s="222">
        <v>28</v>
      </c>
      <c r="B47" s="223" t="s">
        <v>100</v>
      </c>
      <c r="C47" s="224"/>
      <c r="D47" s="224"/>
      <c r="E47" s="232">
        <f>E40-SUM(E43:E45)</f>
        <v>-202</v>
      </c>
      <c r="F47" s="232">
        <f>F40-SUM(F43:F45)</f>
        <v>-202</v>
      </c>
      <c r="G47" s="232">
        <f>G40-SUM(G43:G45)</f>
        <v>0</v>
      </c>
      <c r="H47" s="417" t="str">
        <f>IF(E47=F47+G47," ","ERROR")</f>
        <v xml:space="preserve"> </v>
      </c>
    </row>
    <row r="48" spans="1:8">
      <c r="A48" s="218"/>
      <c r="H48" s="417"/>
    </row>
    <row r="49" spans="1:8">
      <c r="A49" s="218"/>
      <c r="B49" s="449" t="s">
        <v>101</v>
      </c>
      <c r="H49" s="417"/>
    </row>
    <row r="50" spans="1:8">
      <c r="A50" s="218"/>
      <c r="B50" s="449" t="s">
        <v>102</v>
      </c>
      <c r="H50" s="417"/>
    </row>
    <row r="51" spans="1:8" s="452" customFormat="1">
      <c r="A51" s="218">
        <v>29</v>
      </c>
      <c r="B51" s="451" t="s">
        <v>150</v>
      </c>
      <c r="E51" s="453"/>
      <c r="F51" s="453"/>
      <c r="G51" s="453"/>
      <c r="H51" s="417" t="str">
        <f t="shared" ref="H51:H62" si="1">IF(E51=F51+G51," ","ERROR")</f>
        <v xml:space="preserve"> </v>
      </c>
    </row>
    <row r="52" spans="1:8">
      <c r="A52" s="218">
        <v>30</v>
      </c>
      <c r="B52" s="449" t="s">
        <v>151</v>
      </c>
      <c r="E52" s="454"/>
      <c r="F52" s="454"/>
      <c r="G52" s="454"/>
      <c r="H52" s="417" t="str">
        <f t="shared" si="1"/>
        <v xml:space="preserve"> </v>
      </c>
    </row>
    <row r="53" spans="1:8">
      <c r="A53" s="218">
        <v>31</v>
      </c>
      <c r="B53" s="449" t="s">
        <v>152</v>
      </c>
      <c r="E53" s="454"/>
      <c r="F53" s="454"/>
      <c r="G53" s="454"/>
      <c r="H53" s="417" t="str">
        <f t="shared" si="1"/>
        <v xml:space="preserve"> </v>
      </c>
    </row>
    <row r="54" spans="1:8">
      <c r="A54" s="218">
        <v>32</v>
      </c>
      <c r="B54" s="449" t="s">
        <v>153</v>
      </c>
      <c r="E54" s="454"/>
      <c r="F54" s="454"/>
      <c r="G54" s="454"/>
      <c r="H54" s="417" t="str">
        <f t="shared" si="1"/>
        <v xml:space="preserve"> </v>
      </c>
    </row>
    <row r="55" spans="1:8">
      <c r="A55" s="218">
        <v>33</v>
      </c>
      <c r="B55" s="449" t="s">
        <v>154</v>
      </c>
      <c r="E55" s="460"/>
      <c r="F55" s="460"/>
      <c r="G55" s="460"/>
      <c r="H55" s="417" t="str">
        <f t="shared" si="1"/>
        <v xml:space="preserve"> </v>
      </c>
    </row>
    <row r="56" spans="1:8">
      <c r="A56" s="218">
        <v>34</v>
      </c>
      <c r="B56" s="449" t="s">
        <v>155</v>
      </c>
      <c r="E56" s="456">
        <f>E51+E52+E53+E54+E55</f>
        <v>0</v>
      </c>
      <c r="F56" s="456">
        <f>F51+F52+F53+F54+F55</f>
        <v>0</v>
      </c>
      <c r="G56" s="456">
        <f>G51+G52+G53+G54+G55</f>
        <v>0</v>
      </c>
      <c r="H56" s="417" t="str">
        <f t="shared" si="1"/>
        <v xml:space="preserve"> </v>
      </c>
    </row>
    <row r="57" spans="1:8">
      <c r="A57" s="218">
        <v>35</v>
      </c>
      <c r="B57" s="449" t="s">
        <v>108</v>
      </c>
      <c r="E57" s="454"/>
      <c r="F57" s="454"/>
      <c r="G57" s="454"/>
      <c r="H57" s="417" t="str">
        <f t="shared" si="1"/>
        <v xml:space="preserve"> </v>
      </c>
    </row>
    <row r="58" spans="1:8">
      <c r="A58" s="218">
        <v>36</v>
      </c>
      <c r="B58" s="449" t="s">
        <v>109</v>
      </c>
      <c r="E58" s="460"/>
      <c r="F58" s="460"/>
      <c r="G58" s="460"/>
      <c r="H58" s="417" t="str">
        <f t="shared" si="1"/>
        <v xml:space="preserve"> </v>
      </c>
    </row>
    <row r="59" spans="1:8">
      <c r="A59" s="218">
        <v>37</v>
      </c>
      <c r="B59" s="449" t="s">
        <v>156</v>
      </c>
      <c r="E59" s="456">
        <f>E57+E58</f>
        <v>0</v>
      </c>
      <c r="F59" s="456">
        <f>F57+F58</f>
        <v>0</v>
      </c>
      <c r="G59" s="456">
        <f>G57+G58</f>
        <v>0</v>
      </c>
      <c r="H59" s="417" t="str">
        <f t="shared" si="1"/>
        <v xml:space="preserve"> </v>
      </c>
    </row>
    <row r="60" spans="1:8">
      <c r="A60" s="218">
        <v>38</v>
      </c>
      <c r="B60" s="449" t="s">
        <v>111</v>
      </c>
      <c r="E60" s="454"/>
      <c r="F60" s="454"/>
      <c r="G60" s="454"/>
      <c r="H60" s="417" t="str">
        <f t="shared" si="1"/>
        <v xml:space="preserve"> </v>
      </c>
    </row>
    <row r="61" spans="1:8">
      <c r="A61" s="218">
        <v>39</v>
      </c>
      <c r="B61" s="221" t="s">
        <v>446</v>
      </c>
      <c r="E61" s="454"/>
      <c r="F61" s="454"/>
      <c r="G61" s="454"/>
      <c r="H61" s="417"/>
    </row>
    <row r="62" spans="1:8">
      <c r="A62" s="218">
        <v>40</v>
      </c>
      <c r="B62" s="449" t="s">
        <v>112</v>
      </c>
      <c r="E62" s="460"/>
      <c r="F62" s="460"/>
      <c r="G62" s="460"/>
      <c r="H62" s="417" t="str">
        <f t="shared" si="1"/>
        <v xml:space="preserve"> </v>
      </c>
    </row>
    <row r="63" spans="1:8">
      <c r="A63" s="218"/>
      <c r="H63" s="417"/>
    </row>
    <row r="64" spans="1:8" s="452" customFormat="1" ht="12.75" thickBot="1">
      <c r="A64" s="222">
        <v>41</v>
      </c>
      <c r="B64" s="451" t="s">
        <v>113</v>
      </c>
      <c r="E64" s="54">
        <f>E56-E59+E60+E62+E61</f>
        <v>0</v>
      </c>
      <c r="F64" s="54">
        <f>F56-F59+F60+F62+F61</f>
        <v>0</v>
      </c>
      <c r="G64" s="54">
        <f>G56-G59+G60+G62+G61</f>
        <v>0</v>
      </c>
      <c r="H64" s="417" t="str">
        <f>IF(E64=F64+G64," ","ERROR")</f>
        <v xml:space="preserve"> </v>
      </c>
    </row>
    <row r="65" spans="1:8" ht="12.75" thickTop="1"/>
    <row r="67" spans="1:8">
      <c r="A67" s="443" t="str">
        <f>Inputs!$D$6</f>
        <v>AVISTA UTILITIES</v>
      </c>
      <c r="B67" s="443"/>
      <c r="C67" s="443"/>
      <c r="D67" s="463"/>
      <c r="E67" s="464"/>
      <c r="F67" s="465"/>
      <c r="G67" s="463"/>
      <c r="H67" s="429"/>
    </row>
    <row r="68" spans="1:8">
      <c r="A68" s="443" t="s">
        <v>208</v>
      </c>
      <c r="B68" s="443"/>
      <c r="C68" s="443"/>
      <c r="D68" s="463"/>
      <c r="E68" s="464"/>
      <c r="F68" s="465"/>
      <c r="G68" s="463"/>
      <c r="H68" s="429"/>
    </row>
    <row r="69" spans="1:8">
      <c r="A69" s="443" t="str">
        <f>A3</f>
        <v>TWELVE MONTHS ENDED DECEMBER 31, 2010</v>
      </c>
      <c r="B69" s="443"/>
      <c r="C69" s="443"/>
      <c r="D69" s="463"/>
      <c r="E69" s="464"/>
      <c r="F69" s="466" t="str">
        <f>E2</f>
        <v xml:space="preserve"> PROPERTY TAX</v>
      </c>
      <c r="G69" s="463"/>
      <c r="H69" s="429"/>
    </row>
    <row r="70" spans="1:8">
      <c r="A70" s="443" t="s">
        <v>209</v>
      </c>
      <c r="B70" s="443"/>
      <c r="C70" s="443"/>
      <c r="D70" s="463"/>
      <c r="E70" s="464"/>
      <c r="F70" s="466" t="str">
        <f>E3</f>
        <v>ADJUSTMENT</v>
      </c>
      <c r="G70" s="463"/>
      <c r="H70" s="429"/>
    </row>
    <row r="71" spans="1:8">
      <c r="B71" s="463"/>
      <c r="C71" s="463"/>
      <c r="D71" s="463"/>
      <c r="E71" s="467"/>
      <c r="F71" s="468" t="str">
        <f>E4</f>
        <v>ELECTRIC</v>
      </c>
      <c r="G71" s="469"/>
      <c r="H71" s="434"/>
    </row>
    <row r="72" spans="1:8">
      <c r="B72" s="463"/>
      <c r="C72" s="463"/>
      <c r="D72" s="463"/>
      <c r="E72" s="464"/>
      <c r="F72" s="466"/>
      <c r="G72" s="463"/>
      <c r="H72" s="429"/>
    </row>
    <row r="73" spans="1:8">
      <c r="B73" s="470" t="s">
        <v>120</v>
      </c>
      <c r="C73" s="469"/>
      <c r="D73" s="463"/>
      <c r="E73" s="464"/>
      <c r="F73" s="468" t="s">
        <v>115</v>
      </c>
      <c r="G73" s="463"/>
      <c r="H73" s="429"/>
    </row>
    <row r="74" spans="1:8">
      <c r="B74" s="449" t="s">
        <v>72</v>
      </c>
      <c r="C74" s="463"/>
      <c r="D74" s="463"/>
      <c r="E74" s="463"/>
      <c r="F74" s="465"/>
      <c r="G74" s="463"/>
      <c r="H74" s="428"/>
    </row>
    <row r="75" spans="1:8">
      <c r="B75" s="451" t="s">
        <v>73</v>
      </c>
      <c r="C75" s="463"/>
      <c r="D75" s="463"/>
      <c r="E75" s="463"/>
      <c r="F75" s="461">
        <f>G8</f>
        <v>0</v>
      </c>
      <c r="G75" s="463"/>
      <c r="H75" s="428"/>
    </row>
    <row r="76" spans="1:8">
      <c r="B76" s="449" t="s">
        <v>74</v>
      </c>
      <c r="C76" s="463"/>
      <c r="D76" s="463"/>
      <c r="E76" s="463"/>
      <c r="F76" s="456">
        <f>G9</f>
        <v>0</v>
      </c>
      <c r="G76" s="463"/>
      <c r="H76" s="428"/>
    </row>
    <row r="77" spans="1:8">
      <c r="B77" s="449" t="s">
        <v>133</v>
      </c>
      <c r="C77" s="463"/>
      <c r="D77" s="463"/>
      <c r="E77" s="463"/>
      <c r="F77" s="459">
        <f>G10</f>
        <v>0</v>
      </c>
      <c r="G77" s="463"/>
      <c r="H77" s="428"/>
    </row>
    <row r="78" spans="1:8">
      <c r="B78" s="449" t="s">
        <v>134</v>
      </c>
      <c r="C78" s="463"/>
      <c r="D78" s="463"/>
      <c r="E78" s="463"/>
      <c r="F78" s="456">
        <f>SUM(F75:F77)</f>
        <v>0</v>
      </c>
      <c r="G78" s="463"/>
      <c r="H78" s="428"/>
    </row>
    <row r="79" spans="1:8">
      <c r="B79" s="449" t="s">
        <v>77</v>
      </c>
      <c r="C79" s="463"/>
      <c r="D79" s="463"/>
      <c r="E79" s="463"/>
      <c r="F79" s="459">
        <f>G12</f>
        <v>0</v>
      </c>
      <c r="G79" s="463"/>
      <c r="H79" s="428"/>
    </row>
    <row r="80" spans="1:8">
      <c r="B80" s="449" t="s">
        <v>135</v>
      </c>
      <c r="C80" s="463"/>
      <c r="D80" s="463"/>
      <c r="E80" s="463"/>
      <c r="F80" s="456">
        <f>F78+F79</f>
        <v>0</v>
      </c>
      <c r="G80" s="463"/>
      <c r="H80" s="428"/>
    </row>
    <row r="81" spans="1:12">
      <c r="C81" s="463"/>
      <c r="D81" s="463"/>
      <c r="E81" s="463"/>
      <c r="F81" s="456"/>
      <c r="G81" s="463"/>
      <c r="H81" s="428"/>
    </row>
    <row r="82" spans="1:12">
      <c r="B82" s="449" t="s">
        <v>79</v>
      </c>
      <c r="C82" s="463"/>
      <c r="D82" s="463"/>
      <c r="E82" s="463"/>
      <c r="F82" s="456"/>
      <c r="G82" s="463"/>
      <c r="H82" s="428"/>
    </row>
    <row r="83" spans="1:12">
      <c r="B83" s="449" t="s">
        <v>80</v>
      </c>
      <c r="C83" s="463"/>
      <c r="D83" s="463"/>
      <c r="E83" s="463"/>
      <c r="F83" s="456"/>
      <c r="G83" s="463"/>
      <c r="H83" s="428"/>
    </row>
    <row r="84" spans="1:12">
      <c r="B84" s="449" t="s">
        <v>136</v>
      </c>
      <c r="C84" s="463"/>
      <c r="D84" s="463"/>
      <c r="E84" s="463"/>
      <c r="F84" s="456">
        <f>G17</f>
        <v>0</v>
      </c>
      <c r="G84" s="463"/>
      <c r="H84" s="428"/>
    </row>
    <row r="85" spans="1:12">
      <c r="B85" s="449" t="s">
        <v>137</v>
      </c>
      <c r="C85" s="463"/>
      <c r="D85" s="463"/>
      <c r="E85" s="463"/>
      <c r="F85" s="456">
        <f>G18</f>
        <v>0</v>
      </c>
      <c r="G85" s="463"/>
      <c r="H85" s="428"/>
    </row>
    <row r="86" spans="1:12">
      <c r="B86" s="449" t="s">
        <v>138</v>
      </c>
      <c r="C86" s="463"/>
      <c r="D86" s="463"/>
      <c r="E86" s="463"/>
      <c r="F86" s="456">
        <f>G19</f>
        <v>0</v>
      </c>
      <c r="G86" s="463"/>
      <c r="H86" s="428"/>
    </row>
    <row r="87" spans="1:12">
      <c r="B87" s="449" t="s">
        <v>139</v>
      </c>
      <c r="C87" s="463"/>
      <c r="D87" s="463"/>
      <c r="E87" s="463"/>
      <c r="F87" s="772">
        <f>G20</f>
        <v>0</v>
      </c>
      <c r="G87" s="463"/>
      <c r="H87" s="428"/>
    </row>
    <row r="88" spans="1:12">
      <c r="B88" s="449" t="s">
        <v>140</v>
      </c>
      <c r="C88" s="463"/>
      <c r="D88" s="463"/>
      <c r="E88" s="463"/>
      <c r="F88" s="456">
        <f>SUM(F84:F87)</f>
        <v>0</v>
      </c>
      <c r="G88" s="463"/>
      <c r="H88" s="428"/>
    </row>
    <row r="89" spans="1:12">
      <c r="C89" s="463"/>
      <c r="D89" s="463"/>
      <c r="E89" s="463"/>
      <c r="F89" s="456"/>
      <c r="G89" s="463"/>
      <c r="H89" s="428"/>
    </row>
    <row r="90" spans="1:12">
      <c r="B90" s="449" t="s">
        <v>85</v>
      </c>
      <c r="C90" s="463"/>
      <c r="D90" s="463"/>
      <c r="E90" s="463"/>
      <c r="F90" s="456"/>
      <c r="G90" s="463"/>
      <c r="H90" s="428"/>
    </row>
    <row r="91" spans="1:12">
      <c r="B91" s="449" t="s">
        <v>136</v>
      </c>
      <c r="C91" s="463"/>
      <c r="D91" s="463"/>
      <c r="E91" s="463"/>
      <c r="F91" s="456">
        <f>G24</f>
        <v>0</v>
      </c>
      <c r="G91" s="463"/>
      <c r="H91" s="428"/>
    </row>
    <row r="92" spans="1:12">
      <c r="B92" s="449" t="s">
        <v>141</v>
      </c>
      <c r="C92" s="463"/>
      <c r="D92" s="463"/>
      <c r="E92" s="463"/>
      <c r="F92" s="456">
        <f>G25</f>
        <v>0</v>
      </c>
      <c r="G92" s="463"/>
      <c r="H92" s="428"/>
    </row>
    <row r="93" spans="1:12">
      <c r="A93" s="444"/>
      <c r="B93" s="449" t="s">
        <v>139</v>
      </c>
      <c r="C93" s="463"/>
      <c r="D93" s="463"/>
      <c r="E93" s="463"/>
      <c r="F93" s="471">
        <v>0</v>
      </c>
      <c r="H93" s="908"/>
      <c r="I93" s="909"/>
      <c r="J93" s="909"/>
      <c r="K93" s="909"/>
      <c r="L93" s="909"/>
    </row>
    <row r="94" spans="1:12">
      <c r="A94" s="444"/>
      <c r="B94" s="449" t="s">
        <v>142</v>
      </c>
      <c r="C94" s="463"/>
      <c r="D94" s="463"/>
      <c r="E94" s="463"/>
      <c r="F94" s="455">
        <f>SUM(F91:F93)</f>
        <v>0</v>
      </c>
      <c r="G94" s="463"/>
      <c r="H94" s="428"/>
    </row>
    <row r="95" spans="1:12">
      <c r="A95" s="444"/>
      <c r="C95" s="463"/>
      <c r="D95" s="463"/>
      <c r="E95" s="463"/>
      <c r="F95" s="456"/>
      <c r="G95" s="463"/>
      <c r="H95" s="428"/>
    </row>
    <row r="96" spans="1:12">
      <c r="A96" s="444"/>
      <c r="B96" s="449" t="s">
        <v>88</v>
      </c>
      <c r="C96" s="463"/>
      <c r="D96" s="463"/>
      <c r="E96" s="463"/>
      <c r="F96" s="456">
        <f>G29</f>
        <v>0</v>
      </c>
      <c r="G96" s="463"/>
      <c r="H96" s="428"/>
    </row>
    <row r="97" spans="1:8">
      <c r="A97" s="444"/>
      <c r="B97" s="449" t="s">
        <v>89</v>
      </c>
      <c r="C97" s="463"/>
      <c r="D97" s="463"/>
      <c r="E97" s="463"/>
      <c r="F97" s="456">
        <f>G30</f>
        <v>0</v>
      </c>
      <c r="G97" s="463"/>
      <c r="H97" s="428"/>
    </row>
    <row r="98" spans="1:8">
      <c r="A98" s="444"/>
      <c r="B98" s="449" t="s">
        <v>143</v>
      </c>
      <c r="C98" s="463"/>
      <c r="D98" s="463"/>
      <c r="E98" s="463"/>
      <c r="F98" s="456">
        <f>G31</f>
        <v>0</v>
      </c>
      <c r="G98" s="463"/>
      <c r="H98" s="428"/>
    </row>
    <row r="99" spans="1:8">
      <c r="A99" s="444"/>
      <c r="C99" s="463"/>
      <c r="D99" s="463"/>
      <c r="E99" s="463"/>
      <c r="F99" s="456"/>
      <c r="G99" s="463"/>
      <c r="H99" s="428"/>
    </row>
    <row r="100" spans="1:8">
      <c r="A100" s="444"/>
      <c r="B100" s="449" t="s">
        <v>91</v>
      </c>
      <c r="C100" s="463"/>
      <c r="D100" s="463"/>
      <c r="E100" s="463"/>
      <c r="F100" s="456"/>
      <c r="G100" s="463"/>
      <c r="H100" s="428"/>
    </row>
    <row r="101" spans="1:8">
      <c r="A101" s="444"/>
      <c r="B101" s="449" t="s">
        <v>136</v>
      </c>
      <c r="C101" s="463"/>
      <c r="D101" s="463"/>
      <c r="E101" s="463"/>
      <c r="F101" s="456">
        <f>G34</f>
        <v>0</v>
      </c>
      <c r="G101" s="463"/>
      <c r="H101" s="428"/>
    </row>
    <row r="102" spans="1:8">
      <c r="A102" s="444"/>
      <c r="B102" s="449" t="s">
        <v>141</v>
      </c>
      <c r="C102" s="463"/>
      <c r="D102" s="463"/>
      <c r="E102" s="463"/>
      <c r="F102" s="456">
        <f>G35</f>
        <v>0</v>
      </c>
      <c r="G102" s="463"/>
      <c r="H102" s="428"/>
    </row>
    <row r="103" spans="1:8">
      <c r="A103" s="444"/>
      <c r="B103" s="449" t="s">
        <v>139</v>
      </c>
      <c r="C103" s="463"/>
      <c r="D103" s="463"/>
      <c r="E103" s="463"/>
      <c r="F103" s="772">
        <f>G36</f>
        <v>0</v>
      </c>
      <c r="G103" s="463"/>
      <c r="H103" s="428"/>
    </row>
    <row r="104" spans="1:8">
      <c r="A104" s="444"/>
      <c r="B104" s="449" t="s">
        <v>144</v>
      </c>
      <c r="C104" s="463"/>
      <c r="D104" s="463"/>
      <c r="E104" s="463"/>
      <c r="F104" s="456">
        <f>F101+F102+F103</f>
        <v>0</v>
      </c>
      <c r="G104" s="819"/>
      <c r="H104" s="428"/>
    </row>
    <row r="105" spans="1:8">
      <c r="A105" s="444"/>
      <c r="B105" s="463"/>
      <c r="C105" s="463"/>
      <c r="D105" s="463"/>
      <c r="E105" s="463"/>
      <c r="F105" s="456"/>
      <c r="G105" s="819"/>
      <c r="H105" s="428"/>
    </row>
    <row r="106" spans="1:8">
      <c r="A106" s="444"/>
      <c r="B106" s="463" t="s">
        <v>93</v>
      </c>
      <c r="C106" s="463"/>
      <c r="D106" s="463"/>
      <c r="E106" s="463"/>
      <c r="F106" s="458">
        <f>F88+F94+F96+F97+F98+F104</f>
        <v>0</v>
      </c>
      <c r="G106" s="820"/>
      <c r="H106" s="428"/>
    </row>
    <row r="107" spans="1:8">
      <c r="A107" s="444"/>
      <c r="B107" s="463"/>
      <c r="C107" s="463"/>
      <c r="D107" s="463"/>
      <c r="E107" s="463"/>
      <c r="F107" s="456"/>
      <c r="G107" s="819"/>
      <c r="H107" s="428"/>
    </row>
    <row r="108" spans="1:8">
      <c r="A108" s="444"/>
      <c r="B108" s="463" t="s">
        <v>210</v>
      </c>
      <c r="C108" s="463"/>
      <c r="D108" s="463"/>
      <c r="E108" s="463"/>
      <c r="F108" s="459">
        <f>F80-F106</f>
        <v>0</v>
      </c>
      <c r="G108" s="819"/>
      <c r="H108" s="428"/>
    </row>
    <row r="109" spans="1:8">
      <c r="A109" s="444"/>
      <c r="B109" s="463"/>
      <c r="C109" s="463"/>
      <c r="D109" s="463"/>
      <c r="E109" s="463"/>
      <c r="F109" s="456"/>
      <c r="G109" s="819"/>
      <c r="H109" s="428"/>
    </row>
    <row r="110" spans="1:8">
      <c r="A110" s="444"/>
      <c r="B110" s="463" t="s">
        <v>211</v>
      </c>
      <c r="C110" s="463"/>
      <c r="D110" s="463"/>
      <c r="E110" s="464"/>
      <c r="F110" s="456"/>
      <c r="G110" s="463"/>
      <c r="H110" s="428"/>
    </row>
    <row r="111" spans="1:8" ht="12.75" thickBot="1">
      <c r="A111" s="444"/>
      <c r="B111" s="472" t="s">
        <v>212</v>
      </c>
      <c r="C111" s="473">
        <f>Inputs!$D$4</f>
        <v>1.5093000000000001E-2</v>
      </c>
      <c r="D111" s="463"/>
      <c r="E111" s="464"/>
      <c r="F111" s="462">
        <f>ROUND(F108*C111,0)</f>
        <v>0</v>
      </c>
      <c r="G111" s="463"/>
      <c r="H111" s="428"/>
    </row>
    <row r="112" spans="1:8" ht="12.75" thickTop="1">
      <c r="A112" s="444"/>
      <c r="B112" s="463"/>
      <c r="C112" s="463"/>
      <c r="D112" s="463"/>
      <c r="E112" s="464"/>
      <c r="F112" s="465"/>
      <c r="G112" s="463"/>
      <c r="H112" s="428"/>
    </row>
  </sheetData>
  <customSheetViews>
    <customSheetView guid="{A15D1962-B049-11D2-8670-0000832CEEE8}" scale="75" showPageBreaks="1" showRuler="0" topLeftCell="A63">
      <selection activeCell="A67" sqref="A67"/>
      <rowBreaks count="1" manualBreakCount="1">
        <brk id="65" max="65535" man="1"/>
      </rowBreaks>
      <colBreaks count="3" manualBreakCount="3">
        <brk id="8" max="1048575" man="1"/>
        <brk id="16" max="1048575" man="1"/>
        <brk id="24" max="1048575" man="1"/>
      </colBreaks>
      <pageMargins left="1" right="1"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showRuler="0" topLeftCell="A63">
      <selection activeCell="A67" sqref="A67"/>
      <rowBreaks count="1" manualBreakCount="1">
        <brk id="65" max="65535" man="1"/>
      </rowBreaks>
      <colBreaks count="1" manualBreakCount="1">
        <brk id="8" max="1048575" man="1"/>
      </colBreaks>
      <pageMargins left="1" right="1" top="0.5"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rowBreaks count="1" manualBreakCount="1">
    <brk id="65" max="65535"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57"/>
  <sheetViews>
    <sheetView topLeftCell="A16" zoomScaleNormal="100" workbookViewId="0">
      <selection activeCell="A57" sqref="A57"/>
    </sheetView>
  </sheetViews>
  <sheetFormatPr defaultColWidth="11.42578125" defaultRowHeight="12.75"/>
  <cols>
    <col min="1" max="1" width="8.140625" style="609" customWidth="1"/>
    <col min="2" max="2" width="12.140625" style="609" customWidth="1"/>
    <col min="3" max="3" width="16" style="609" customWidth="1"/>
    <col min="4" max="4" width="0.42578125" style="609" customWidth="1"/>
    <col min="5" max="5" width="1.28515625" style="609" customWidth="1"/>
    <col min="6" max="7" width="11.42578125" style="609" customWidth="1"/>
    <col min="8" max="8" width="8.7109375" style="646" customWidth="1"/>
    <col min="9" max="9" width="11.42578125" style="617" hidden="1" customWidth="1"/>
    <col min="10" max="10" width="11.42578125" style="888" hidden="1" customWidth="1"/>
    <col min="11" max="11" width="11.42578125" style="974" hidden="1" customWidth="1"/>
    <col min="12" max="12" width="11.42578125" style="1003" customWidth="1"/>
    <col min="13" max="13" width="89.28515625" style="707" customWidth="1"/>
    <col min="14" max="16384" width="11.42578125" style="609"/>
  </cols>
  <sheetData>
    <row r="1" spans="1:13">
      <c r="A1" s="609" t="s">
        <v>116</v>
      </c>
      <c r="D1" s="614" t="str">
        <f>Inputs!$D$6</f>
        <v>AVISTA UTILITIES</v>
      </c>
    </row>
    <row r="2" spans="1:13">
      <c r="D2" s="617"/>
    </row>
    <row r="3" spans="1:13">
      <c r="D3" s="617" t="s">
        <v>117</v>
      </c>
    </row>
    <row r="4" spans="1:13">
      <c r="D4" s="617" t="s">
        <v>118</v>
      </c>
    </row>
    <row r="5" spans="1:13">
      <c r="C5" s="631"/>
      <c r="D5" s="804" t="str">
        <f>Inputs!D2</f>
        <v>TWELVE MONTHS ENDED DECEMBER 31, 2010</v>
      </c>
      <c r="E5" s="631"/>
      <c r="F5" s="631"/>
    </row>
    <row r="6" spans="1:13" ht="5.25" customHeight="1"/>
    <row r="8" spans="1:13">
      <c r="F8" s="619"/>
      <c r="G8" s="620" t="s">
        <v>118</v>
      </c>
      <c r="H8" s="647"/>
      <c r="I8" s="627" t="s">
        <v>419</v>
      </c>
      <c r="J8" s="875" t="s">
        <v>420</v>
      </c>
    </row>
    <row r="9" spans="1:13">
      <c r="A9" s="620" t="s">
        <v>119</v>
      </c>
      <c r="B9" s="647" t="s">
        <v>276</v>
      </c>
      <c r="C9" s="620"/>
      <c r="D9" s="617"/>
      <c r="F9" s="620" t="s">
        <v>121</v>
      </c>
      <c r="G9" s="620" t="s">
        <v>35</v>
      </c>
      <c r="H9" s="647" t="s">
        <v>122</v>
      </c>
    </row>
    <row r="10" spans="1:13">
      <c r="A10" s="877" t="s">
        <v>432</v>
      </c>
      <c r="B10" s="650"/>
      <c r="C10" s="618"/>
      <c r="D10" s="617"/>
      <c r="F10" s="618"/>
      <c r="G10" s="618"/>
      <c r="H10" s="650"/>
      <c r="K10" s="627" t="s">
        <v>419</v>
      </c>
      <c r="L10" s="627"/>
      <c r="M10" s="1033" t="s">
        <v>495</v>
      </c>
    </row>
    <row r="11" spans="1:13">
      <c r="A11" s="651" t="str">
        <f>WAElec_10!E$10</f>
        <v>b</v>
      </c>
      <c r="B11" s="630" t="str">
        <f>TRIM(CONCATENATE(WAElec_10!E$7," ",WAElec_10!E$8," ",WAElec_10!E$9))</f>
        <v>Per Results Report</v>
      </c>
      <c r="C11" s="631"/>
      <c r="D11" s="631"/>
      <c r="E11" s="631"/>
      <c r="F11" s="632">
        <f>WAElec_10!E$53</f>
        <v>80649</v>
      </c>
      <c r="G11" s="632">
        <f>WAElec_10!E$70</f>
        <v>1220889</v>
      </c>
      <c r="I11" s="617" t="s">
        <v>433</v>
      </c>
      <c r="K11" s="984" t="s">
        <v>430</v>
      </c>
    </row>
    <row r="12" spans="1:13" s="631" customFormat="1">
      <c r="A12" s="651" t="str">
        <f>WAElec_10!F$10</f>
        <v>c</v>
      </c>
      <c r="B12" s="630" t="str">
        <f>TRIM(CONCATENATE(WAElec_10!F$7," ",WAElec_10!F$8," ",WAElec_10!F$9))</f>
        <v>Deferred FIT Rate Base</v>
      </c>
      <c r="F12" s="633">
        <f>WAElec_10!F$53</f>
        <v>0</v>
      </c>
      <c r="G12" s="633">
        <f>WAElec_10!F$70</f>
        <v>-184825</v>
      </c>
      <c r="H12" s="776"/>
      <c r="I12" s="617" t="s">
        <v>418</v>
      </c>
      <c r="K12" s="1003" t="s">
        <v>418</v>
      </c>
      <c r="L12" s="1003"/>
      <c r="M12" s="707"/>
    </row>
    <row r="13" spans="1:13" s="631" customFormat="1">
      <c r="A13" s="651" t="str">
        <f>WAElec_10!G$10</f>
        <v>d</v>
      </c>
      <c r="B13" s="630" t="str">
        <f>TRIM(CONCATENATE(WAElec_10!G$7," ",WAElec_10!G$8," ",WAElec_10!G$9))</f>
        <v>Deferred Gain on Office Building</v>
      </c>
      <c r="F13" s="633">
        <f>WAElec_10!G$53</f>
        <v>0</v>
      </c>
      <c r="G13" s="633">
        <f>WAElec_10!G$70</f>
        <v>-127</v>
      </c>
      <c r="H13" s="776"/>
      <c r="I13" s="617" t="s">
        <v>433</v>
      </c>
      <c r="J13" s="888"/>
      <c r="K13" s="1001" t="s">
        <v>418</v>
      </c>
      <c r="L13" s="1003"/>
      <c r="M13" s="707"/>
    </row>
    <row r="14" spans="1:13" s="631" customFormat="1">
      <c r="A14" s="651" t="str">
        <f>WAElec_10!H$10</f>
        <v>e</v>
      </c>
      <c r="B14" s="630" t="str">
        <f>TRIM(CONCATENATE(WAElec_10!H$7," ",WAElec_10!H$8," ",WAElec_10!H$9))</f>
        <v>Colstrip 3 AFUDC Elimination</v>
      </c>
      <c r="F14" s="633">
        <f>WAElec_10!H$53</f>
        <v>191</v>
      </c>
      <c r="G14" s="633">
        <f>WAElec_10!H$70</f>
        <v>-1493</v>
      </c>
      <c r="H14" s="776"/>
      <c r="I14" s="617" t="s">
        <v>418</v>
      </c>
      <c r="K14" s="986" t="s">
        <v>418</v>
      </c>
      <c r="L14" s="1003"/>
      <c r="M14" s="707"/>
    </row>
    <row r="15" spans="1:13" s="631" customFormat="1">
      <c r="A15" s="651" t="str">
        <f>WAElec_10!I$10</f>
        <v>f</v>
      </c>
      <c r="B15" s="630" t="str">
        <f>TRIM(CONCATENATE(WAElec_10!I$7," ",WAElec_10!I$8," ",WAElec_10!I$9))</f>
        <v>Colstrip Common AFUDC</v>
      </c>
      <c r="F15" s="633">
        <f>WAElec_10!I$53</f>
        <v>0</v>
      </c>
      <c r="G15" s="633">
        <f>WAElec_10!I$70</f>
        <v>365</v>
      </c>
      <c r="H15" s="776"/>
      <c r="I15" s="617" t="s">
        <v>418</v>
      </c>
      <c r="K15" s="986" t="s">
        <v>418</v>
      </c>
      <c r="L15" s="1003"/>
      <c r="M15" s="707"/>
    </row>
    <row r="16" spans="1:13" s="631" customFormat="1">
      <c r="A16" s="651" t="str">
        <f>WAElec_10!J$10</f>
        <v>g</v>
      </c>
      <c r="B16" s="630" t="str">
        <f>TRIM(CONCATENATE(WAElec_10!J$7," ",WAElec_10!J$8," ",WAElec_10!J$9))</f>
        <v>Kettle Falls Disallow.</v>
      </c>
      <c r="F16" s="633">
        <f>WAElec_10!J$53</f>
        <v>0</v>
      </c>
      <c r="G16" s="633">
        <f>WAElec_10!J$70</f>
        <v>-676</v>
      </c>
      <c r="H16" s="776"/>
      <c r="I16" s="617" t="s">
        <v>433</v>
      </c>
      <c r="J16" s="888"/>
      <c r="K16" s="987" t="s">
        <v>418</v>
      </c>
      <c r="L16" s="1003"/>
      <c r="M16" s="707"/>
    </row>
    <row r="17" spans="1:13" s="631" customFormat="1">
      <c r="A17" s="651" t="str">
        <f>WAElec_10!K$10</f>
        <v>h</v>
      </c>
      <c r="B17" s="630" t="str">
        <f>TRIM(CONCATENATE(WAElec_10!K$7," ",WAElec_10!K$8," ",WAElec_10!K$9))</f>
        <v>Customer Advances</v>
      </c>
      <c r="F17" s="633">
        <f>WAElec_10!K$53</f>
        <v>0</v>
      </c>
      <c r="G17" s="633">
        <f>WAElec_10!K$70</f>
        <v>-279</v>
      </c>
      <c r="H17" s="776"/>
      <c r="I17" s="617" t="s">
        <v>435</v>
      </c>
      <c r="J17" s="888"/>
      <c r="K17" s="974" t="s">
        <v>433</v>
      </c>
      <c r="L17" s="1003"/>
      <c r="M17" s="60"/>
    </row>
    <row r="18" spans="1:13">
      <c r="A18" s="651" t="str">
        <f>WAElec_10!L$10</f>
        <v>i</v>
      </c>
      <c r="B18" s="630" t="str">
        <f>TRIM(CONCATENATE(WAElec_10!L$7," ",WAElec_10!L$8," ",WAElec_10!L$9))</f>
        <v>Customer Deposits</v>
      </c>
      <c r="C18" s="631"/>
      <c r="D18" s="631"/>
      <c r="E18" s="631"/>
      <c r="F18" s="633">
        <f>WAElec_10!L$53</f>
        <v>-5</v>
      </c>
      <c r="G18" s="633">
        <f>WAElec_10!L$70</f>
        <v>-3419</v>
      </c>
      <c r="H18" s="776"/>
      <c r="I18" s="617" t="s">
        <v>435</v>
      </c>
      <c r="K18" s="974" t="s">
        <v>433</v>
      </c>
    </row>
    <row r="19" spans="1:13" s="631" customFormat="1">
      <c r="A19" s="651" t="str">
        <f>WAElec_10!M$10</f>
        <v>j</v>
      </c>
      <c r="B19" s="630" t="str">
        <f>TRIM(CONCATENATE(WAElec_10!M$7," ",WAElec_10!M$8," ",WAElec_10!M$9))</f>
        <v>Settlement Exchange Power</v>
      </c>
      <c r="F19" s="633">
        <f>WAElec_10!M$53</f>
        <v>0</v>
      </c>
      <c r="G19" s="633">
        <f>WAElec_10!M$70</f>
        <v>18422</v>
      </c>
      <c r="I19" s="617" t="s">
        <v>433</v>
      </c>
      <c r="J19" s="773"/>
      <c r="K19" s="975" t="s">
        <v>433</v>
      </c>
      <c r="L19" s="646" t="s">
        <v>495</v>
      </c>
      <c r="M19" s="1034" t="s">
        <v>497</v>
      </c>
    </row>
    <row r="20" spans="1:13" s="631" customFormat="1">
      <c r="A20" s="651" t="str">
        <f>WAElec_10!N$10</f>
        <v>k</v>
      </c>
      <c r="B20" s="630" t="str">
        <f>TRIM(CONCATENATE(WAElec_10!N$7," ",WAElec_10!N$8," ",WAElec_10!N$9))</f>
        <v>Restating CDA Settlement</v>
      </c>
      <c r="F20" s="633">
        <f>WAElec_10!N$53</f>
        <v>0</v>
      </c>
      <c r="G20" s="633">
        <f>WAElec_10!N$70</f>
        <v>1171</v>
      </c>
      <c r="I20" s="617" t="s">
        <v>428</v>
      </c>
      <c r="J20" s="888"/>
      <c r="K20" s="993" t="s">
        <v>428</v>
      </c>
      <c r="L20" s="1003"/>
      <c r="M20" s="707"/>
    </row>
    <row r="21" spans="1:13" s="631" customFormat="1">
      <c r="A21" s="651" t="str">
        <f>WAElec_10!O$10</f>
        <v>l</v>
      </c>
      <c r="B21" s="630" t="str">
        <f>TRIM(CONCATENATE(WAElec_10!O$7," ",WAElec_10!O$8," ",WAElec_10!O$9))</f>
        <v>Restating Spokane River Deferral</v>
      </c>
      <c r="F21" s="633">
        <f>WAElec_10!O$53</f>
        <v>0</v>
      </c>
      <c r="G21" s="633">
        <f>WAElec_10!O$70</f>
        <v>772</v>
      </c>
      <c r="I21" s="617" t="s">
        <v>428</v>
      </c>
      <c r="J21" s="888"/>
      <c r="K21" s="993" t="s">
        <v>428</v>
      </c>
      <c r="L21" s="1003"/>
      <c r="M21" s="707"/>
    </row>
    <row r="22" spans="1:13" s="631" customFormat="1">
      <c r="A22" s="651" t="str">
        <f>WAElec_10!P$10</f>
        <v xml:space="preserve">m </v>
      </c>
      <c r="B22" s="630" t="str">
        <f>TRIM(CONCATENATE(WAElec_10!P$7," ",WAElec_10!P$8," ",WAElec_10!P$9))</f>
        <v>Restating Montana Lease</v>
      </c>
      <c r="F22" s="633">
        <f>WAElec_10!P$53</f>
        <v>0</v>
      </c>
      <c r="G22" s="633">
        <f>WAElec_10!P$70</f>
        <v>2859</v>
      </c>
      <c r="I22" s="617" t="s">
        <v>428</v>
      </c>
      <c r="J22" s="888"/>
      <c r="K22" s="995" t="s">
        <v>435</v>
      </c>
      <c r="L22" s="1003"/>
      <c r="M22" s="707"/>
    </row>
    <row r="23" spans="1:13">
      <c r="A23" s="651" t="str">
        <f>WAElec_10!Q$10</f>
        <v>n</v>
      </c>
      <c r="B23" s="630" t="str">
        <f>TRIM(CONCATENATE(WAElec_10!Q$7," ",WAElec_10!Q$8," ",WAElec_10!Q$9))</f>
        <v>Restating Lancaster Amortization</v>
      </c>
      <c r="C23" s="631"/>
      <c r="D23" s="631"/>
      <c r="E23" s="631"/>
      <c r="F23" s="633">
        <f>WAElec_10!Q$53</f>
        <v>0</v>
      </c>
      <c r="G23" s="633">
        <f>WAElec_10!Q$70</f>
        <v>181</v>
      </c>
      <c r="I23" s="905" t="s">
        <v>430</v>
      </c>
      <c r="K23" s="997" t="s">
        <v>435</v>
      </c>
    </row>
    <row r="24" spans="1:13">
      <c r="A24" s="651" t="str">
        <f>WAElec_10!R$10</f>
        <v>WC</v>
      </c>
      <c r="B24" s="630" t="str">
        <f>TRIM(CONCATENATE(WAElec_10!R$7," ",WAElec_10!R$8," ",WAElec_10!R$9))</f>
        <v>Working Capital Adjustment</v>
      </c>
      <c r="C24" s="631"/>
      <c r="D24" s="631"/>
      <c r="E24" s="631"/>
      <c r="F24" s="633">
        <f>WAElec_10!R$53</f>
        <v>0</v>
      </c>
      <c r="G24" s="633">
        <f>WAElec_10!R$70</f>
        <v>18188</v>
      </c>
      <c r="I24" s="905" t="s">
        <v>430</v>
      </c>
      <c r="K24" s="1003"/>
      <c r="L24" s="646" t="s">
        <v>495</v>
      </c>
      <c r="M24" s="1034" t="s">
        <v>499</v>
      </c>
    </row>
    <row r="25" spans="1:13" s="631" customFormat="1" ht="15.75" customHeight="1">
      <c r="A25" s="651"/>
      <c r="B25" s="630"/>
      <c r="F25" s="633"/>
      <c r="G25" s="633"/>
      <c r="I25" s="930"/>
      <c r="J25" s="888"/>
      <c r="K25" s="974"/>
      <c r="L25" s="1003"/>
      <c r="M25" s="707"/>
    </row>
    <row r="26" spans="1:13">
      <c r="A26" s="621"/>
      <c r="B26" s="609" t="s">
        <v>123</v>
      </c>
      <c r="F26" s="623">
        <f>SUM(F11:F25)</f>
        <v>80835</v>
      </c>
      <c r="G26" s="623">
        <f>SUM(G11:G25)</f>
        <v>1072028</v>
      </c>
      <c r="H26" s="648">
        <f>F26/G26</f>
        <v>7.5403814079483003E-2</v>
      </c>
    </row>
    <row r="27" spans="1:13" ht="16.5" customHeight="1">
      <c r="A27" s="876" t="s">
        <v>431</v>
      </c>
      <c r="F27" s="624"/>
      <c r="G27" s="624"/>
    </row>
    <row r="28" spans="1:13" s="629" customFormat="1">
      <c r="A28" s="651" t="str">
        <f>WAElec_10!T$10</f>
        <v>o</v>
      </c>
      <c r="B28" s="630" t="str">
        <f>TRIM(CONCATENATE(WAElec_10!T$7," ",WAElec_10!T$8," ",WAElec_10!T$9))</f>
        <v>Eliminate B &amp; O Taxes</v>
      </c>
      <c r="C28" s="631"/>
      <c r="D28" s="631"/>
      <c r="E28" s="776"/>
      <c r="F28" s="633">
        <f>WAElec_10!T$53</f>
        <v>-29</v>
      </c>
      <c r="G28" s="633">
        <f>WAElec_10!T$70</f>
        <v>0</v>
      </c>
      <c r="H28" s="646"/>
      <c r="I28" s="617" t="s">
        <v>433</v>
      </c>
      <c r="J28" s="888"/>
      <c r="K28" s="974" t="s">
        <v>433</v>
      </c>
      <c r="L28" s="1003"/>
      <c r="M28" s="60"/>
    </row>
    <row r="29" spans="1:13" s="629" customFormat="1">
      <c r="A29" s="651" t="str">
        <f>WAElec_10!U$10</f>
        <v xml:space="preserve">p </v>
      </c>
      <c r="B29" s="630" t="str">
        <f>TRIM(CONCATENATE(WAElec_10!U$7," ",WAElec_10!U$8," ",WAElec_10!U$9))</f>
        <v>Property Tax</v>
      </c>
      <c r="C29" s="631"/>
      <c r="D29" s="631"/>
      <c r="E29" s="631"/>
      <c r="F29" s="633">
        <f>WAElec_10!U$53</f>
        <v>-202</v>
      </c>
      <c r="G29" s="633">
        <f>WAElec_10!U$70</f>
        <v>0</v>
      </c>
      <c r="H29" s="646"/>
      <c r="I29" s="617" t="s">
        <v>435</v>
      </c>
      <c r="J29" s="888"/>
      <c r="K29" s="995" t="s">
        <v>435</v>
      </c>
      <c r="L29" s="646" t="s">
        <v>495</v>
      </c>
      <c r="M29" s="1034" t="s">
        <v>496</v>
      </c>
    </row>
    <row r="30" spans="1:13" s="629" customFormat="1">
      <c r="A30" s="651" t="str">
        <f>WAElec_10!V$10</f>
        <v>q</v>
      </c>
      <c r="B30" s="630" t="str">
        <f>TRIM(CONCATENATE(WAElec_10!V$7," ",WAElec_10!V$8," ",WAElec_10!V$9))</f>
        <v>Uncollect. Expense</v>
      </c>
      <c r="C30" s="631"/>
      <c r="D30" s="631"/>
      <c r="E30" s="631"/>
      <c r="F30" s="633">
        <f>WAElec_10!V$53</f>
        <v>-306</v>
      </c>
      <c r="G30" s="633">
        <f>WAElec_10!V$70</f>
        <v>0</v>
      </c>
      <c r="H30" s="646"/>
      <c r="I30" s="617" t="s">
        <v>433</v>
      </c>
      <c r="J30" s="888"/>
      <c r="K30" s="974" t="s">
        <v>433</v>
      </c>
      <c r="L30" s="1003"/>
      <c r="M30" s="60"/>
    </row>
    <row r="31" spans="1:13" s="629" customFormat="1">
      <c r="A31" s="651" t="str">
        <f>WAElec_10!W$10</f>
        <v xml:space="preserve">r </v>
      </c>
      <c r="B31" s="630" t="str">
        <f>TRIM(CONCATENATE(WAElec_10!W$7," ",WAElec_10!W$8," ",WAElec_10!W$9))</f>
        <v>Regulatory Expense</v>
      </c>
      <c r="C31" s="631"/>
      <c r="D31" s="631"/>
      <c r="E31" s="631"/>
      <c r="F31" s="633">
        <f>WAElec_10!W$53</f>
        <v>33</v>
      </c>
      <c r="G31" s="633">
        <f>WAElec_10!W$70</f>
        <v>0</v>
      </c>
      <c r="H31" s="646"/>
      <c r="I31" s="617" t="s">
        <v>435</v>
      </c>
      <c r="J31" s="888"/>
      <c r="K31" s="990" t="s">
        <v>418</v>
      </c>
      <c r="L31" s="1003"/>
      <c r="M31" s="707"/>
    </row>
    <row r="32" spans="1:13" s="629" customFormat="1">
      <c r="A32" s="651" t="str">
        <f>WAElec_10!X$10</f>
        <v>s</v>
      </c>
      <c r="B32" s="630" t="str">
        <f>TRIM(CONCATENATE(WAElec_10!X$7," ",WAElec_10!X$8," ",WAElec_10!X$9))</f>
        <v>Injuries and Damages</v>
      </c>
      <c r="C32" s="631"/>
      <c r="D32" s="631"/>
      <c r="E32" s="631"/>
      <c r="F32" s="633">
        <f>WAElec_10!X$53</f>
        <v>736</v>
      </c>
      <c r="G32" s="633">
        <f>WAElec_10!X$70</f>
        <v>0</v>
      </c>
      <c r="H32" s="646"/>
      <c r="I32" s="617" t="s">
        <v>435</v>
      </c>
      <c r="J32" s="888"/>
      <c r="K32" s="974" t="s">
        <v>433</v>
      </c>
      <c r="L32" s="1003"/>
      <c r="M32" s="60"/>
    </row>
    <row r="33" spans="1:14" s="774" customFormat="1">
      <c r="A33" s="651" t="str">
        <f>WAElec_10!Y$10</f>
        <v>t</v>
      </c>
      <c r="B33" s="630" t="str">
        <f>TRIM(CONCATENATE(WAElec_10!Y$7," ",WAElec_10!Y$8," ",WAElec_10!Y$9))</f>
        <v>FIT</v>
      </c>
      <c r="C33" s="631"/>
      <c r="E33" s="631"/>
      <c r="F33" s="812">
        <f>WAElec_10!Y$53</f>
        <v>246</v>
      </c>
      <c r="G33" s="633">
        <f>WAElec_10!Y$70</f>
        <v>0</v>
      </c>
      <c r="H33" s="775"/>
      <c r="I33" s="617" t="s">
        <v>418</v>
      </c>
      <c r="K33" s="996" t="s">
        <v>418</v>
      </c>
      <c r="L33" s="1003"/>
      <c r="M33" s="707"/>
    </row>
    <row r="34" spans="1:14" s="629" customFormat="1">
      <c r="A34" s="651" t="str">
        <f>WAElec_10!Z$10</f>
        <v>u</v>
      </c>
      <c r="B34" s="630" t="str">
        <f>TRIM(CONCATENATE(WAElec_10!Z$7," ",WAElec_10!Z$8," ",WAElec_10!Z$9))</f>
        <v>Eliminate WA Power Cost Defer</v>
      </c>
      <c r="C34" s="631"/>
      <c r="D34" s="631"/>
      <c r="E34" s="631"/>
      <c r="F34" s="633">
        <f>WAElec_10!Z$53</f>
        <v>-4700</v>
      </c>
      <c r="G34" s="633">
        <f>WAElec_10!Z$70</f>
        <v>0</v>
      </c>
      <c r="H34" s="646"/>
      <c r="I34" s="617" t="s">
        <v>421</v>
      </c>
      <c r="J34" s="903" t="s">
        <v>438</v>
      </c>
      <c r="K34" s="983" t="s">
        <v>435</v>
      </c>
      <c r="L34" s="1003"/>
      <c r="M34" s="707"/>
      <c r="N34" s="973"/>
    </row>
    <row r="35" spans="1:14" s="629" customFormat="1">
      <c r="A35" s="651" t="str">
        <f>WAElec_10!AA$10</f>
        <v>v</v>
      </c>
      <c r="B35" s="630" t="str">
        <f>TRIM(CONCATENATE(WAElec_10!AA$7," ",WAElec_10!AA$8," ",WAElec_10!AA$9))</f>
        <v>Nez Perce Settlement Adjustment</v>
      </c>
      <c r="C35" s="631"/>
      <c r="D35" s="631"/>
      <c r="E35" s="631"/>
      <c r="F35" s="633">
        <f>WAElec_10!AA$53</f>
        <v>-8</v>
      </c>
      <c r="G35" s="633">
        <f>WAElec_10!AA$70</f>
        <v>0</v>
      </c>
      <c r="H35" s="646"/>
      <c r="I35" s="617" t="s">
        <v>433</v>
      </c>
      <c r="J35" s="888"/>
      <c r="K35" s="974" t="s">
        <v>433</v>
      </c>
      <c r="L35" s="1003"/>
      <c r="M35" s="60"/>
    </row>
    <row r="36" spans="1:14" s="774" customFormat="1">
      <c r="A36" s="651" t="str">
        <f>WAElec_10!AB$10</f>
        <v>w</v>
      </c>
      <c r="B36" s="630" t="str">
        <f>TRIM(CONCATENATE(WAElec_10!AB$7," ",WAElec_10!AB$8," ",WAElec_10!AB$9))</f>
        <v>Eliminate A/R Expenses</v>
      </c>
      <c r="C36" s="631"/>
      <c r="D36" s="631"/>
      <c r="E36" s="631"/>
      <c r="F36" s="633">
        <f>WAElec_10!AB$53</f>
        <v>141</v>
      </c>
      <c r="G36" s="633">
        <f>WAElec_10!AB$70</f>
        <v>0</v>
      </c>
      <c r="H36" s="775"/>
      <c r="I36" s="617" t="s">
        <v>433</v>
      </c>
      <c r="J36" s="888"/>
      <c r="K36" s="974" t="s">
        <v>433</v>
      </c>
      <c r="L36" s="1003"/>
      <c r="M36" s="60"/>
    </row>
    <row r="37" spans="1:14">
      <c r="A37" s="651" t="str">
        <f>WAElec_10!AC$10</f>
        <v>x</v>
      </c>
      <c r="B37" s="630" t="str">
        <f>TRIM(CONCATENATE(WAElec_10!AC$7," ",WAElec_10!AC$8," ",WAElec_10!AC$9))</f>
        <v>Office Space Charges to Subsidiaries</v>
      </c>
      <c r="C37" s="631"/>
      <c r="D37" s="631"/>
      <c r="E37" s="631"/>
      <c r="F37" s="633">
        <f>WAElec_10!AC$53</f>
        <v>4</v>
      </c>
      <c r="G37" s="633">
        <f>WAElec_10!AC$70</f>
        <v>0</v>
      </c>
      <c r="I37" s="617" t="s">
        <v>433</v>
      </c>
      <c r="K37" s="974" t="s">
        <v>433</v>
      </c>
    </row>
    <row r="38" spans="1:14" s="774" customFormat="1">
      <c r="A38" s="651" t="str">
        <f>WAElec_10!AD$10</f>
        <v>y</v>
      </c>
      <c r="B38" s="630" t="str">
        <f>TRIM(CONCATENATE(WAElec_10!AD$7," ",WAElec_10!AD$8," ",WAElec_10!AD$9))</f>
        <v>Restate Excise Taxes</v>
      </c>
      <c r="C38" s="631"/>
      <c r="D38" s="631"/>
      <c r="E38" s="631"/>
      <c r="F38" s="633">
        <f>WAElec_10!AD$53</f>
        <v>70</v>
      </c>
      <c r="G38" s="633">
        <f>WAElec_10!AD$70</f>
        <v>0</v>
      </c>
      <c r="H38" s="776"/>
      <c r="I38" s="617" t="s">
        <v>433</v>
      </c>
      <c r="J38" s="888"/>
      <c r="K38" s="974" t="s">
        <v>433</v>
      </c>
      <c r="L38" s="1003"/>
      <c r="M38" s="60"/>
    </row>
    <row r="39" spans="1:14" s="774" customFormat="1">
      <c r="A39" s="651" t="str">
        <f>WAElec_10!AE$10</f>
        <v>z</v>
      </c>
      <c r="B39" s="630" t="str">
        <f>TRIM(CONCATENATE(WAElec_10!AE$7," ",WAElec_10!AE$8," ",WAElec_10!AE$9))</f>
        <v>Net Gains / Losses</v>
      </c>
      <c r="C39" s="631"/>
      <c r="D39" s="631"/>
      <c r="E39" s="631"/>
      <c r="F39" s="633">
        <f>WAElec_10!AE$53</f>
        <v>52</v>
      </c>
      <c r="G39" s="633">
        <f>WAElec_10!AE$70</f>
        <v>0</v>
      </c>
      <c r="H39" s="776"/>
      <c r="I39" s="617" t="s">
        <v>435</v>
      </c>
      <c r="J39" s="888"/>
      <c r="K39" s="974" t="s">
        <v>433</v>
      </c>
      <c r="L39" s="1003"/>
      <c r="M39" s="60"/>
    </row>
    <row r="40" spans="1:14">
      <c r="A40" s="651" t="str">
        <f>WAElec_10!AF$10</f>
        <v>aa</v>
      </c>
      <c r="B40" s="630" t="str">
        <f>TRIM(CONCATENATE(WAElec_10!AF$7," ",WAElec_10!AF$8," ",WAElec_10!AF$9))</f>
        <v>Revenue Weather Normalization</v>
      </c>
      <c r="C40" s="631"/>
      <c r="D40" s="780"/>
      <c r="E40" s="631"/>
      <c r="F40" s="633">
        <f>WAElec_10!AF$53</f>
        <v>3087</v>
      </c>
      <c r="G40" s="633">
        <f>WAElec_10!AF$70</f>
        <v>0</v>
      </c>
      <c r="H40" s="649"/>
      <c r="I40" s="617" t="s">
        <v>429</v>
      </c>
      <c r="K40" s="992" t="s">
        <v>478</v>
      </c>
      <c r="M40" s="1034"/>
    </row>
    <row r="41" spans="1:14" s="774" customFormat="1">
      <c r="A41" s="651" t="str">
        <f>WAElec_10!AG$10</f>
        <v>ab</v>
      </c>
      <c r="B41" s="630" t="str">
        <f>TRIM(CONCATENATE(WAElec_10!AG$7," ",WAElec_10!AG$8," ",WAElec_10!AG$9))</f>
        <v>Misc Restating</v>
      </c>
      <c r="C41" s="631"/>
      <c r="D41" s="631"/>
      <c r="E41" s="631"/>
      <c r="F41" s="812">
        <f>WAElec_10!AG$53</f>
        <v>-309.02963679999993</v>
      </c>
      <c r="G41" s="633">
        <f>WAElec_10!AG$70</f>
        <v>0</v>
      </c>
      <c r="H41" s="775"/>
      <c r="I41" s="617" t="s">
        <v>444</v>
      </c>
      <c r="J41" s="904"/>
      <c r="K41" s="1002" t="s">
        <v>433</v>
      </c>
      <c r="L41" s="646" t="s">
        <v>495</v>
      </c>
      <c r="M41" s="1035" t="s">
        <v>500</v>
      </c>
      <c r="N41" s="1000"/>
    </row>
    <row r="42" spans="1:14" s="811" customFormat="1">
      <c r="A42" s="808" t="str">
        <f>WAElec_10!AH$10</f>
        <v>ac</v>
      </c>
      <c r="B42" s="809" t="str">
        <f>TRIM(CONCATENATE(WAElec_10!AH$7," ",WAElec_10!AH$8," ",WAElec_10!AH$9))</f>
        <v>Remove Buck-A Block</v>
      </c>
      <c r="C42" s="810"/>
      <c r="E42" s="810"/>
      <c r="F42" s="789">
        <f>WAElec_10!AH$53</f>
        <v>-7</v>
      </c>
      <c r="G42" s="789">
        <f>WAElec_10!AH$70</f>
        <v>0</v>
      </c>
      <c r="H42" s="813"/>
      <c r="I42" s="912" t="s">
        <v>453</v>
      </c>
      <c r="J42" s="889"/>
      <c r="K42" s="974" t="s">
        <v>453</v>
      </c>
      <c r="L42" s="1003"/>
      <c r="M42" s="1036"/>
    </row>
    <row r="43" spans="1:14">
      <c r="A43" s="808" t="str">
        <f>WAElec_10!AI$10</f>
        <v>ad</v>
      </c>
      <c r="B43" s="809" t="str">
        <f>TRIM(CONCATENATE(WAElec_10!AI$7," ",WAElec_10!AI$8," ",WAElec_10!AI$9))</f>
        <v>Power Supply</v>
      </c>
      <c r="C43" s="810"/>
      <c r="D43" s="810"/>
      <c r="E43" s="810"/>
      <c r="F43" s="812">
        <f>WAElec_10!AI$53</f>
        <v>-2690</v>
      </c>
      <c r="G43" s="812">
        <f>WAElec_10!AI$70</f>
        <v>0</v>
      </c>
      <c r="H43" s="814"/>
      <c r="I43" s="912" t="s">
        <v>430</v>
      </c>
      <c r="J43" s="889"/>
      <c r="K43" s="998" t="s">
        <v>430</v>
      </c>
      <c r="L43" s="646" t="s">
        <v>495</v>
      </c>
      <c r="M43" s="1035" t="s">
        <v>506</v>
      </c>
    </row>
    <row r="44" spans="1:14" s="811" customFormat="1">
      <c r="A44" s="808" t="str">
        <f>WAElec_10!AJ$10</f>
        <v>ae</v>
      </c>
      <c r="B44" s="809" t="str">
        <f>TRIM(CONCATENATE(WAElec_10!AJ$7," ",WAElec_10!AJ$8," ",WAElec_10!AJ$9))</f>
        <v>Restate Debt Interest</v>
      </c>
      <c r="C44" s="810"/>
      <c r="E44" s="810"/>
      <c r="F44" s="789">
        <f>WAElec_10!AJ$53</f>
        <v>-88</v>
      </c>
      <c r="G44" s="789">
        <f>WAElec_10!AJ$70</f>
        <v>0</v>
      </c>
      <c r="H44" s="813"/>
      <c r="I44" s="912" t="s">
        <v>430</v>
      </c>
      <c r="J44" s="889"/>
      <c r="K44" s="998" t="s">
        <v>430</v>
      </c>
      <c r="L44" s="646" t="s">
        <v>495</v>
      </c>
      <c r="M44" s="1035" t="s">
        <v>501</v>
      </c>
    </row>
    <row r="45" spans="1:14" s="739" customFormat="1" ht="12.75" customHeight="1">
      <c r="A45" s="913"/>
      <c r="B45" s="809"/>
      <c r="C45" s="810"/>
      <c r="D45" s="810"/>
      <c r="E45" s="810"/>
      <c r="F45" s="911"/>
      <c r="G45" s="911"/>
      <c r="H45" s="815"/>
      <c r="I45" s="625"/>
      <c r="J45" s="889"/>
      <c r="K45" s="974"/>
      <c r="L45" s="1003"/>
      <c r="M45" s="707"/>
    </row>
    <row r="46" spans="1:14" ht="15" customHeight="1" thickBot="1">
      <c r="A46" s="625"/>
      <c r="B46" s="807" t="s">
        <v>124</v>
      </c>
      <c r="C46" s="807"/>
      <c r="D46" s="807"/>
      <c r="E46" s="807"/>
      <c r="F46" s="914">
        <f>SUM(F26:F45)</f>
        <v>76864.970363200002</v>
      </c>
      <c r="G46" s="914">
        <f>SUM(G26:G45)</f>
        <v>1072028</v>
      </c>
      <c r="H46" s="915">
        <f>F46/G46</f>
        <v>7.1700524951960207E-2</v>
      </c>
      <c r="I46" s="625"/>
      <c r="J46" s="889"/>
    </row>
    <row r="47" spans="1:14" ht="15" customHeight="1" thickTop="1">
      <c r="A47" s="625"/>
      <c r="B47" s="807"/>
      <c r="C47" s="807"/>
      <c r="D47" s="807"/>
      <c r="E47" s="807"/>
      <c r="F47" s="1038"/>
      <c r="G47" s="1038"/>
      <c r="H47" s="1039"/>
      <c r="I47" s="625"/>
      <c r="J47" s="889"/>
      <c r="K47" s="1003"/>
    </row>
    <row r="48" spans="1:14">
      <c r="A48" s="617"/>
      <c r="B48" s="615" t="s">
        <v>512</v>
      </c>
      <c r="C48" s="615"/>
      <c r="D48" s="615"/>
      <c r="E48" s="626"/>
      <c r="F48" s="752"/>
      <c r="G48" s="752"/>
      <c r="H48" s="753"/>
      <c r="I48" s="609"/>
      <c r="J48" s="609"/>
    </row>
    <row r="49" spans="1:12">
      <c r="A49" s="617"/>
      <c r="B49" s="615"/>
      <c r="C49" s="615"/>
      <c r="D49" s="615"/>
      <c r="E49" s="626"/>
      <c r="F49" s="752"/>
      <c r="G49" s="752"/>
      <c r="H49" s="753"/>
      <c r="I49" s="609"/>
      <c r="J49" s="609"/>
    </row>
    <row r="50" spans="1:12">
      <c r="A50" s="876" t="s">
        <v>508</v>
      </c>
      <c r="B50" s="615"/>
      <c r="C50" s="615"/>
      <c r="D50" s="615"/>
      <c r="E50" s="626"/>
      <c r="F50" s="752"/>
      <c r="G50" s="752"/>
      <c r="H50" s="753"/>
      <c r="I50" s="609"/>
      <c r="J50" s="609"/>
    </row>
    <row r="51" spans="1:12" ht="37.5" customHeight="1">
      <c r="A51" s="1040" t="s">
        <v>515</v>
      </c>
      <c r="B51" s="1040"/>
      <c r="C51" s="1040"/>
      <c r="D51" s="1040"/>
      <c r="E51" s="1040"/>
      <c r="F51" s="1040"/>
      <c r="G51" s="1040"/>
      <c r="H51" s="1040"/>
      <c r="I51" s="1040"/>
      <c r="J51" s="1040"/>
      <c r="K51" s="1040"/>
      <c r="L51" s="1040"/>
    </row>
    <row r="52" spans="1:12" ht="39" customHeight="1">
      <c r="A52" s="1037" t="s">
        <v>61</v>
      </c>
      <c r="B52" s="1041" t="s">
        <v>510</v>
      </c>
      <c r="C52" s="1041"/>
      <c r="D52" s="1041"/>
      <c r="E52" s="1041"/>
      <c r="F52" s="1041"/>
      <c r="G52" s="1041"/>
      <c r="H52" s="1041"/>
      <c r="I52" s="1041"/>
      <c r="J52" s="1041"/>
      <c r="K52" s="1041"/>
      <c r="L52" s="1041"/>
    </row>
    <row r="53" spans="1:12" ht="36" customHeight="1">
      <c r="A53" s="1037" t="s">
        <v>487</v>
      </c>
      <c r="B53" s="1040" t="s">
        <v>513</v>
      </c>
      <c r="C53" s="1040"/>
      <c r="D53" s="1040"/>
      <c r="E53" s="1040"/>
      <c r="F53" s="1040"/>
      <c r="G53" s="1040"/>
      <c r="H53" s="1040"/>
      <c r="I53" s="1040"/>
      <c r="J53" s="1040"/>
      <c r="K53" s="1040"/>
      <c r="L53" s="1040"/>
    </row>
    <row r="54" spans="1:12" ht="24" customHeight="1">
      <c r="A54" s="1037" t="s">
        <v>509</v>
      </c>
      <c r="B54" s="1040" t="s">
        <v>514</v>
      </c>
      <c r="C54" s="1040"/>
      <c r="D54" s="1040"/>
      <c r="E54" s="1040"/>
      <c r="F54" s="1040"/>
      <c r="G54" s="1040"/>
      <c r="H54" s="1040"/>
      <c r="I54" s="1040"/>
      <c r="J54" s="1040"/>
      <c r="K54" s="1040"/>
      <c r="L54" s="1040"/>
    </row>
    <row r="55" spans="1:12" ht="42.75" customHeight="1">
      <c r="A55" s="1037" t="s">
        <v>424</v>
      </c>
      <c r="B55" s="1040" t="s">
        <v>516</v>
      </c>
      <c r="C55" s="1040"/>
      <c r="D55" s="1040"/>
      <c r="E55" s="1040"/>
      <c r="F55" s="1040"/>
      <c r="G55" s="1040"/>
      <c r="H55" s="1040"/>
      <c r="I55" s="1040"/>
      <c r="J55" s="1040"/>
      <c r="K55" s="1040"/>
      <c r="L55" s="1040"/>
    </row>
    <row r="56" spans="1:12" ht="30" customHeight="1">
      <c r="A56" s="1037" t="s">
        <v>426</v>
      </c>
      <c r="B56" s="1040" t="s">
        <v>517</v>
      </c>
      <c r="C56" s="1040"/>
      <c r="D56" s="1040"/>
      <c r="E56" s="1040"/>
      <c r="F56" s="1040"/>
      <c r="G56" s="1040"/>
      <c r="H56" s="1040"/>
      <c r="I56" s="1040"/>
      <c r="J56" s="1040"/>
      <c r="K56" s="1040"/>
      <c r="L56" s="1040"/>
    </row>
    <row r="57" spans="1:12" ht="42" customHeight="1">
      <c r="A57" s="1037" t="s">
        <v>436</v>
      </c>
      <c r="B57" s="1040" t="s">
        <v>511</v>
      </c>
      <c r="C57" s="1040"/>
      <c r="D57" s="1040"/>
      <c r="E57" s="1040"/>
      <c r="F57" s="1040"/>
      <c r="G57" s="1040"/>
      <c r="H57" s="1040"/>
      <c r="I57" s="1040"/>
      <c r="J57" s="1040"/>
      <c r="K57" s="1040"/>
      <c r="L57" s="1040"/>
    </row>
  </sheetData>
  <customSheetViews>
    <customSheetView guid="{A15D1962-B049-11D2-8670-0000832CEEE8}" scale="75" showPageBreaks="1" hiddenRows="1" showRuler="0" topLeftCell="A20">
      <selection activeCell="A42" sqref="A42:IV47"/>
      <rowBreaks count="1" manualBreakCount="1">
        <brk id="48" max="65535" man="1"/>
      </rowBreaks>
      <pageMargins left="0.75" right="0.75" top="1" bottom="1" header="0.5" footer="0.5"/>
      <pageSetup orientation="portrait" horizontalDpi="4294967292" verticalDpi="0" r:id="rId1"/>
      <headerFooter alignWithMargins="0">
        <oddHeader xml:space="preserve">&amp;C
</oddHeader>
        <oddFooter xml:space="preserve">&amp;C
</oddFooter>
      </headerFooter>
    </customSheetView>
    <customSheetView guid="{6E1B8C45-B07F-11D2-B0DC-0000832CDFF0}" scale="75" showPageBreaks="1" printArea="1" hiddenRows="1" showRuler="0" topLeftCell="A49">
      <selection activeCell="O30" sqref="O30"/>
      <rowBreaks count="1" manualBreakCount="1">
        <brk id="48" max="65535" man="1"/>
      </rowBreaks>
      <pageMargins left="0.75" right="0.75" top="1" bottom="1" header="0.5" footer="0.5"/>
      <pageSetup orientation="portrait" horizontalDpi="4294967292" verticalDpi="0" r:id="rId2"/>
      <headerFooter alignWithMargins="0">
        <oddHeader xml:space="preserve">&amp;C
</oddHeader>
        <oddFooter xml:space="preserve">&amp;C
</oddFooter>
      </headerFooter>
    </customSheetView>
  </customSheetViews>
  <mergeCells count="7">
    <mergeCell ref="B56:L56"/>
    <mergeCell ref="B57:L57"/>
    <mergeCell ref="A51:L51"/>
    <mergeCell ref="B52:L52"/>
    <mergeCell ref="B53:L53"/>
    <mergeCell ref="B54:L54"/>
    <mergeCell ref="B55:L55"/>
  </mergeCells>
  <phoneticPr fontId="0" type="noConversion"/>
  <pageMargins left="0.6" right="0.5" top="1.1299999999999999" bottom="0.75" header="0.5" footer="0.5"/>
  <pageSetup fitToHeight="2" orientation="portrait" horizontalDpi="4294967292" r:id="rId3"/>
  <headerFooter alignWithMargins="0">
    <oddHeader xml:space="preserve">&amp;C
</oddHeader>
    <oddFooter>&amp;C
&amp;RPage &amp;P of &amp;N</oddFooter>
  </headerFooter>
  <rowBreaks count="1" manualBreakCount="1">
    <brk id="48"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11"/>
  <sheetViews>
    <sheetView workbookViewId="0">
      <selection activeCell="H1" sqref="H1"/>
    </sheetView>
  </sheetViews>
  <sheetFormatPr defaultColWidth="12.42578125" defaultRowHeight="12"/>
  <cols>
    <col min="1" max="1" width="5.5703125" style="447" customWidth="1"/>
    <col min="2" max="2" width="26.140625" style="444" customWidth="1"/>
    <col min="3" max="3" width="12.42578125" style="444" customWidth="1"/>
    <col min="4" max="4" width="6.7109375" style="444" customWidth="1"/>
    <col min="5" max="6" width="12.42578125" style="444" customWidth="1"/>
    <col min="7" max="7" width="11.7109375" style="444" customWidth="1"/>
    <col min="8" max="8" width="12.42578125" style="407" customWidth="1"/>
    <col min="9" max="16384" width="12.42578125" style="444"/>
  </cols>
  <sheetData>
    <row r="1" spans="1:8">
      <c r="A1" s="442" t="str">
        <f>Inputs!$D$6</f>
        <v>AVISTA UTILITIES</v>
      </c>
      <c r="B1" s="443"/>
      <c r="C1" s="442"/>
      <c r="G1" s="878" t="s">
        <v>464</v>
      </c>
      <c r="H1" s="878" t="s">
        <v>434</v>
      </c>
    </row>
    <row r="2" spans="1:8">
      <c r="A2" s="442" t="s">
        <v>125</v>
      </c>
      <c r="B2" s="443"/>
      <c r="C2" s="442"/>
      <c r="E2" s="442" t="s">
        <v>226</v>
      </c>
      <c r="F2" s="442"/>
      <c r="G2" s="442"/>
    </row>
    <row r="3" spans="1:8">
      <c r="A3" s="443" t="str">
        <f>WAElec_10!$A$4</f>
        <v>TWELVE MONTHS ENDED DECEMBER 31, 2010</v>
      </c>
      <c r="B3" s="443"/>
      <c r="C3" s="442"/>
      <c r="E3" s="442" t="s">
        <v>227</v>
      </c>
      <c r="F3" s="442"/>
      <c r="G3" s="442"/>
    </row>
    <row r="4" spans="1:8">
      <c r="A4" s="442" t="s">
        <v>0</v>
      </c>
      <c r="B4" s="443"/>
      <c r="C4" s="442"/>
      <c r="E4" s="445" t="s">
        <v>128</v>
      </c>
      <c r="F4" s="445"/>
      <c r="G4" s="446"/>
    </row>
    <row r="5" spans="1:8">
      <c r="A5" s="447" t="s">
        <v>12</v>
      </c>
    </row>
    <row r="6" spans="1:8" s="447" customFormat="1">
      <c r="A6" s="447" t="s">
        <v>129</v>
      </c>
      <c r="B6" s="448" t="s">
        <v>33</v>
      </c>
      <c r="C6" s="448"/>
      <c r="E6" s="448" t="s">
        <v>130</v>
      </c>
      <c r="F6" s="448" t="s">
        <v>131</v>
      </c>
      <c r="G6" s="448" t="s">
        <v>115</v>
      </c>
      <c r="H6" s="413"/>
    </row>
    <row r="7" spans="1:8">
      <c r="B7" s="449" t="s">
        <v>72</v>
      </c>
    </row>
    <row r="8" spans="1:8" s="452" customFormat="1">
      <c r="A8" s="450">
        <v>1</v>
      </c>
      <c r="B8" s="451" t="s">
        <v>73</v>
      </c>
      <c r="E8" s="453">
        <f>F8+G8</f>
        <v>0</v>
      </c>
      <c r="F8" s="453"/>
      <c r="G8" s="453"/>
      <c r="H8" s="417" t="str">
        <f t="shared" ref="H8:H13" si="0">IF(E8=F8+G8," ","ERROR")</f>
        <v xml:space="preserve"> </v>
      </c>
    </row>
    <row r="9" spans="1:8">
      <c r="A9" s="447">
        <v>2</v>
      </c>
      <c r="B9" s="449" t="s">
        <v>74</v>
      </c>
      <c r="E9" s="454"/>
      <c r="F9" s="454"/>
      <c r="G9" s="454"/>
      <c r="H9" s="417" t="str">
        <f t="shared" si="0"/>
        <v xml:space="preserve"> </v>
      </c>
    </row>
    <row r="10" spans="1:8">
      <c r="A10" s="447">
        <v>3</v>
      </c>
      <c r="B10" s="449" t="s">
        <v>133</v>
      </c>
      <c r="E10" s="454"/>
      <c r="F10" s="454"/>
      <c r="G10" s="454"/>
      <c r="H10" s="417" t="str">
        <f t="shared" si="0"/>
        <v xml:space="preserve"> </v>
      </c>
    </row>
    <row r="11" spans="1:8">
      <c r="A11" s="447">
        <v>4</v>
      </c>
      <c r="B11" s="449" t="s">
        <v>134</v>
      </c>
      <c r="E11" s="455">
        <f>E8+E9+E10</f>
        <v>0</v>
      </c>
      <c r="F11" s="455">
        <f>F8+F9+F10</f>
        <v>0</v>
      </c>
      <c r="G11" s="455">
        <f>G8+G9+G10</f>
        <v>0</v>
      </c>
      <c r="H11" s="417" t="str">
        <f t="shared" si="0"/>
        <v xml:space="preserve"> </v>
      </c>
    </row>
    <row r="12" spans="1:8">
      <c r="A12" s="447">
        <v>5</v>
      </c>
      <c r="B12" s="449" t="s">
        <v>77</v>
      </c>
      <c r="E12" s="454"/>
      <c r="F12" s="454"/>
      <c r="G12" s="454"/>
      <c r="H12" s="417" t="str">
        <f t="shared" si="0"/>
        <v xml:space="preserve"> </v>
      </c>
    </row>
    <row r="13" spans="1:8">
      <c r="A13" s="447">
        <v>6</v>
      </c>
      <c r="B13" s="449" t="s">
        <v>135</v>
      </c>
      <c r="E13" s="455">
        <f>E11+E12</f>
        <v>0</v>
      </c>
      <c r="F13" s="455">
        <f>F11+F12</f>
        <v>0</v>
      </c>
      <c r="G13" s="455">
        <f>G11+G12</f>
        <v>0</v>
      </c>
      <c r="H13" s="417" t="str">
        <f t="shared" si="0"/>
        <v xml:space="preserve"> </v>
      </c>
    </row>
    <row r="14" spans="1:8">
      <c r="E14" s="456"/>
      <c r="F14" s="456"/>
      <c r="G14" s="456"/>
      <c r="H14" s="417"/>
    </row>
    <row r="15" spans="1:8">
      <c r="B15" s="449" t="s">
        <v>79</v>
      </c>
      <c r="E15" s="456"/>
      <c r="F15" s="456"/>
      <c r="G15" s="456"/>
      <c r="H15" s="417"/>
    </row>
    <row r="16" spans="1:8">
      <c r="B16" s="449" t="s">
        <v>80</v>
      </c>
      <c r="E16" s="456"/>
      <c r="F16" s="456"/>
      <c r="G16" s="456"/>
      <c r="H16" s="417"/>
    </row>
    <row r="17" spans="1:8">
      <c r="A17" s="447">
        <v>7</v>
      </c>
      <c r="B17" s="449" t="s">
        <v>136</v>
      </c>
      <c r="E17" s="454"/>
      <c r="F17" s="454"/>
      <c r="G17" s="454"/>
      <c r="H17" s="417" t="str">
        <f>IF(E17=F17+G17," ","ERROR")</f>
        <v xml:space="preserve"> </v>
      </c>
    </row>
    <row r="18" spans="1:8">
      <c r="A18" s="447">
        <v>8</v>
      </c>
      <c r="B18" s="449" t="s">
        <v>137</v>
      </c>
      <c r="E18" s="454"/>
      <c r="F18" s="454"/>
      <c r="G18" s="454"/>
      <c r="H18" s="417" t="str">
        <f>IF(E18=F18+G18," ","ERROR")</f>
        <v xml:space="preserve"> </v>
      </c>
    </row>
    <row r="19" spans="1:8">
      <c r="A19" s="447">
        <v>9</v>
      </c>
      <c r="B19" s="449" t="s">
        <v>138</v>
      </c>
      <c r="E19" s="454"/>
      <c r="F19" s="454"/>
      <c r="G19" s="454"/>
      <c r="H19" s="417" t="str">
        <f>IF(E19=F19+G19," ","ERROR")</f>
        <v xml:space="preserve"> </v>
      </c>
    </row>
    <row r="20" spans="1:8">
      <c r="A20" s="447">
        <v>10</v>
      </c>
      <c r="B20" s="449" t="s">
        <v>139</v>
      </c>
      <c r="E20" s="454"/>
      <c r="F20" s="454"/>
      <c r="G20" s="454"/>
      <c r="H20" s="417" t="str">
        <f>IF(E20=F20+G20," ","ERROR")</f>
        <v xml:space="preserve"> </v>
      </c>
    </row>
    <row r="21" spans="1:8">
      <c r="A21" s="447">
        <v>11</v>
      </c>
      <c r="B21" s="449" t="s">
        <v>140</v>
      </c>
      <c r="E21" s="455">
        <f>E17+E18+E19+E20</f>
        <v>0</v>
      </c>
      <c r="F21" s="455">
        <f>F17+F18+F19+F20</f>
        <v>0</v>
      </c>
      <c r="G21" s="455">
        <f>G17+G18+G19+G20</f>
        <v>0</v>
      </c>
      <c r="H21" s="417" t="str">
        <f>IF(E21=F21+G21," ","ERROR")</f>
        <v xml:space="preserve"> </v>
      </c>
    </row>
    <row r="22" spans="1:8">
      <c r="E22" s="456"/>
      <c r="F22" s="456"/>
      <c r="G22" s="456"/>
      <c r="H22" s="417"/>
    </row>
    <row r="23" spans="1:8">
      <c r="B23" s="449" t="s">
        <v>85</v>
      </c>
      <c r="E23" s="456"/>
      <c r="F23" s="456"/>
      <c r="G23" s="456"/>
      <c r="H23" s="417"/>
    </row>
    <row r="24" spans="1:8">
      <c r="A24" s="447">
        <v>12</v>
      </c>
      <c r="B24" s="449" t="s">
        <v>136</v>
      </c>
      <c r="E24" s="454"/>
      <c r="F24" s="454"/>
      <c r="G24" s="454"/>
      <c r="H24" s="417" t="str">
        <f>IF(E24=F24+G24," ","ERROR")</f>
        <v xml:space="preserve"> </v>
      </c>
    </row>
    <row r="25" spans="1:8">
      <c r="A25" s="447">
        <v>13</v>
      </c>
      <c r="B25" s="449" t="s">
        <v>141</v>
      </c>
      <c r="E25" s="454"/>
      <c r="F25" s="454"/>
      <c r="G25" s="454"/>
      <c r="H25" s="417" t="str">
        <f>IF(E25=F25+G25," ","ERROR")</f>
        <v xml:space="preserve"> </v>
      </c>
    </row>
    <row r="26" spans="1:8">
      <c r="A26" s="447">
        <v>14</v>
      </c>
      <c r="B26" s="449" t="s">
        <v>139</v>
      </c>
      <c r="E26" s="454">
        <f>F26+G26</f>
        <v>0</v>
      </c>
      <c r="F26" s="454"/>
      <c r="G26" s="457">
        <f>0+F110</f>
        <v>0</v>
      </c>
      <c r="H26" s="417" t="str">
        <f>IF(E26=F26+G26," ","ERROR")</f>
        <v xml:space="preserve"> </v>
      </c>
    </row>
    <row r="27" spans="1:8">
      <c r="A27" s="447">
        <v>15</v>
      </c>
      <c r="B27" s="449" t="s">
        <v>142</v>
      </c>
      <c r="E27" s="455">
        <f>E24+E25+E26</f>
        <v>0</v>
      </c>
      <c r="F27" s="455">
        <f>F24+F25+F26</f>
        <v>0</v>
      </c>
      <c r="G27" s="455">
        <f>G24+G25+G26</f>
        <v>0</v>
      </c>
      <c r="H27" s="417" t="str">
        <f>IF(E27=F27+G27," ","ERROR")</f>
        <v xml:space="preserve"> </v>
      </c>
    </row>
    <row r="28" spans="1:8">
      <c r="E28" s="456"/>
      <c r="F28" s="456"/>
      <c r="G28" s="456"/>
      <c r="H28" s="417"/>
    </row>
    <row r="29" spans="1:8">
      <c r="A29" s="447">
        <v>16</v>
      </c>
      <c r="B29" s="449" t="s">
        <v>88</v>
      </c>
      <c r="E29" s="454">
        <f>F29+G29</f>
        <v>471</v>
      </c>
      <c r="F29" s="902">
        <v>471</v>
      </c>
      <c r="G29" s="749">
        <v>0</v>
      </c>
      <c r="H29" s="417" t="str">
        <f>IF(E29=F29+G29," ","ERROR")</f>
        <v xml:space="preserve"> </v>
      </c>
    </row>
    <row r="30" spans="1:8">
      <c r="A30" s="447">
        <v>17</v>
      </c>
      <c r="B30" s="449" t="s">
        <v>89</v>
      </c>
      <c r="E30" s="454"/>
      <c r="F30" s="454"/>
      <c r="G30" s="454"/>
      <c r="H30" s="417" t="str">
        <f>IF(E30=F30+G30," ","ERROR")</f>
        <v xml:space="preserve"> </v>
      </c>
    </row>
    <row r="31" spans="1:8">
      <c r="A31" s="447">
        <v>18</v>
      </c>
      <c r="B31" s="449" t="s">
        <v>143</v>
      </c>
      <c r="E31" s="454"/>
      <c r="F31" s="454"/>
      <c r="G31" s="454"/>
      <c r="H31" s="417" t="str">
        <f>IF(E31=F31+G31," ","ERROR")</f>
        <v xml:space="preserve"> </v>
      </c>
    </row>
    <row r="32" spans="1:8">
      <c r="E32" s="456"/>
      <c r="F32" s="456"/>
      <c r="G32" s="456"/>
      <c r="H32" s="417"/>
    </row>
    <row r="33" spans="1:8">
      <c r="B33" s="449" t="s">
        <v>91</v>
      </c>
      <c r="E33" s="456"/>
      <c r="F33" s="456"/>
      <c r="G33" s="456"/>
      <c r="H33" s="417"/>
    </row>
    <row r="34" spans="1:8">
      <c r="A34" s="447">
        <v>19</v>
      </c>
      <c r="B34" s="449" t="s">
        <v>136</v>
      </c>
      <c r="E34" s="454"/>
      <c r="F34" s="454"/>
      <c r="G34" s="454"/>
      <c r="H34" s="417" t="str">
        <f>IF(E34=F34+G34," ","ERROR")</f>
        <v xml:space="preserve"> </v>
      </c>
    </row>
    <row r="35" spans="1:8">
      <c r="A35" s="447">
        <v>20</v>
      </c>
      <c r="B35" s="449" t="s">
        <v>141</v>
      </c>
      <c r="E35" s="454"/>
      <c r="F35" s="454"/>
      <c r="G35" s="454"/>
      <c r="H35" s="417" t="str">
        <f>IF(E35=F35+G35," ","ERROR")</f>
        <v xml:space="preserve"> </v>
      </c>
    </row>
    <row r="36" spans="1:8">
      <c r="A36" s="447">
        <v>21</v>
      </c>
      <c r="B36" s="449" t="s">
        <v>139</v>
      </c>
      <c r="E36" s="454"/>
      <c r="F36" s="454"/>
      <c r="G36" s="454"/>
      <c r="H36" s="417" t="str">
        <f>IF(E36=F36+G36," ","ERROR")</f>
        <v xml:space="preserve"> </v>
      </c>
    </row>
    <row r="37" spans="1:8">
      <c r="A37" s="447">
        <v>22</v>
      </c>
      <c r="B37" s="449" t="s">
        <v>144</v>
      </c>
      <c r="E37" s="458">
        <f>E34+E35+E36</f>
        <v>0</v>
      </c>
      <c r="F37" s="458">
        <f>F34+F35+F36</f>
        <v>0</v>
      </c>
      <c r="G37" s="458">
        <f>G34+G35+G36</f>
        <v>0</v>
      </c>
      <c r="H37" s="417" t="str">
        <f>IF(E37=F37+G37," ","ERROR")</f>
        <v xml:space="preserve"> </v>
      </c>
    </row>
    <row r="38" spans="1:8">
      <c r="A38" s="447">
        <v>23</v>
      </c>
      <c r="B38" s="449" t="s">
        <v>93</v>
      </c>
      <c r="E38" s="459">
        <f>E21+E27+E29+E30+E31+E37</f>
        <v>471</v>
      </c>
      <c r="F38" s="459">
        <f>F21+F27+F29+F30+F31+F37</f>
        <v>471</v>
      </c>
      <c r="G38" s="459">
        <f>G21+G27+G29+G30+G31+G37</f>
        <v>0</v>
      </c>
      <c r="H38" s="417" t="str">
        <f>IF(E38=F38+G38," ","ERROR")</f>
        <v xml:space="preserve"> </v>
      </c>
    </row>
    <row r="39" spans="1:8">
      <c r="E39" s="456"/>
      <c r="F39" s="456"/>
      <c r="G39" s="456"/>
      <c r="H39" s="417"/>
    </row>
    <row r="40" spans="1:8">
      <c r="A40" s="447">
        <v>24</v>
      </c>
      <c r="B40" s="449" t="s">
        <v>145</v>
      </c>
      <c r="E40" s="456">
        <f>E13-E38</f>
        <v>-471</v>
      </c>
      <c r="F40" s="456">
        <f>F13-F38</f>
        <v>-471</v>
      </c>
      <c r="G40" s="456">
        <f>G13-G38</f>
        <v>0</v>
      </c>
      <c r="H40" s="417" t="str">
        <f>IF(E40=F40+G40," ","ERROR")</f>
        <v xml:space="preserve"> </v>
      </c>
    </row>
    <row r="41" spans="1:8">
      <c r="B41" s="449"/>
      <c r="E41" s="456"/>
      <c r="F41" s="456"/>
      <c r="G41" s="456"/>
      <c r="H41" s="417"/>
    </row>
    <row r="42" spans="1:8">
      <c r="B42" s="449" t="s">
        <v>146</v>
      </c>
      <c r="E42" s="456"/>
      <c r="F42" s="456"/>
      <c r="G42" s="456"/>
      <c r="H42" s="417"/>
    </row>
    <row r="43" spans="1:8">
      <c r="A43" s="447">
        <v>25</v>
      </c>
      <c r="B43" s="449" t="s">
        <v>205</v>
      </c>
      <c r="E43" s="454">
        <f>F43+G43</f>
        <v>-165</v>
      </c>
      <c r="F43" s="454">
        <f>ROUND(F40*0.35,0)</f>
        <v>-165</v>
      </c>
      <c r="G43" s="454">
        <f>ROUND(G40*0.35,0)</f>
        <v>0</v>
      </c>
      <c r="H43" s="417" t="str">
        <f>IF(E43=F43+G43," ","ERROR")</f>
        <v xml:space="preserve"> </v>
      </c>
    </row>
    <row r="44" spans="1:8">
      <c r="A44" s="447">
        <v>26</v>
      </c>
      <c r="B44" s="449" t="s">
        <v>148</v>
      </c>
      <c r="E44" s="454"/>
      <c r="F44" s="454"/>
      <c r="G44" s="454"/>
      <c r="H44" s="417" t="str">
        <f>IF(E44=F44+G44," ","ERROR")</f>
        <v xml:space="preserve"> </v>
      </c>
    </row>
    <row r="45" spans="1:8" ht="12.75">
      <c r="A45" s="38">
        <v>27</v>
      </c>
      <c r="B45" s="906" t="s">
        <v>439</v>
      </c>
      <c r="C45"/>
      <c r="D45"/>
      <c r="E45" s="754"/>
      <c r="F45" s="754"/>
      <c r="G45" s="754"/>
      <c r="H45" s="417" t="str">
        <f>IF(E45=F45+G45," ","ERROR")</f>
        <v xml:space="preserve"> </v>
      </c>
    </row>
    <row r="46" spans="1:8">
      <c r="A46" s="218"/>
      <c r="B46" s="221"/>
      <c r="C46" s="215"/>
      <c r="D46" s="215"/>
      <c r="E46" s="228"/>
      <c r="F46" s="228"/>
      <c r="G46" s="228"/>
      <c r="H46" s="417"/>
    </row>
    <row r="47" spans="1:8" s="452" customFormat="1">
      <c r="A47" s="222">
        <v>28</v>
      </c>
      <c r="B47" s="223" t="s">
        <v>100</v>
      </c>
      <c r="C47" s="224"/>
      <c r="D47" s="224"/>
      <c r="E47" s="232">
        <f>E40-SUM(E43:E45)</f>
        <v>-306</v>
      </c>
      <c r="F47" s="232">
        <f>F40-SUM(F43:F45)</f>
        <v>-306</v>
      </c>
      <c r="G47" s="232">
        <f>G40-SUM(G43:G45)</f>
        <v>0</v>
      </c>
      <c r="H47" s="417" t="str">
        <f>IF(E47=F47+G47," ","ERROR")</f>
        <v xml:space="preserve"> </v>
      </c>
    </row>
    <row r="48" spans="1:8">
      <c r="A48" s="218"/>
      <c r="H48" s="417"/>
    </row>
    <row r="49" spans="1:8">
      <c r="A49" s="218"/>
      <c r="B49" s="449" t="s">
        <v>101</v>
      </c>
      <c r="H49" s="417"/>
    </row>
    <row r="50" spans="1:8">
      <c r="A50" s="218"/>
      <c r="B50" s="449" t="s">
        <v>102</v>
      </c>
      <c r="H50" s="417"/>
    </row>
    <row r="51" spans="1:8" s="452" customFormat="1">
      <c r="A51" s="218">
        <v>29</v>
      </c>
      <c r="B51" s="451" t="s">
        <v>150</v>
      </c>
      <c r="E51" s="453"/>
      <c r="F51" s="453"/>
      <c r="G51" s="453"/>
      <c r="H51" s="417" t="str">
        <f t="shared" ref="H51:H62" si="1">IF(E51=F51+G51," ","ERROR")</f>
        <v xml:space="preserve"> </v>
      </c>
    </row>
    <row r="52" spans="1:8">
      <c r="A52" s="218">
        <v>30</v>
      </c>
      <c r="B52" s="449" t="s">
        <v>151</v>
      </c>
      <c r="E52" s="454"/>
      <c r="F52" s="454"/>
      <c r="G52" s="454"/>
      <c r="H52" s="417" t="str">
        <f t="shared" si="1"/>
        <v xml:space="preserve"> </v>
      </c>
    </row>
    <row r="53" spans="1:8">
      <c r="A53" s="218">
        <v>31</v>
      </c>
      <c r="B53" s="449" t="s">
        <v>152</v>
      </c>
      <c r="E53" s="454"/>
      <c r="F53" s="454"/>
      <c r="G53" s="454"/>
      <c r="H53" s="417" t="str">
        <f t="shared" si="1"/>
        <v xml:space="preserve"> </v>
      </c>
    </row>
    <row r="54" spans="1:8">
      <c r="A54" s="218">
        <v>32</v>
      </c>
      <c r="B54" s="449" t="s">
        <v>153</v>
      </c>
      <c r="E54" s="454"/>
      <c r="F54" s="454"/>
      <c r="G54" s="454"/>
      <c r="H54" s="417" t="str">
        <f t="shared" si="1"/>
        <v xml:space="preserve"> </v>
      </c>
    </row>
    <row r="55" spans="1:8">
      <c r="A55" s="218">
        <v>33</v>
      </c>
      <c r="B55" s="449" t="s">
        <v>154</v>
      </c>
      <c r="E55" s="460"/>
      <c r="F55" s="460"/>
      <c r="G55" s="460"/>
      <c r="H55" s="417" t="str">
        <f t="shared" si="1"/>
        <v xml:space="preserve"> </v>
      </c>
    </row>
    <row r="56" spans="1:8">
      <c r="A56" s="218">
        <v>34</v>
      </c>
      <c r="B56" s="449" t="s">
        <v>155</v>
      </c>
      <c r="E56" s="456">
        <f>E51+E52+E53+E54+E55</f>
        <v>0</v>
      </c>
      <c r="F56" s="456">
        <f>F51+F52+F53+F54+F55</f>
        <v>0</v>
      </c>
      <c r="G56" s="456">
        <f>G51+G52+G53+G54+G55</f>
        <v>0</v>
      </c>
      <c r="H56" s="417" t="str">
        <f t="shared" si="1"/>
        <v xml:space="preserve"> </v>
      </c>
    </row>
    <row r="57" spans="1:8">
      <c r="A57" s="218">
        <v>35</v>
      </c>
      <c r="B57" s="449" t="s">
        <v>108</v>
      </c>
      <c r="E57" s="454"/>
      <c r="F57" s="454"/>
      <c r="G57" s="454"/>
      <c r="H57" s="417" t="str">
        <f t="shared" si="1"/>
        <v xml:space="preserve"> </v>
      </c>
    </row>
    <row r="58" spans="1:8">
      <c r="A58" s="218">
        <v>36</v>
      </c>
      <c r="B58" s="449" t="s">
        <v>109</v>
      </c>
      <c r="E58" s="460"/>
      <c r="F58" s="460"/>
      <c r="G58" s="460"/>
      <c r="H58" s="417" t="str">
        <f t="shared" si="1"/>
        <v xml:space="preserve"> </v>
      </c>
    </row>
    <row r="59" spans="1:8">
      <c r="A59" s="218">
        <v>37</v>
      </c>
      <c r="B59" s="449" t="s">
        <v>156</v>
      </c>
      <c r="E59" s="456">
        <f>E57+E58</f>
        <v>0</v>
      </c>
      <c r="F59" s="456">
        <f>F57+F58</f>
        <v>0</v>
      </c>
      <c r="G59" s="456">
        <f>G57+G58</f>
        <v>0</v>
      </c>
      <c r="H59" s="417" t="str">
        <f t="shared" si="1"/>
        <v xml:space="preserve"> </v>
      </c>
    </row>
    <row r="60" spans="1:8">
      <c r="A60" s="218">
        <v>38</v>
      </c>
      <c r="B60" s="449" t="s">
        <v>111</v>
      </c>
      <c r="E60" s="454"/>
      <c r="F60" s="454"/>
      <c r="G60" s="454"/>
      <c r="H60" s="417" t="str">
        <f t="shared" si="1"/>
        <v xml:space="preserve"> </v>
      </c>
    </row>
    <row r="61" spans="1:8">
      <c r="A61" s="218">
        <v>39</v>
      </c>
      <c r="B61" s="221" t="s">
        <v>446</v>
      </c>
      <c r="E61" s="454"/>
      <c r="F61" s="454"/>
      <c r="G61" s="454"/>
      <c r="H61" s="417"/>
    </row>
    <row r="62" spans="1:8">
      <c r="A62" s="218">
        <v>40</v>
      </c>
      <c r="B62" s="449" t="s">
        <v>112</v>
      </c>
      <c r="E62" s="460"/>
      <c r="F62" s="460"/>
      <c r="G62" s="460"/>
      <c r="H62" s="417" t="str">
        <f t="shared" si="1"/>
        <v xml:space="preserve"> </v>
      </c>
    </row>
    <row r="63" spans="1:8">
      <c r="A63" s="218"/>
      <c r="H63" s="417"/>
    </row>
    <row r="64" spans="1:8" s="452" customFormat="1" ht="12.75" thickBot="1">
      <c r="A64" s="222">
        <v>41</v>
      </c>
      <c r="B64" s="451" t="s">
        <v>113</v>
      </c>
      <c r="E64" s="54">
        <f>E56-E59+E60+E62+E61</f>
        <v>0</v>
      </c>
      <c r="F64" s="54">
        <f>F56-F59+F60+F62+F61</f>
        <v>0</v>
      </c>
      <c r="G64" s="54">
        <f>G56-G59+G60+G62+G61</f>
        <v>0</v>
      </c>
      <c r="H64" s="417" t="str">
        <f>IF(E64=F64+G64," ","ERROR")</f>
        <v xml:space="preserve"> </v>
      </c>
    </row>
    <row r="65" spans="1:8" ht="12.75" thickTop="1"/>
    <row r="66" spans="1:8">
      <c r="A66" s="443" t="str">
        <f>Inputs!$D$6</f>
        <v>AVISTA UTILITIES</v>
      </c>
      <c r="B66" s="443"/>
      <c r="C66" s="443"/>
      <c r="D66" s="463"/>
      <c r="E66" s="464"/>
      <c r="F66" s="465"/>
      <c r="G66" s="463"/>
      <c r="H66" s="429"/>
    </row>
    <row r="67" spans="1:8">
      <c r="A67" s="443" t="s">
        <v>208</v>
      </c>
      <c r="B67" s="443"/>
      <c r="C67" s="443"/>
      <c r="D67" s="463"/>
      <c r="E67" s="464"/>
      <c r="F67" s="465"/>
      <c r="G67" s="463"/>
      <c r="H67" s="429"/>
    </row>
    <row r="68" spans="1:8">
      <c r="A68" s="443" t="str">
        <f>A3</f>
        <v>TWELVE MONTHS ENDED DECEMBER 31, 2010</v>
      </c>
      <c r="B68" s="443"/>
      <c r="C68" s="443"/>
      <c r="D68" s="463"/>
      <c r="E68" s="464"/>
      <c r="F68" s="466" t="str">
        <f>E2</f>
        <v>UNCOLLECTIBLE</v>
      </c>
      <c r="G68" s="463"/>
      <c r="H68" s="429"/>
    </row>
    <row r="69" spans="1:8">
      <c r="A69" s="443" t="s">
        <v>209</v>
      </c>
      <c r="B69" s="443"/>
      <c r="C69" s="443"/>
      <c r="D69" s="463"/>
      <c r="E69" s="464"/>
      <c r="F69" s="466" t="str">
        <f>E3</f>
        <v>EXPENSE</v>
      </c>
      <c r="G69" s="463"/>
      <c r="H69" s="429"/>
    </row>
    <row r="70" spans="1:8">
      <c r="B70" s="463"/>
      <c r="C70" s="463"/>
      <c r="D70" s="463"/>
      <c r="E70" s="467"/>
      <c r="F70" s="468" t="str">
        <f>E4</f>
        <v>ELECTRIC</v>
      </c>
      <c r="G70" s="469"/>
      <c r="H70" s="434"/>
    </row>
    <row r="71" spans="1:8">
      <c r="B71" s="463"/>
      <c r="C71" s="463"/>
      <c r="D71" s="463"/>
      <c r="E71" s="464"/>
      <c r="F71" s="466"/>
      <c r="G71" s="463"/>
      <c r="H71" s="429"/>
    </row>
    <row r="72" spans="1:8">
      <c r="B72" s="470" t="s">
        <v>120</v>
      </c>
      <c r="C72" s="469"/>
      <c r="D72" s="463"/>
      <c r="E72" s="464"/>
      <c r="F72" s="468" t="s">
        <v>115</v>
      </c>
      <c r="G72" s="463"/>
      <c r="H72" s="429"/>
    </row>
    <row r="73" spans="1:8">
      <c r="B73" s="449" t="s">
        <v>72</v>
      </c>
      <c r="C73" s="463"/>
      <c r="D73" s="463"/>
      <c r="E73" s="463"/>
      <c r="F73" s="465"/>
      <c r="G73" s="463"/>
      <c r="H73" s="428"/>
    </row>
    <row r="74" spans="1:8">
      <c r="B74" s="451" t="s">
        <v>73</v>
      </c>
      <c r="C74" s="463"/>
      <c r="D74" s="463"/>
      <c r="E74" s="463"/>
      <c r="F74" s="461">
        <f>G8</f>
        <v>0</v>
      </c>
      <c r="G74" s="463"/>
      <c r="H74" s="428"/>
    </row>
    <row r="75" spans="1:8">
      <c r="B75" s="449" t="s">
        <v>74</v>
      </c>
      <c r="C75" s="463"/>
      <c r="D75" s="463"/>
      <c r="E75" s="463"/>
      <c r="F75" s="456">
        <f>G9</f>
        <v>0</v>
      </c>
      <c r="G75" s="463"/>
      <c r="H75" s="428"/>
    </row>
    <row r="76" spans="1:8">
      <c r="B76" s="449" t="s">
        <v>133</v>
      </c>
      <c r="C76" s="463"/>
      <c r="D76" s="463"/>
      <c r="E76" s="463"/>
      <c r="F76" s="459">
        <f>G10</f>
        <v>0</v>
      </c>
      <c r="G76" s="463"/>
      <c r="H76" s="428"/>
    </row>
    <row r="77" spans="1:8">
      <c r="B77" s="449" t="s">
        <v>134</v>
      </c>
      <c r="C77" s="463"/>
      <c r="D77" s="463"/>
      <c r="E77" s="463"/>
      <c r="F77" s="456">
        <f>SUM(F74:F76)</f>
        <v>0</v>
      </c>
      <c r="G77" s="463"/>
      <c r="H77" s="428"/>
    </row>
    <row r="78" spans="1:8">
      <c r="B78" s="449" t="s">
        <v>77</v>
      </c>
      <c r="C78" s="463"/>
      <c r="D78" s="463"/>
      <c r="E78" s="463"/>
      <c r="F78" s="459">
        <f>G12</f>
        <v>0</v>
      </c>
      <c r="G78" s="463"/>
      <c r="H78" s="428"/>
    </row>
    <row r="79" spans="1:8">
      <c r="B79" s="449" t="s">
        <v>135</v>
      </c>
      <c r="C79" s="463"/>
      <c r="D79" s="463"/>
      <c r="E79" s="463"/>
      <c r="F79" s="456">
        <f>F77+F78</f>
        <v>0</v>
      </c>
      <c r="G79" s="463"/>
      <c r="H79" s="428"/>
    </row>
    <row r="80" spans="1:8">
      <c r="C80" s="463"/>
      <c r="D80" s="463"/>
      <c r="E80" s="463"/>
      <c r="F80" s="456"/>
      <c r="G80" s="463"/>
      <c r="H80" s="428"/>
    </row>
    <row r="81" spans="1:8">
      <c r="B81" s="449" t="s">
        <v>79</v>
      </c>
      <c r="C81" s="463"/>
      <c r="D81" s="463"/>
      <c r="E81" s="463"/>
      <c r="F81" s="456"/>
      <c r="G81" s="463"/>
      <c r="H81" s="428"/>
    </row>
    <row r="82" spans="1:8">
      <c r="B82" s="449" t="s">
        <v>80</v>
      </c>
      <c r="C82" s="463"/>
      <c r="D82" s="463"/>
      <c r="E82" s="463"/>
      <c r="F82" s="456"/>
      <c r="G82" s="463"/>
      <c r="H82" s="428"/>
    </row>
    <row r="83" spans="1:8">
      <c r="B83" s="449" t="s">
        <v>136</v>
      </c>
      <c r="C83" s="463"/>
      <c r="D83" s="463"/>
      <c r="E83" s="463"/>
      <c r="F83" s="456">
        <f>G17</f>
        <v>0</v>
      </c>
      <c r="G83" s="463"/>
      <c r="H83" s="428"/>
    </row>
    <row r="84" spans="1:8">
      <c r="B84" s="449" t="s">
        <v>137</v>
      </c>
      <c r="C84" s="463"/>
      <c r="D84" s="463"/>
      <c r="E84" s="463"/>
      <c r="F84" s="456">
        <f>G18</f>
        <v>0</v>
      </c>
      <c r="G84" s="463"/>
      <c r="H84" s="428"/>
    </row>
    <row r="85" spans="1:8">
      <c r="B85" s="449" t="s">
        <v>138</v>
      </c>
      <c r="C85" s="463"/>
      <c r="D85" s="463"/>
      <c r="E85" s="463"/>
      <c r="F85" s="456">
        <f>G19</f>
        <v>0</v>
      </c>
      <c r="G85" s="463"/>
      <c r="H85" s="428"/>
    </row>
    <row r="86" spans="1:8">
      <c r="B86" s="449" t="s">
        <v>139</v>
      </c>
      <c r="C86" s="463"/>
      <c r="D86" s="463"/>
      <c r="E86" s="463"/>
      <c r="F86" s="459">
        <f>G20</f>
        <v>0</v>
      </c>
      <c r="G86" s="463"/>
      <c r="H86" s="428"/>
    </row>
    <row r="87" spans="1:8">
      <c r="B87" s="449" t="s">
        <v>140</v>
      </c>
      <c r="C87" s="463"/>
      <c r="D87" s="463"/>
      <c r="E87" s="463"/>
      <c r="F87" s="456">
        <f>SUM(F83:F86)</f>
        <v>0</v>
      </c>
      <c r="G87" s="463"/>
      <c r="H87" s="428"/>
    </row>
    <row r="88" spans="1:8">
      <c r="C88" s="463"/>
      <c r="D88" s="463"/>
      <c r="E88" s="463"/>
      <c r="F88" s="456"/>
      <c r="G88" s="463"/>
      <c r="H88" s="428"/>
    </row>
    <row r="89" spans="1:8">
      <c r="B89" s="449" t="s">
        <v>85</v>
      </c>
      <c r="C89" s="463"/>
      <c r="D89" s="463"/>
      <c r="E89" s="463"/>
      <c r="F89" s="456"/>
      <c r="G89" s="463"/>
      <c r="H89" s="428"/>
    </row>
    <row r="90" spans="1:8">
      <c r="B90" s="449" t="s">
        <v>136</v>
      </c>
      <c r="C90" s="463"/>
      <c r="D90" s="463"/>
      <c r="E90" s="463"/>
      <c r="F90" s="456">
        <f>G24</f>
        <v>0</v>
      </c>
      <c r="G90" s="463"/>
      <c r="H90" s="428"/>
    </row>
    <row r="91" spans="1:8">
      <c r="B91" s="449" t="s">
        <v>141</v>
      </c>
      <c r="C91" s="463"/>
      <c r="D91" s="463"/>
      <c r="E91" s="463"/>
      <c r="F91" s="456">
        <f>G25</f>
        <v>0</v>
      </c>
      <c r="G91" s="463"/>
      <c r="H91" s="428"/>
    </row>
    <row r="92" spans="1:8">
      <c r="A92" s="444"/>
      <c r="B92" s="449" t="s">
        <v>139</v>
      </c>
      <c r="C92" s="463"/>
      <c r="D92" s="463"/>
      <c r="E92" s="463"/>
      <c r="F92" s="471">
        <v>0</v>
      </c>
      <c r="G92" s="463"/>
      <c r="H92" s="428"/>
    </row>
    <row r="93" spans="1:8">
      <c r="A93" s="444"/>
      <c r="B93" s="449" t="s">
        <v>142</v>
      </c>
      <c r="C93" s="463"/>
      <c r="D93" s="463"/>
      <c r="E93" s="463"/>
      <c r="F93" s="455">
        <f>SUM(F90:F92)</f>
        <v>0</v>
      </c>
      <c r="G93" s="463"/>
      <c r="H93" s="428"/>
    </row>
    <row r="94" spans="1:8">
      <c r="A94" s="444"/>
      <c r="C94" s="463"/>
      <c r="D94" s="463"/>
      <c r="E94" s="463"/>
      <c r="F94" s="456"/>
      <c r="G94" s="463"/>
      <c r="H94" s="428"/>
    </row>
    <row r="95" spans="1:8">
      <c r="A95" s="444"/>
      <c r="B95" s="449" t="s">
        <v>88</v>
      </c>
      <c r="C95" s="463"/>
      <c r="D95" s="463"/>
      <c r="E95" s="463"/>
      <c r="F95" s="456">
        <f>G29</f>
        <v>0</v>
      </c>
      <c r="G95" s="463"/>
      <c r="H95" s="428"/>
    </row>
    <row r="96" spans="1:8">
      <c r="A96" s="444"/>
      <c r="B96" s="449" t="s">
        <v>89</v>
      </c>
      <c r="C96" s="463"/>
      <c r="D96" s="463"/>
      <c r="E96" s="463"/>
      <c r="F96" s="456">
        <f>G30</f>
        <v>0</v>
      </c>
      <c r="G96" s="463"/>
      <c r="H96" s="428"/>
    </row>
    <row r="97" spans="1:8">
      <c r="A97" s="444"/>
      <c r="B97" s="449" t="s">
        <v>143</v>
      </c>
      <c r="C97" s="463"/>
      <c r="D97" s="463"/>
      <c r="E97" s="463"/>
      <c r="F97" s="456">
        <f>G31</f>
        <v>0</v>
      </c>
      <c r="G97" s="463"/>
      <c r="H97" s="428"/>
    </row>
    <row r="98" spans="1:8">
      <c r="A98" s="444"/>
      <c r="C98" s="463"/>
      <c r="D98" s="463"/>
      <c r="E98" s="463"/>
      <c r="F98" s="456"/>
      <c r="G98" s="463"/>
      <c r="H98" s="428"/>
    </row>
    <row r="99" spans="1:8">
      <c r="A99" s="444"/>
      <c r="B99" s="449" t="s">
        <v>91</v>
      </c>
      <c r="C99" s="463"/>
      <c r="D99" s="463"/>
      <c r="E99" s="463"/>
      <c r="F99" s="456"/>
      <c r="G99" s="463"/>
      <c r="H99" s="428"/>
    </row>
    <row r="100" spans="1:8">
      <c r="A100" s="444"/>
      <c r="B100" s="449" t="s">
        <v>136</v>
      </c>
      <c r="C100" s="463"/>
      <c r="D100" s="463"/>
      <c r="E100" s="463"/>
      <c r="F100" s="456">
        <f>G34</f>
        <v>0</v>
      </c>
      <c r="G100" s="463"/>
      <c r="H100" s="428"/>
    </row>
    <row r="101" spans="1:8">
      <c r="A101" s="444"/>
      <c r="B101" s="449" t="s">
        <v>141</v>
      </c>
      <c r="C101" s="463"/>
      <c r="D101" s="463"/>
      <c r="E101" s="463"/>
      <c r="F101" s="456">
        <f>G35</f>
        <v>0</v>
      </c>
      <c r="G101" s="463"/>
      <c r="H101" s="428"/>
    </row>
    <row r="102" spans="1:8">
      <c r="A102" s="444"/>
      <c r="B102" s="449" t="s">
        <v>139</v>
      </c>
      <c r="C102" s="463"/>
      <c r="D102" s="463"/>
      <c r="E102" s="463"/>
      <c r="F102" s="459">
        <f>G36</f>
        <v>0</v>
      </c>
      <c r="G102" s="463"/>
      <c r="H102" s="428"/>
    </row>
    <row r="103" spans="1:8">
      <c r="A103" s="444"/>
      <c r="B103" s="449" t="s">
        <v>144</v>
      </c>
      <c r="C103" s="463"/>
      <c r="D103" s="463"/>
      <c r="E103" s="463"/>
      <c r="F103" s="456">
        <f>F100+F101+F102</f>
        <v>0</v>
      </c>
      <c r="G103" s="463"/>
      <c r="H103" s="428"/>
    </row>
    <row r="104" spans="1:8">
      <c r="A104" s="444"/>
      <c r="B104" s="463"/>
      <c r="C104" s="463"/>
      <c r="D104" s="463"/>
      <c r="E104" s="463"/>
      <c r="F104" s="456"/>
      <c r="G104" s="463"/>
      <c r="H104" s="428"/>
    </row>
    <row r="105" spans="1:8">
      <c r="A105" s="444"/>
      <c r="B105" s="463" t="s">
        <v>93</v>
      </c>
      <c r="C105" s="463"/>
      <c r="D105" s="463"/>
      <c r="E105" s="463"/>
      <c r="F105" s="458">
        <f>F87+F93+F95+F96+F97+F103</f>
        <v>0</v>
      </c>
      <c r="G105" s="463"/>
      <c r="H105" s="428"/>
    </row>
    <row r="106" spans="1:8">
      <c r="A106" s="444"/>
      <c r="B106" s="463"/>
      <c r="C106" s="463"/>
      <c r="D106" s="463"/>
      <c r="E106" s="463"/>
      <c r="F106" s="456"/>
      <c r="G106" s="463"/>
      <c r="H106" s="428"/>
    </row>
    <row r="107" spans="1:8">
      <c r="A107" s="444"/>
      <c r="B107" s="463" t="s">
        <v>210</v>
      </c>
      <c r="C107" s="463"/>
      <c r="D107" s="463"/>
      <c r="E107" s="463"/>
      <c r="F107" s="459">
        <f>F79-F105</f>
        <v>0</v>
      </c>
      <c r="G107" s="463"/>
      <c r="H107" s="428"/>
    </row>
    <row r="108" spans="1:8">
      <c r="A108" s="444"/>
      <c r="B108" s="463"/>
      <c r="C108" s="463"/>
      <c r="D108" s="463"/>
      <c r="E108" s="463"/>
      <c r="F108" s="456"/>
      <c r="G108" s="463"/>
      <c r="H108" s="428"/>
    </row>
    <row r="109" spans="1:8">
      <c r="A109" s="444"/>
      <c r="B109" s="463" t="s">
        <v>211</v>
      </c>
      <c r="C109" s="463"/>
      <c r="D109" s="463"/>
      <c r="E109" s="464"/>
      <c r="F109" s="456"/>
      <c r="G109" s="463"/>
      <c r="H109" s="428"/>
    </row>
    <row r="110" spans="1:8" ht="12.75" thickBot="1">
      <c r="A110" s="444"/>
      <c r="B110" s="472" t="s">
        <v>212</v>
      </c>
      <c r="C110" s="473">
        <f>Inputs!$D$4</f>
        <v>1.5093000000000001E-2</v>
      </c>
      <c r="D110" s="463"/>
      <c r="E110" s="464"/>
      <c r="F110" s="462">
        <f>ROUND(F107*C110,0)</f>
        <v>0</v>
      </c>
      <c r="G110" s="463"/>
      <c r="H110" s="428"/>
    </row>
    <row r="111" spans="1:8" ht="12.75" thickTop="1">
      <c r="A111" s="444"/>
      <c r="B111" s="463"/>
      <c r="C111" s="463"/>
      <c r="D111" s="463"/>
      <c r="E111" s="464"/>
      <c r="F111" s="465"/>
      <c r="G111" s="463"/>
      <c r="H111" s="428"/>
    </row>
  </sheetData>
  <customSheetViews>
    <customSheetView guid="{A15D1962-B049-11D2-8670-0000832CEEE8}" scale="75" showPageBreaks="1" showRuler="0" topLeftCell="A48">
      <selection activeCell="A67" sqref="A67"/>
      <rowBreaks count="1" manualBreakCount="1">
        <brk id="65" max="65535" man="1"/>
      </rowBreaks>
      <colBreaks count="3" manualBreakCount="3">
        <brk id="8" max="1048575" man="1"/>
        <brk id="16" max="1048575" man="1"/>
        <brk id="24" max="1048575" man="1"/>
      </colBreaks>
      <pageMargins left="1" right="1"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showRuler="0" topLeftCell="A48">
      <selection activeCell="A67" sqref="A67"/>
      <rowBreaks count="1" manualBreakCount="1">
        <brk id="65" max="65535" man="1"/>
      </rowBreaks>
      <colBreaks count="1" manualBreakCount="1">
        <brk id="8" max="1048575" man="1"/>
      </colBreaks>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Elec_09!Z10" display="Results Summary"/>
    <hyperlink ref="G1" location="UncollExp!Z10" display="UncollExp!Z10"/>
  </hyperlinks>
  <printOptions horizontalCentered="1"/>
  <pageMargins left="1" right="1" top="0.5" bottom="0.5" header="0.5" footer="0.5"/>
  <pageSetup scale="90" orientation="portrait" horizontalDpi="300" verticalDpi="300" r:id="rId3"/>
  <headerFooter alignWithMargins="0"/>
  <rowBreaks count="1" manualBreakCount="1">
    <brk id="65" max="65535"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111"/>
  <sheetViews>
    <sheetView workbookViewId="0">
      <selection activeCell="B65" sqref="B65"/>
    </sheetView>
  </sheetViews>
  <sheetFormatPr defaultColWidth="12.42578125" defaultRowHeight="12"/>
  <cols>
    <col min="1" max="1" width="6.42578125" style="477" customWidth="1"/>
    <col min="2" max="2" width="26.140625" style="476" customWidth="1"/>
    <col min="3" max="3" width="12.42578125" style="476" customWidth="1"/>
    <col min="4" max="4" width="6.7109375" style="476" customWidth="1"/>
    <col min="5" max="16384" width="12.42578125" style="476"/>
  </cols>
  <sheetData>
    <row r="1" spans="1:8">
      <c r="A1" s="474" t="str">
        <f>Inputs!$D$6</f>
        <v>AVISTA UTILITIES</v>
      </c>
      <c r="B1" s="475"/>
      <c r="C1" s="474"/>
    </row>
    <row r="2" spans="1:8">
      <c r="A2" s="474" t="s">
        <v>125</v>
      </c>
      <c r="B2" s="475"/>
      <c r="C2" s="474"/>
      <c r="E2" s="474"/>
      <c r="F2" s="477" t="s">
        <v>228</v>
      </c>
      <c r="G2" s="474"/>
    </row>
    <row r="3" spans="1:8">
      <c r="A3" s="475" t="str">
        <f>WAElec_10!$A$4</f>
        <v>TWELVE MONTHS ENDED DECEMBER 31, 2010</v>
      </c>
      <c r="B3" s="475"/>
      <c r="C3" s="474"/>
      <c r="E3" s="474"/>
      <c r="F3" s="477" t="s">
        <v>223</v>
      </c>
      <c r="G3" s="474"/>
    </row>
    <row r="4" spans="1:8">
      <c r="A4" s="474" t="s">
        <v>0</v>
      </c>
      <c r="B4" s="475"/>
      <c r="C4" s="474"/>
      <c r="E4" s="478"/>
      <c r="F4" s="479" t="s">
        <v>128</v>
      </c>
      <c r="G4" s="480"/>
    </row>
    <row r="5" spans="1:8">
      <c r="A5" s="477" t="s">
        <v>12</v>
      </c>
    </row>
    <row r="6" spans="1:8" s="477" customFormat="1">
      <c r="A6" s="477" t="s">
        <v>129</v>
      </c>
      <c r="B6" s="481" t="s">
        <v>33</v>
      </c>
      <c r="C6" s="481"/>
      <c r="E6" s="481" t="s">
        <v>130</v>
      </c>
      <c r="F6" s="481" t="s">
        <v>131</v>
      </c>
      <c r="G6" s="481" t="s">
        <v>115</v>
      </c>
      <c r="H6" s="482" t="s">
        <v>132</v>
      </c>
    </row>
    <row r="7" spans="1:8">
      <c r="B7" s="483" t="s">
        <v>72</v>
      </c>
    </row>
    <row r="8" spans="1:8" s="486" customFormat="1">
      <c r="A8" s="484">
        <v>1</v>
      </c>
      <c r="B8" s="485" t="s">
        <v>73</v>
      </c>
      <c r="E8" s="487">
        <f>F8+G8</f>
        <v>0</v>
      </c>
      <c r="F8" s="487"/>
      <c r="G8" s="487"/>
      <c r="H8" s="486" t="str">
        <f t="shared" ref="H8:H13" si="0">IF(E8=F8+G8," ","ERROR")</f>
        <v xml:space="preserve"> </v>
      </c>
    </row>
    <row r="9" spans="1:8">
      <c r="A9" s="477">
        <v>2</v>
      </c>
      <c r="B9" s="483" t="s">
        <v>74</v>
      </c>
      <c r="E9" s="488"/>
      <c r="F9" s="488"/>
      <c r="G9" s="488"/>
      <c r="H9" s="486" t="str">
        <f t="shared" si="0"/>
        <v xml:space="preserve"> </v>
      </c>
    </row>
    <row r="10" spans="1:8">
      <c r="A10" s="477">
        <v>3</v>
      </c>
      <c r="B10" s="483" t="s">
        <v>133</v>
      </c>
      <c r="E10" s="488"/>
      <c r="F10" s="488"/>
      <c r="G10" s="488"/>
      <c r="H10" s="486" t="str">
        <f t="shared" si="0"/>
        <v xml:space="preserve"> </v>
      </c>
    </row>
    <row r="11" spans="1:8">
      <c r="A11" s="477">
        <v>4</v>
      </c>
      <c r="B11" s="483" t="s">
        <v>134</v>
      </c>
      <c r="E11" s="489">
        <f>E8+E9+E10</f>
        <v>0</v>
      </c>
      <c r="F11" s="489">
        <f>F8+F9+F10</f>
        <v>0</v>
      </c>
      <c r="G11" s="489">
        <f>G8+G9+G10</f>
        <v>0</v>
      </c>
      <c r="H11" s="486" t="str">
        <f t="shared" si="0"/>
        <v xml:space="preserve"> </v>
      </c>
    </row>
    <row r="12" spans="1:8">
      <c r="A12" s="477">
        <v>5</v>
      </c>
      <c r="B12" s="483" t="s">
        <v>77</v>
      </c>
      <c r="E12" s="488"/>
      <c r="F12" s="488"/>
      <c r="G12" s="488"/>
      <c r="H12" s="486" t="str">
        <f t="shared" si="0"/>
        <v xml:space="preserve"> </v>
      </c>
    </row>
    <row r="13" spans="1:8">
      <c r="A13" s="477">
        <v>6</v>
      </c>
      <c r="B13" s="483" t="s">
        <v>135</v>
      </c>
      <c r="E13" s="489">
        <f>E11+E12</f>
        <v>0</v>
      </c>
      <c r="F13" s="489">
        <f>F11+F12</f>
        <v>0</v>
      </c>
      <c r="G13" s="489">
        <f>G11+G12</f>
        <v>0</v>
      </c>
      <c r="H13" s="486" t="str">
        <f t="shared" si="0"/>
        <v xml:space="preserve"> </v>
      </c>
    </row>
    <row r="14" spans="1:8">
      <c r="E14" s="490"/>
      <c r="F14" s="490"/>
      <c r="G14" s="490"/>
      <c r="H14" s="486"/>
    </row>
    <row r="15" spans="1:8">
      <c r="B15" s="483" t="s">
        <v>79</v>
      </c>
      <c r="E15" s="490"/>
      <c r="F15" s="490"/>
      <c r="G15" s="490"/>
      <c r="H15" s="486"/>
    </row>
    <row r="16" spans="1:8">
      <c r="B16" s="483" t="s">
        <v>80</v>
      </c>
      <c r="E16" s="490"/>
      <c r="F16" s="490"/>
      <c r="G16" s="490"/>
      <c r="H16" s="486"/>
    </row>
    <row r="17" spans="1:8">
      <c r="A17" s="477">
        <v>7</v>
      </c>
      <c r="B17" s="483" t="s">
        <v>136</v>
      </c>
      <c r="E17" s="488"/>
      <c r="F17" s="488"/>
      <c r="G17" s="488"/>
      <c r="H17" s="486" t="str">
        <f>IF(E17=F17+G17," ","ERROR")</f>
        <v xml:space="preserve"> </v>
      </c>
    </row>
    <row r="18" spans="1:8">
      <c r="A18" s="477">
        <v>8</v>
      </c>
      <c r="B18" s="483" t="s">
        <v>137</v>
      </c>
      <c r="E18" s="488"/>
      <c r="F18" s="488"/>
      <c r="G18" s="488"/>
      <c r="H18" s="486" t="str">
        <f>IF(E18=F18+G18," ","ERROR")</f>
        <v xml:space="preserve"> </v>
      </c>
    </row>
    <row r="19" spans="1:8">
      <c r="A19" s="477">
        <v>9</v>
      </c>
      <c r="B19" s="483" t="s">
        <v>138</v>
      </c>
      <c r="E19" s="488"/>
      <c r="F19" s="488"/>
      <c r="G19" s="488"/>
      <c r="H19" s="486" t="str">
        <f>IF(E19=F19+G19," ","ERROR")</f>
        <v xml:space="preserve"> </v>
      </c>
    </row>
    <row r="20" spans="1:8">
      <c r="A20" s="477">
        <v>10</v>
      </c>
      <c r="B20" s="483" t="s">
        <v>139</v>
      </c>
      <c r="E20" s="488"/>
      <c r="F20" s="488"/>
      <c r="G20" s="488"/>
      <c r="H20" s="486" t="str">
        <f>IF(E20=F20+G20," ","ERROR")</f>
        <v xml:space="preserve"> </v>
      </c>
    </row>
    <row r="21" spans="1:8">
      <c r="A21" s="477">
        <v>11</v>
      </c>
      <c r="B21" s="483" t="s">
        <v>140</v>
      </c>
      <c r="E21" s="489">
        <f>E17+E18+E19+E20</f>
        <v>0</v>
      </c>
      <c r="F21" s="489">
        <f>F17+F18+F19+F20</f>
        <v>0</v>
      </c>
      <c r="G21" s="489">
        <f>G17+G18+G19+G20</f>
        <v>0</v>
      </c>
      <c r="H21" s="486" t="str">
        <f>IF(E21=F21+G21," ","ERROR")</f>
        <v xml:space="preserve"> </v>
      </c>
    </row>
    <row r="22" spans="1:8">
      <c r="E22" s="490"/>
      <c r="F22" s="490"/>
      <c r="G22" s="490"/>
      <c r="H22" s="486"/>
    </row>
    <row r="23" spans="1:8">
      <c r="B23" s="483" t="s">
        <v>85</v>
      </c>
      <c r="E23" s="490"/>
      <c r="F23" s="490"/>
      <c r="G23" s="490"/>
      <c r="H23" s="486"/>
    </row>
    <row r="24" spans="1:8">
      <c r="A24" s="477">
        <v>12</v>
      </c>
      <c r="B24" s="483" t="s">
        <v>136</v>
      </c>
      <c r="E24" s="488"/>
      <c r="F24" s="488"/>
      <c r="G24" s="488"/>
      <c r="H24" s="486" t="str">
        <f>IF(E24=F24+G24," ","ERROR")</f>
        <v xml:space="preserve"> </v>
      </c>
    </row>
    <row r="25" spans="1:8">
      <c r="A25" s="477">
        <v>13</v>
      </c>
      <c r="B25" s="483" t="s">
        <v>141</v>
      </c>
      <c r="E25" s="488"/>
      <c r="F25" s="488"/>
      <c r="G25" s="488"/>
      <c r="H25" s="486" t="str">
        <f>IF(E25=F25+G25," ","ERROR")</f>
        <v xml:space="preserve"> </v>
      </c>
    </row>
    <row r="26" spans="1:8">
      <c r="A26" s="477">
        <v>14</v>
      </c>
      <c r="B26" s="483" t="s">
        <v>139</v>
      </c>
      <c r="E26" s="488">
        <f>F26+G26</f>
        <v>0</v>
      </c>
      <c r="F26" s="488"/>
      <c r="G26" s="806">
        <f>0+F110</f>
        <v>0</v>
      </c>
      <c r="H26" s="486" t="str">
        <f>IF(E26=F26+G26," ","ERROR")</f>
        <v xml:space="preserve"> </v>
      </c>
    </row>
    <row r="27" spans="1:8">
      <c r="A27" s="477">
        <v>15</v>
      </c>
      <c r="B27" s="483" t="s">
        <v>142</v>
      </c>
      <c r="E27" s="489">
        <f>E24+E25+E26</f>
        <v>0</v>
      </c>
      <c r="F27" s="489">
        <f>F24+F25+F26</f>
        <v>0</v>
      </c>
      <c r="G27" s="489">
        <f>G24+G25+G26</f>
        <v>0</v>
      </c>
      <c r="H27" s="486" t="str">
        <f>IF(E27=F27+G27," ","ERROR")</f>
        <v xml:space="preserve"> </v>
      </c>
    </row>
    <row r="28" spans="1:8">
      <c r="E28" s="490"/>
      <c r="F28" s="490"/>
      <c r="G28" s="490"/>
      <c r="H28" s="486"/>
    </row>
    <row r="29" spans="1:8">
      <c r="A29" s="477">
        <v>16</v>
      </c>
      <c r="B29" s="483" t="s">
        <v>88</v>
      </c>
      <c r="E29" s="488"/>
      <c r="F29" s="488"/>
      <c r="G29" s="488"/>
      <c r="H29" s="486" t="str">
        <f>IF(E29=F29+G29," ","ERROR")</f>
        <v xml:space="preserve"> </v>
      </c>
    </row>
    <row r="30" spans="1:8">
      <c r="A30" s="477">
        <v>17</v>
      </c>
      <c r="B30" s="483" t="s">
        <v>89</v>
      </c>
      <c r="E30" s="488"/>
      <c r="F30" s="488"/>
      <c r="G30" s="488"/>
      <c r="H30" s="486" t="str">
        <f>IF(E30=F30+G30," ","ERROR")</f>
        <v xml:space="preserve"> </v>
      </c>
    </row>
    <row r="31" spans="1:8">
      <c r="A31" s="477">
        <v>18</v>
      </c>
      <c r="B31" s="483" t="s">
        <v>143</v>
      </c>
      <c r="E31" s="488"/>
      <c r="F31" s="488"/>
      <c r="G31" s="488"/>
      <c r="H31" s="486" t="str">
        <f>IF(E31=F31+G31," ","ERROR")</f>
        <v xml:space="preserve"> </v>
      </c>
    </row>
    <row r="32" spans="1:8">
      <c r="E32" s="490"/>
      <c r="F32" s="490"/>
      <c r="G32" s="490"/>
      <c r="H32" s="486"/>
    </row>
    <row r="33" spans="1:8">
      <c r="B33" s="483" t="s">
        <v>91</v>
      </c>
      <c r="E33" s="490"/>
      <c r="F33" s="490"/>
      <c r="G33" s="490"/>
      <c r="H33" s="486"/>
    </row>
    <row r="34" spans="1:8">
      <c r="A34" s="477">
        <v>19</v>
      </c>
      <c r="B34" s="483" t="s">
        <v>136</v>
      </c>
      <c r="E34" s="488">
        <f>SUM(F34:G34)</f>
        <v>-51</v>
      </c>
      <c r="F34" s="488">
        <v>-51</v>
      </c>
      <c r="G34" s="488">
        <v>0</v>
      </c>
      <c r="H34" s="486" t="str">
        <f>IF(E34=F34+G34," ","ERROR")</f>
        <v xml:space="preserve"> </v>
      </c>
    </row>
    <row r="35" spans="1:8">
      <c r="A35" s="477">
        <v>20</v>
      </c>
      <c r="B35" s="483" t="s">
        <v>141</v>
      </c>
      <c r="E35" s="488"/>
      <c r="F35" s="488"/>
      <c r="G35" s="488"/>
      <c r="H35" s="486" t="str">
        <f>IF(E35=F35+G35," ","ERROR")</f>
        <v xml:space="preserve"> </v>
      </c>
    </row>
    <row r="36" spans="1:8">
      <c r="A36" s="477">
        <v>21</v>
      </c>
      <c r="B36" s="483" t="s">
        <v>139</v>
      </c>
      <c r="E36" s="488"/>
      <c r="F36" s="488"/>
      <c r="G36" s="488"/>
      <c r="H36" s="486" t="str">
        <f>IF(E36=F36+G36," ","ERROR")</f>
        <v xml:space="preserve"> </v>
      </c>
    </row>
    <row r="37" spans="1:8">
      <c r="A37" s="477">
        <v>22</v>
      </c>
      <c r="B37" s="483" t="s">
        <v>144</v>
      </c>
      <c r="E37" s="491">
        <f>E34+E35+E36</f>
        <v>-51</v>
      </c>
      <c r="F37" s="491">
        <f>F34+F35+F36</f>
        <v>-51</v>
      </c>
      <c r="G37" s="491">
        <f>G34+G35+G36</f>
        <v>0</v>
      </c>
      <c r="H37" s="486" t="str">
        <f>IF(E37=F37+G37," ","ERROR")</f>
        <v xml:space="preserve"> </v>
      </c>
    </row>
    <row r="38" spans="1:8">
      <c r="A38" s="477">
        <v>23</v>
      </c>
      <c r="B38" s="483" t="s">
        <v>93</v>
      </c>
      <c r="E38" s="492">
        <f>E21+E27+E29+E30+E31+E37</f>
        <v>-51</v>
      </c>
      <c r="F38" s="492">
        <f>F21+F27+F29+F30+F31+F37</f>
        <v>-51</v>
      </c>
      <c r="G38" s="492">
        <f>G21+G27+G29+G30+G31+G37</f>
        <v>0</v>
      </c>
      <c r="H38" s="486" t="str">
        <f>IF(E38=F38+G38," ","ERROR")</f>
        <v xml:space="preserve"> </v>
      </c>
    </row>
    <row r="39" spans="1:8">
      <c r="E39" s="490"/>
      <c r="F39" s="490"/>
      <c r="G39" s="490"/>
      <c r="H39" s="486"/>
    </row>
    <row r="40" spans="1:8">
      <c r="A40" s="477">
        <v>24</v>
      </c>
      <c r="B40" s="483" t="s">
        <v>145</v>
      </c>
      <c r="E40" s="490">
        <f>E13-E38</f>
        <v>51</v>
      </c>
      <c r="F40" s="490">
        <f>F13-F38</f>
        <v>51</v>
      </c>
      <c r="G40" s="490">
        <f>G13-G38</f>
        <v>0</v>
      </c>
      <c r="H40" s="486" t="str">
        <f>IF(E40=F40+G40," ","ERROR")</f>
        <v xml:space="preserve"> </v>
      </c>
    </row>
    <row r="41" spans="1:8">
      <c r="B41" s="483"/>
      <c r="E41" s="490"/>
      <c r="F41" s="490"/>
      <c r="G41" s="490"/>
      <c r="H41" s="486"/>
    </row>
    <row r="42" spans="1:8">
      <c r="B42" s="483" t="s">
        <v>146</v>
      </c>
      <c r="E42" s="490"/>
      <c r="F42" s="490"/>
      <c r="G42" s="490"/>
      <c r="H42" s="486"/>
    </row>
    <row r="43" spans="1:8">
      <c r="A43" s="477">
        <v>25</v>
      </c>
      <c r="B43" s="483" t="s">
        <v>147</v>
      </c>
      <c r="D43" s="493">
        <v>0.35</v>
      </c>
      <c r="E43" s="488">
        <f>F43+G43</f>
        <v>18</v>
      </c>
      <c r="F43" s="488">
        <f>ROUND(F40*D43,0)</f>
        <v>18</v>
      </c>
      <c r="G43" s="488">
        <f>ROUND(G40*D43,0)</f>
        <v>0</v>
      </c>
      <c r="H43" s="486" t="str">
        <f>IF(E43=F43+G43," ","ERROR")</f>
        <v xml:space="preserve"> </v>
      </c>
    </row>
    <row r="44" spans="1:8">
      <c r="A44" s="477">
        <v>26</v>
      </c>
      <c r="B44" s="483" t="s">
        <v>148</v>
      </c>
      <c r="E44" s="488"/>
      <c r="F44" s="488"/>
      <c r="G44" s="488"/>
      <c r="H44" s="486" t="str">
        <f>IF(E44=F44+G44," ","ERROR")</f>
        <v xml:space="preserve"> </v>
      </c>
    </row>
    <row r="45" spans="1:8" ht="12.75">
      <c r="A45" s="38">
        <v>27</v>
      </c>
      <c r="B45" s="906" t="s">
        <v>439</v>
      </c>
      <c r="C45"/>
      <c r="D45"/>
      <c r="E45" s="754"/>
      <c r="F45" s="754"/>
      <c r="G45" s="754"/>
      <c r="H45" s="486" t="str">
        <f>IF(E45=F45+G45," ","ERROR")</f>
        <v xml:space="preserve"> </v>
      </c>
    </row>
    <row r="46" spans="1:8">
      <c r="A46" s="218"/>
      <c r="B46" s="221"/>
      <c r="C46" s="215"/>
      <c r="D46" s="215"/>
      <c r="E46" s="228"/>
      <c r="F46" s="228"/>
      <c r="G46" s="228"/>
      <c r="H46" s="486"/>
    </row>
    <row r="47" spans="1:8" s="486" customFormat="1">
      <c r="A47" s="222">
        <v>28</v>
      </c>
      <c r="B47" s="223" t="s">
        <v>100</v>
      </c>
      <c r="C47" s="224"/>
      <c r="D47" s="224"/>
      <c r="E47" s="232">
        <f>E40-SUM(E43:E45)</f>
        <v>33</v>
      </c>
      <c r="F47" s="232">
        <f>F40-SUM(F43:F45)</f>
        <v>33</v>
      </c>
      <c r="G47" s="232">
        <f>G40-SUM(G43:G45)</f>
        <v>0</v>
      </c>
      <c r="H47" s="486" t="str">
        <f>IF(E47=F47+G47," ","ERROR")</f>
        <v xml:space="preserve"> </v>
      </c>
    </row>
    <row r="48" spans="1:8">
      <c r="A48" s="218"/>
      <c r="H48" s="486"/>
    </row>
    <row r="49" spans="1:8">
      <c r="A49" s="218"/>
      <c r="B49" s="483" t="s">
        <v>101</v>
      </c>
      <c r="H49" s="486"/>
    </row>
    <row r="50" spans="1:8">
      <c r="A50" s="218"/>
      <c r="B50" s="483" t="s">
        <v>102</v>
      </c>
      <c r="H50" s="486"/>
    </row>
    <row r="51" spans="1:8" s="486" customFormat="1">
      <c r="A51" s="218">
        <v>29</v>
      </c>
      <c r="B51" s="485" t="s">
        <v>150</v>
      </c>
      <c r="E51" s="487"/>
      <c r="F51" s="487"/>
      <c r="G51" s="487"/>
      <c r="H51" s="486" t="str">
        <f t="shared" ref="H51:H62" si="1">IF(E51=F51+G51," ","ERROR")</f>
        <v xml:space="preserve"> </v>
      </c>
    </row>
    <row r="52" spans="1:8">
      <c r="A52" s="218">
        <v>30</v>
      </c>
      <c r="B52" s="483" t="s">
        <v>151</v>
      </c>
      <c r="E52" s="488"/>
      <c r="F52" s="488"/>
      <c r="G52" s="488"/>
      <c r="H52" s="486" t="str">
        <f t="shared" si="1"/>
        <v xml:space="preserve"> </v>
      </c>
    </row>
    <row r="53" spans="1:8">
      <c r="A53" s="218">
        <v>31</v>
      </c>
      <c r="B53" s="483" t="s">
        <v>152</v>
      </c>
      <c r="E53" s="488"/>
      <c r="F53" s="488"/>
      <c r="G53" s="488"/>
      <c r="H53" s="486" t="str">
        <f t="shared" si="1"/>
        <v xml:space="preserve"> </v>
      </c>
    </row>
    <row r="54" spans="1:8">
      <c r="A54" s="218">
        <v>32</v>
      </c>
      <c r="B54" s="483" t="s">
        <v>153</v>
      </c>
      <c r="E54" s="488"/>
      <c r="F54" s="488"/>
      <c r="G54" s="488"/>
      <c r="H54" s="486" t="str">
        <f t="shared" si="1"/>
        <v xml:space="preserve"> </v>
      </c>
    </row>
    <row r="55" spans="1:8">
      <c r="A55" s="218">
        <v>33</v>
      </c>
      <c r="B55" s="483" t="s">
        <v>154</v>
      </c>
      <c r="E55" s="494"/>
      <c r="F55" s="494"/>
      <c r="G55" s="494"/>
      <c r="H55" s="486" t="str">
        <f t="shared" si="1"/>
        <v xml:space="preserve"> </v>
      </c>
    </row>
    <row r="56" spans="1:8">
      <c r="A56" s="218">
        <v>34</v>
      </c>
      <c r="B56" s="483" t="s">
        <v>155</v>
      </c>
      <c r="E56" s="490">
        <f>E51+E52+E53+E54+E55</f>
        <v>0</v>
      </c>
      <c r="F56" s="490">
        <f>F51+F52+F53+F54+F55</f>
        <v>0</v>
      </c>
      <c r="G56" s="490">
        <f>G51+G52+G53+G54+G55</f>
        <v>0</v>
      </c>
      <c r="H56" s="486" t="str">
        <f t="shared" si="1"/>
        <v xml:space="preserve"> </v>
      </c>
    </row>
    <row r="57" spans="1:8">
      <c r="A57" s="218">
        <v>35</v>
      </c>
      <c r="B57" s="483" t="s">
        <v>108</v>
      </c>
      <c r="E57" s="488"/>
      <c r="F57" s="488"/>
      <c r="G57" s="488"/>
      <c r="H57" s="486" t="str">
        <f t="shared" si="1"/>
        <v xml:space="preserve"> </v>
      </c>
    </row>
    <row r="58" spans="1:8">
      <c r="A58" s="218">
        <v>36</v>
      </c>
      <c r="B58" s="483" t="s">
        <v>109</v>
      </c>
      <c r="E58" s="494"/>
      <c r="F58" s="494"/>
      <c r="G58" s="494"/>
      <c r="H58" s="486" t="str">
        <f t="shared" si="1"/>
        <v xml:space="preserve"> </v>
      </c>
    </row>
    <row r="59" spans="1:8">
      <c r="A59" s="218">
        <v>37</v>
      </c>
      <c r="B59" s="483" t="s">
        <v>156</v>
      </c>
      <c r="E59" s="490">
        <f>E57+E58</f>
        <v>0</v>
      </c>
      <c r="F59" s="490">
        <f>F57+F58</f>
        <v>0</v>
      </c>
      <c r="G59" s="490">
        <f>G57+G58</f>
        <v>0</v>
      </c>
      <c r="H59" s="486" t="str">
        <f t="shared" si="1"/>
        <v xml:space="preserve"> </v>
      </c>
    </row>
    <row r="60" spans="1:8">
      <c r="A60" s="218">
        <v>38</v>
      </c>
      <c r="B60" s="483" t="s">
        <v>111</v>
      </c>
      <c r="E60" s="488"/>
      <c r="F60" s="488"/>
      <c r="G60" s="488"/>
      <c r="H60" s="486" t="str">
        <f t="shared" si="1"/>
        <v xml:space="preserve"> </v>
      </c>
    </row>
    <row r="61" spans="1:8">
      <c r="A61" s="218">
        <v>39</v>
      </c>
      <c r="B61" s="221" t="s">
        <v>446</v>
      </c>
      <c r="E61" s="488"/>
      <c r="F61" s="488"/>
      <c r="G61" s="488"/>
      <c r="H61" s="486"/>
    </row>
    <row r="62" spans="1:8">
      <c r="A62" s="218">
        <v>40</v>
      </c>
      <c r="B62" s="483" t="s">
        <v>112</v>
      </c>
      <c r="E62" s="494"/>
      <c r="F62" s="494"/>
      <c r="G62" s="494"/>
      <c r="H62" s="486" t="str">
        <f t="shared" si="1"/>
        <v xml:space="preserve"> </v>
      </c>
    </row>
    <row r="63" spans="1:8" ht="9" customHeight="1">
      <c r="A63" s="218"/>
      <c r="H63" s="486"/>
    </row>
    <row r="64" spans="1:8" s="486" customFormat="1" ht="12.75" thickBot="1">
      <c r="A64" s="222">
        <v>41</v>
      </c>
      <c r="B64" s="485" t="s">
        <v>113</v>
      </c>
      <c r="E64" s="54">
        <f>E56-E59+E60+E62+E61</f>
        <v>0</v>
      </c>
      <c r="F64" s="54">
        <f>F56-F59+F60+F62+F61</f>
        <v>0</v>
      </c>
      <c r="G64" s="54">
        <f>G56-G59+G60+G62+G61</f>
        <v>0</v>
      </c>
      <c r="H64" s="486" t="str">
        <f>IF(E64=F64+G64," ","ERROR")</f>
        <v xml:space="preserve"> </v>
      </c>
    </row>
    <row r="65" spans="1:8" ht="12.75" thickTop="1"/>
    <row r="66" spans="1:8">
      <c r="A66" s="475" t="str">
        <f>Inputs!$D$6</f>
        <v>AVISTA UTILITIES</v>
      </c>
      <c r="B66" s="475"/>
      <c r="C66" s="475"/>
      <c r="D66" s="495"/>
      <c r="E66" s="496"/>
      <c r="F66" s="495"/>
      <c r="G66" s="497"/>
      <c r="H66" s="496"/>
    </row>
    <row r="67" spans="1:8">
      <c r="A67" s="475" t="s">
        <v>208</v>
      </c>
      <c r="B67" s="475"/>
      <c r="C67" s="475"/>
      <c r="D67" s="495"/>
      <c r="E67" s="496"/>
      <c r="F67" s="495"/>
      <c r="G67" s="497"/>
      <c r="H67" s="496"/>
    </row>
    <row r="68" spans="1:8">
      <c r="A68" s="475" t="str">
        <f>A3</f>
        <v>TWELVE MONTHS ENDED DECEMBER 31, 2010</v>
      </c>
      <c r="B68" s="475"/>
      <c r="C68" s="475"/>
      <c r="D68" s="495"/>
      <c r="E68" s="496"/>
      <c r="F68" s="498" t="str">
        <f>F2</f>
        <v>REGULATORY EXPENSE</v>
      </c>
      <c r="G68" s="495"/>
      <c r="H68" s="496"/>
    </row>
    <row r="69" spans="1:8">
      <c r="A69" s="475" t="s">
        <v>209</v>
      </c>
      <c r="B69" s="475"/>
      <c r="C69" s="475"/>
      <c r="D69" s="495"/>
      <c r="E69" s="496"/>
      <c r="F69" s="498" t="str">
        <f>F3</f>
        <v>ADJUSTMENT</v>
      </c>
      <c r="G69" s="495"/>
      <c r="H69" s="496"/>
    </row>
    <row r="70" spans="1:8">
      <c r="B70" s="495"/>
      <c r="C70" s="495"/>
      <c r="D70" s="495"/>
      <c r="E70" s="499"/>
      <c r="F70" s="500" t="str">
        <f>F4</f>
        <v>ELECTRIC</v>
      </c>
      <c r="G70" s="495"/>
      <c r="H70" s="501"/>
    </row>
    <row r="71" spans="1:8">
      <c r="B71" s="495"/>
      <c r="C71" s="495"/>
      <c r="D71" s="495"/>
      <c r="E71" s="496"/>
      <c r="F71" s="498"/>
      <c r="G71" s="502"/>
      <c r="H71" s="496"/>
    </row>
    <row r="72" spans="1:8">
      <c r="B72" s="503" t="s">
        <v>120</v>
      </c>
      <c r="C72" s="504"/>
      <c r="D72" s="495"/>
      <c r="E72" s="496"/>
      <c r="F72" s="500" t="s">
        <v>115</v>
      </c>
      <c r="G72" s="495"/>
      <c r="H72" s="496"/>
    </row>
    <row r="73" spans="1:8">
      <c r="B73" s="483" t="s">
        <v>72</v>
      </c>
      <c r="C73" s="495"/>
      <c r="D73" s="495"/>
      <c r="E73" s="495"/>
      <c r="F73" s="497"/>
      <c r="G73" s="495"/>
      <c r="H73" s="495"/>
    </row>
    <row r="74" spans="1:8">
      <c r="B74" s="485" t="s">
        <v>73</v>
      </c>
      <c r="C74" s="495"/>
      <c r="D74" s="495"/>
      <c r="E74" s="495"/>
      <c r="F74" s="505">
        <f>G8</f>
        <v>0</v>
      </c>
      <c r="G74" s="495"/>
      <c r="H74" s="495"/>
    </row>
    <row r="75" spans="1:8">
      <c r="B75" s="483" t="s">
        <v>74</v>
      </c>
      <c r="C75" s="495"/>
      <c r="D75" s="495"/>
      <c r="E75" s="495"/>
      <c r="F75" s="490">
        <f>G9</f>
        <v>0</v>
      </c>
      <c r="G75" s="495"/>
      <c r="H75" s="495"/>
    </row>
    <row r="76" spans="1:8">
      <c r="B76" s="483" t="s">
        <v>133</v>
      </c>
      <c r="C76" s="495"/>
      <c r="D76" s="495"/>
      <c r="E76" s="495"/>
      <c r="F76" s="492">
        <f>G10</f>
        <v>0</v>
      </c>
      <c r="G76" s="495"/>
      <c r="H76" s="495"/>
    </row>
    <row r="77" spans="1:8">
      <c r="B77" s="483" t="s">
        <v>134</v>
      </c>
      <c r="C77" s="495"/>
      <c r="D77" s="495"/>
      <c r="E77" s="495"/>
      <c r="F77" s="490">
        <f>SUM(F74:F76)</f>
        <v>0</v>
      </c>
      <c r="G77" s="495"/>
      <c r="H77" s="495"/>
    </row>
    <row r="78" spans="1:8">
      <c r="B78" s="483" t="s">
        <v>77</v>
      </c>
      <c r="C78" s="495"/>
      <c r="D78" s="495"/>
      <c r="E78" s="495"/>
      <c r="F78" s="492">
        <f>G12</f>
        <v>0</v>
      </c>
      <c r="G78" s="495"/>
      <c r="H78" s="495"/>
    </row>
    <row r="79" spans="1:8">
      <c r="B79" s="483" t="s">
        <v>135</v>
      </c>
      <c r="C79" s="495"/>
      <c r="D79" s="495"/>
      <c r="E79" s="495"/>
      <c r="F79" s="490">
        <f>F77+F78</f>
        <v>0</v>
      </c>
      <c r="G79" s="495"/>
      <c r="H79" s="495"/>
    </row>
    <row r="80" spans="1:8">
      <c r="C80" s="495"/>
      <c r="D80" s="495"/>
      <c r="E80" s="495"/>
      <c r="F80" s="490"/>
      <c r="G80" s="495"/>
      <c r="H80" s="495"/>
    </row>
    <row r="81" spans="1:8">
      <c r="B81" s="483" t="s">
        <v>79</v>
      </c>
      <c r="C81" s="495"/>
      <c r="D81" s="495"/>
      <c r="E81" s="495"/>
      <c r="F81" s="490"/>
      <c r="G81" s="495"/>
      <c r="H81" s="495"/>
    </row>
    <row r="82" spans="1:8">
      <c r="B82" s="483" t="s">
        <v>80</v>
      </c>
      <c r="C82" s="495"/>
      <c r="D82" s="495"/>
      <c r="E82" s="495"/>
      <c r="F82" s="490"/>
      <c r="G82" s="495"/>
      <c r="H82" s="495"/>
    </row>
    <row r="83" spans="1:8">
      <c r="B83" s="483" t="s">
        <v>136</v>
      </c>
      <c r="C83" s="495"/>
      <c r="D83" s="495"/>
      <c r="E83" s="495"/>
      <c r="F83" s="490">
        <f>G17</f>
        <v>0</v>
      </c>
      <c r="G83" s="495"/>
      <c r="H83" s="495"/>
    </row>
    <row r="84" spans="1:8">
      <c r="B84" s="483" t="s">
        <v>137</v>
      </c>
      <c r="C84" s="495"/>
      <c r="D84" s="495"/>
      <c r="E84" s="495"/>
      <c r="F84" s="490">
        <f>G18</f>
        <v>0</v>
      </c>
      <c r="G84" s="495"/>
      <c r="H84" s="495"/>
    </row>
    <row r="85" spans="1:8">
      <c r="B85" s="483" t="s">
        <v>138</v>
      </c>
      <c r="C85" s="495"/>
      <c r="D85" s="495"/>
      <c r="E85" s="495"/>
      <c r="F85" s="490">
        <f>G19</f>
        <v>0</v>
      </c>
      <c r="G85" s="495"/>
      <c r="H85" s="495"/>
    </row>
    <row r="86" spans="1:8">
      <c r="B86" s="483" t="s">
        <v>139</v>
      </c>
      <c r="C86" s="495"/>
      <c r="D86" s="495"/>
      <c r="E86" s="495"/>
      <c r="F86" s="492">
        <f>G20</f>
        <v>0</v>
      </c>
      <c r="G86" s="495"/>
      <c r="H86" s="495"/>
    </row>
    <row r="87" spans="1:8">
      <c r="B87" s="483" t="s">
        <v>140</v>
      </c>
      <c r="C87" s="495"/>
      <c r="D87" s="495"/>
      <c r="E87" s="495"/>
      <c r="F87" s="490">
        <f>SUM(F83:F86)</f>
        <v>0</v>
      </c>
      <c r="G87" s="495"/>
      <c r="H87" s="495"/>
    </row>
    <row r="88" spans="1:8">
      <c r="C88" s="495"/>
      <c r="D88" s="495"/>
      <c r="E88" s="495"/>
      <c r="F88" s="490"/>
      <c r="G88" s="495"/>
      <c r="H88" s="495"/>
    </row>
    <row r="89" spans="1:8">
      <c r="B89" s="483" t="s">
        <v>85</v>
      </c>
      <c r="C89" s="495"/>
      <c r="D89" s="495"/>
      <c r="E89" s="495"/>
      <c r="F89" s="490"/>
      <c r="G89" s="495"/>
      <c r="H89" s="495"/>
    </row>
    <row r="90" spans="1:8">
      <c r="B90" s="483" t="s">
        <v>136</v>
      </c>
      <c r="C90" s="495"/>
      <c r="D90" s="495"/>
      <c r="E90" s="495"/>
      <c r="F90" s="490">
        <f>G24</f>
        <v>0</v>
      </c>
      <c r="G90" s="495"/>
      <c r="H90" s="495"/>
    </row>
    <row r="91" spans="1:8">
      <c r="B91" s="483" t="s">
        <v>141</v>
      </c>
      <c r="C91" s="495"/>
      <c r="D91" s="495"/>
      <c r="E91" s="495"/>
      <c r="F91" s="490">
        <f>G25</f>
        <v>0</v>
      </c>
      <c r="G91" s="495"/>
      <c r="H91" s="495"/>
    </row>
    <row r="92" spans="1:8">
      <c r="A92" s="476"/>
      <c r="B92" s="483" t="s">
        <v>139</v>
      </c>
      <c r="C92" s="495"/>
      <c r="D92" s="495"/>
      <c r="E92" s="495"/>
      <c r="F92" s="490"/>
      <c r="G92" s="495"/>
      <c r="H92" s="495"/>
    </row>
    <row r="93" spans="1:8">
      <c r="A93" s="476"/>
      <c r="B93" s="483" t="s">
        <v>142</v>
      </c>
      <c r="C93" s="495"/>
      <c r="D93" s="495"/>
      <c r="E93" s="495"/>
      <c r="F93" s="489">
        <f>SUM(F90:F92)</f>
        <v>0</v>
      </c>
      <c r="G93" s="495"/>
      <c r="H93" s="495"/>
    </row>
    <row r="94" spans="1:8">
      <c r="A94" s="476"/>
      <c r="C94" s="495"/>
      <c r="D94" s="495"/>
      <c r="E94" s="495"/>
      <c r="F94" s="490"/>
      <c r="G94" s="495"/>
      <c r="H94" s="495"/>
    </row>
    <row r="95" spans="1:8">
      <c r="A95" s="476"/>
      <c r="B95" s="483" t="s">
        <v>88</v>
      </c>
      <c r="C95" s="495"/>
      <c r="D95" s="495"/>
      <c r="E95" s="495"/>
      <c r="F95" s="490">
        <f>G29</f>
        <v>0</v>
      </c>
      <c r="G95" s="495"/>
      <c r="H95" s="495"/>
    </row>
    <row r="96" spans="1:8">
      <c r="A96" s="476"/>
      <c r="B96" s="483" t="s">
        <v>89</v>
      </c>
      <c r="C96" s="495"/>
      <c r="D96" s="495"/>
      <c r="E96" s="495"/>
      <c r="F96" s="490">
        <f>G30</f>
        <v>0</v>
      </c>
      <c r="G96" s="495"/>
      <c r="H96" s="495"/>
    </row>
    <row r="97" spans="1:8">
      <c r="A97" s="476"/>
      <c r="B97" s="483" t="s">
        <v>143</v>
      </c>
      <c r="C97" s="495"/>
      <c r="D97" s="495"/>
      <c r="E97" s="495"/>
      <c r="F97" s="490">
        <f>G31</f>
        <v>0</v>
      </c>
      <c r="G97" s="495"/>
      <c r="H97" s="495"/>
    </row>
    <row r="98" spans="1:8">
      <c r="A98" s="476"/>
      <c r="C98" s="495"/>
      <c r="D98" s="495"/>
      <c r="E98" s="495"/>
      <c r="F98" s="490"/>
      <c r="G98" s="495"/>
      <c r="H98" s="495"/>
    </row>
    <row r="99" spans="1:8">
      <c r="A99" s="476"/>
      <c r="B99" s="483" t="s">
        <v>91</v>
      </c>
      <c r="C99" s="495"/>
      <c r="D99" s="495"/>
      <c r="E99" s="495"/>
      <c r="F99" s="490"/>
      <c r="G99" s="495"/>
      <c r="H99" s="495"/>
    </row>
    <row r="100" spans="1:8">
      <c r="A100" s="476"/>
      <c r="B100" s="483" t="s">
        <v>136</v>
      </c>
      <c r="C100" s="495"/>
      <c r="D100" s="495"/>
      <c r="E100" s="495"/>
      <c r="F100" s="490">
        <f>G34</f>
        <v>0</v>
      </c>
      <c r="G100" s="495"/>
      <c r="H100" s="495"/>
    </row>
    <row r="101" spans="1:8">
      <c r="A101" s="476"/>
      <c r="B101" s="483" t="s">
        <v>141</v>
      </c>
      <c r="C101" s="495"/>
      <c r="D101" s="495"/>
      <c r="E101" s="495"/>
      <c r="F101" s="490">
        <f>G35</f>
        <v>0</v>
      </c>
      <c r="G101" s="495"/>
      <c r="H101" s="495"/>
    </row>
    <row r="102" spans="1:8">
      <c r="A102" s="476"/>
      <c r="B102" s="483" t="s">
        <v>139</v>
      </c>
      <c r="C102" s="495"/>
      <c r="D102" s="495"/>
      <c r="E102" s="495"/>
      <c r="F102" s="492">
        <f>G36</f>
        <v>0</v>
      </c>
      <c r="G102" s="495"/>
      <c r="H102" s="495"/>
    </row>
    <row r="103" spans="1:8">
      <c r="A103" s="476"/>
      <c r="B103" s="483" t="s">
        <v>144</v>
      </c>
      <c r="C103" s="495"/>
      <c r="D103" s="495"/>
      <c r="E103" s="495"/>
      <c r="F103" s="490">
        <f>F100+F101+F102</f>
        <v>0</v>
      </c>
      <c r="G103" s="495"/>
      <c r="H103" s="495"/>
    </row>
    <row r="104" spans="1:8">
      <c r="A104" s="476"/>
      <c r="B104" s="495"/>
      <c r="C104" s="495"/>
      <c r="D104" s="495"/>
      <c r="E104" s="495"/>
      <c r="F104" s="490"/>
      <c r="G104" s="495"/>
      <c r="H104" s="495"/>
    </row>
    <row r="105" spans="1:8">
      <c r="A105" s="476"/>
      <c r="B105" s="495" t="s">
        <v>93</v>
      </c>
      <c r="C105" s="495"/>
      <c r="D105" s="495"/>
      <c r="E105" s="495"/>
      <c r="F105" s="491">
        <f>F87+F93+F95+F96+F97+F103</f>
        <v>0</v>
      </c>
      <c r="G105" s="495"/>
      <c r="H105" s="495"/>
    </row>
    <row r="106" spans="1:8">
      <c r="A106" s="476"/>
      <c r="B106" s="495"/>
      <c r="C106" s="495"/>
      <c r="D106" s="495"/>
      <c r="E106" s="495"/>
      <c r="F106" s="490"/>
      <c r="G106" s="495"/>
      <c r="H106" s="495"/>
    </row>
    <row r="107" spans="1:8">
      <c r="A107" s="476"/>
      <c r="B107" s="495" t="s">
        <v>210</v>
      </c>
      <c r="C107" s="495"/>
      <c r="D107" s="495"/>
      <c r="E107" s="495"/>
      <c r="F107" s="492">
        <f>F79-F105</f>
        <v>0</v>
      </c>
      <c r="G107" s="495"/>
      <c r="H107" s="495"/>
    </row>
    <row r="108" spans="1:8">
      <c r="A108" s="476"/>
      <c r="B108" s="495"/>
      <c r="C108" s="495"/>
      <c r="D108" s="495"/>
      <c r="E108" s="495"/>
      <c r="F108" s="490"/>
      <c r="G108" s="495"/>
      <c r="H108" s="495"/>
    </row>
    <row r="109" spans="1:8">
      <c r="A109" s="476"/>
      <c r="B109" s="495" t="s">
        <v>211</v>
      </c>
      <c r="C109" s="495"/>
      <c r="D109" s="495"/>
      <c r="E109" s="496"/>
      <c r="F109" s="490"/>
      <c r="G109" s="495"/>
      <c r="H109" s="495"/>
    </row>
    <row r="110" spans="1:8" ht="12.75" thickBot="1">
      <c r="A110" s="476"/>
      <c r="B110" s="506" t="s">
        <v>212</v>
      </c>
      <c r="C110" s="805">
        <f>Inputs!$D$4</f>
        <v>1.5093000000000001E-2</v>
      </c>
      <c r="D110" s="495"/>
      <c r="E110" s="496"/>
      <c r="F110" s="507">
        <f>ROUND(F107*C110,0)</f>
        <v>0</v>
      </c>
      <c r="G110" s="495"/>
      <c r="H110" s="495"/>
    </row>
    <row r="111" spans="1:8" ht="12.75" thickTop="1">
      <c r="A111" s="476"/>
      <c r="B111" s="495"/>
      <c r="C111" s="495"/>
      <c r="D111" s="495"/>
      <c r="E111" s="496"/>
      <c r="F111" s="495"/>
      <c r="G111" s="497"/>
      <c r="H111" s="495"/>
    </row>
  </sheetData>
  <customSheetViews>
    <customSheetView guid="{A15D1962-B049-11D2-8670-0000832CEEE8}" showPageBreaks="1" showRuler="0" topLeftCell="A56">
      <selection activeCell="A67" sqref="A67"/>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6E1B8C45-B07F-11D2-B0DC-0000832CDFF0}" showPageBreaks="1" printArea="1" showRuler="0" topLeftCell="A56">
      <selection activeCell="A67" sqref="A67"/>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rowBreaks count="1" manualBreakCount="1">
    <brk id="65" max="6553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28"/>
  <sheetViews>
    <sheetView workbookViewId="0">
      <selection activeCell="I18" sqref="I18"/>
    </sheetView>
  </sheetViews>
  <sheetFormatPr defaultRowHeight="12.75"/>
  <cols>
    <col min="1" max="1" width="5.5703125" style="516" customWidth="1"/>
    <col min="2" max="2" width="26.140625" style="510" customWidth="1"/>
    <col min="3" max="3" width="12.42578125" style="510" customWidth="1"/>
    <col min="4" max="4" width="6.7109375" style="510" customWidth="1"/>
    <col min="5" max="8" width="12.42578125" style="510" customWidth="1"/>
    <col min="9" max="16384" width="9.140625" style="511"/>
  </cols>
  <sheetData>
    <row r="1" spans="1:8" ht="12" customHeight="1">
      <c r="A1" s="508" t="str">
        <f>Inputs!$D$6</f>
        <v>AVISTA UTILITIES</v>
      </c>
      <c r="B1" s="509"/>
      <c r="C1" s="508"/>
      <c r="H1" s="878" t="s">
        <v>465</v>
      </c>
    </row>
    <row r="2" spans="1:8" ht="12" customHeight="1">
      <c r="A2" s="508" t="s">
        <v>125</v>
      </c>
      <c r="B2" s="509"/>
      <c r="C2" s="508"/>
      <c r="E2" s="508"/>
      <c r="F2" s="512" t="s">
        <v>229</v>
      </c>
      <c r="G2" s="508"/>
    </row>
    <row r="3" spans="1:8" ht="12" customHeight="1">
      <c r="A3" s="509" t="str">
        <f>WAElec_10!$A$4</f>
        <v>TWELVE MONTHS ENDED DECEMBER 31, 2010</v>
      </c>
      <c r="B3" s="509"/>
      <c r="C3" s="508"/>
      <c r="E3" s="508"/>
      <c r="F3" s="512" t="s">
        <v>230</v>
      </c>
      <c r="G3" s="508"/>
    </row>
    <row r="4" spans="1:8" ht="12" customHeight="1">
      <c r="A4" s="508" t="s">
        <v>0</v>
      </c>
      <c r="B4" s="509"/>
      <c r="C4" s="508"/>
      <c r="E4" s="513"/>
      <c r="F4" s="514" t="s">
        <v>128</v>
      </c>
      <c r="G4" s="515"/>
    </row>
    <row r="5" spans="1:8" ht="12" customHeight="1">
      <c r="A5" s="516" t="s">
        <v>12</v>
      </c>
    </row>
    <row r="6" spans="1:8" ht="12" customHeight="1">
      <c r="A6" s="516" t="s">
        <v>129</v>
      </c>
      <c r="B6" s="517" t="s">
        <v>33</v>
      </c>
      <c r="C6" s="517"/>
      <c r="D6" s="516"/>
      <c r="E6" s="517" t="s">
        <v>130</v>
      </c>
      <c r="F6" s="517" t="s">
        <v>131</v>
      </c>
      <c r="G6" s="517" t="s">
        <v>115</v>
      </c>
      <c r="H6" s="518" t="s">
        <v>132</v>
      </c>
    </row>
    <row r="7" spans="1:8" ht="12" customHeight="1">
      <c r="B7" s="519" t="s">
        <v>72</v>
      </c>
    </row>
    <row r="8" spans="1:8" ht="12" customHeight="1">
      <c r="A8" s="520">
        <v>1</v>
      </c>
      <c r="B8" s="521" t="s">
        <v>73</v>
      </c>
      <c r="C8" s="522"/>
      <c r="D8" s="522"/>
      <c r="E8" s="523">
        <f>F8+G8</f>
        <v>0</v>
      </c>
      <c r="F8" s="523"/>
      <c r="G8" s="523"/>
      <c r="H8" s="522" t="str">
        <f t="shared" ref="H8:H13" si="0">IF(E8=F8+G8," ","ERROR")</f>
        <v xml:space="preserve"> </v>
      </c>
    </row>
    <row r="9" spans="1:8" ht="12" customHeight="1">
      <c r="A9" s="516">
        <v>2</v>
      </c>
      <c r="B9" s="519" t="s">
        <v>74</v>
      </c>
      <c r="E9" s="524"/>
      <c r="F9" s="524"/>
      <c r="G9" s="524"/>
      <c r="H9" s="522" t="str">
        <f t="shared" si="0"/>
        <v xml:space="preserve"> </v>
      </c>
    </row>
    <row r="10" spans="1:8" ht="12" customHeight="1">
      <c r="A10" s="516">
        <v>3</v>
      </c>
      <c r="B10" s="519" t="s">
        <v>133</v>
      </c>
      <c r="E10" s="524">
        <f>F10+G10</f>
        <v>0</v>
      </c>
      <c r="F10" s="524"/>
      <c r="G10" s="524"/>
      <c r="H10" s="522" t="str">
        <f t="shared" si="0"/>
        <v xml:space="preserve"> </v>
      </c>
    </row>
    <row r="11" spans="1:8" ht="12" customHeight="1">
      <c r="A11" s="516">
        <v>4</v>
      </c>
      <c r="B11" s="519" t="s">
        <v>134</v>
      </c>
      <c r="E11" s="525">
        <f>E8+E9+E10</f>
        <v>0</v>
      </c>
      <c r="F11" s="525">
        <f>F8+F9+F10</f>
        <v>0</v>
      </c>
      <c r="G11" s="525">
        <f>G8+G9+G10</f>
        <v>0</v>
      </c>
      <c r="H11" s="522" t="str">
        <f t="shared" si="0"/>
        <v xml:space="preserve"> </v>
      </c>
    </row>
    <row r="12" spans="1:8" ht="12" customHeight="1">
      <c r="A12" s="516">
        <v>5</v>
      </c>
      <c r="B12" s="519" t="s">
        <v>77</v>
      </c>
      <c r="E12" s="524"/>
      <c r="F12" s="524"/>
      <c r="G12" s="524"/>
      <c r="H12" s="522" t="str">
        <f t="shared" si="0"/>
        <v xml:space="preserve"> </v>
      </c>
    </row>
    <row r="13" spans="1:8" ht="12" customHeight="1">
      <c r="A13" s="516">
        <v>6</v>
      </c>
      <c r="B13" s="519" t="s">
        <v>135</v>
      </c>
      <c r="E13" s="525">
        <f>E11+E12</f>
        <v>0</v>
      </c>
      <c r="F13" s="525">
        <f>F11+F12</f>
        <v>0</v>
      </c>
      <c r="G13" s="525">
        <f>G11+G12</f>
        <v>0</v>
      </c>
      <c r="H13" s="522" t="str">
        <f t="shared" si="0"/>
        <v xml:space="preserve"> </v>
      </c>
    </row>
    <row r="14" spans="1:8" ht="12" customHeight="1">
      <c r="E14" s="526"/>
      <c r="F14" s="526"/>
      <c r="G14" s="526"/>
      <c r="H14" s="522"/>
    </row>
    <row r="15" spans="1:8" ht="12" customHeight="1">
      <c r="B15" s="519" t="s">
        <v>79</v>
      </c>
      <c r="E15" s="526"/>
      <c r="F15" s="526"/>
      <c r="G15" s="526"/>
      <c r="H15" s="522"/>
    </row>
    <row r="16" spans="1:8" ht="12" customHeight="1">
      <c r="B16" s="519" t="s">
        <v>80</v>
      </c>
      <c r="E16" s="526"/>
      <c r="F16" s="526"/>
      <c r="G16" s="526"/>
      <c r="H16" s="522"/>
    </row>
    <row r="17" spans="1:8" ht="12" customHeight="1">
      <c r="A17" s="516">
        <v>7</v>
      </c>
      <c r="B17" s="519" t="s">
        <v>136</v>
      </c>
      <c r="E17" s="524"/>
      <c r="F17" s="524"/>
      <c r="G17" s="524"/>
      <c r="H17" s="522" t="str">
        <f>IF(E17=F17+G17," ","ERROR")</f>
        <v xml:space="preserve"> </v>
      </c>
    </row>
    <row r="18" spans="1:8" ht="12" customHeight="1">
      <c r="A18" s="516">
        <v>8</v>
      </c>
      <c r="B18" s="519" t="s">
        <v>137</v>
      </c>
      <c r="E18" s="524"/>
      <c r="F18" s="524"/>
      <c r="G18" s="524"/>
      <c r="H18" s="522" t="str">
        <f>IF(E18=F18+G18," ","ERROR")</f>
        <v xml:space="preserve"> </v>
      </c>
    </row>
    <row r="19" spans="1:8" ht="12" customHeight="1">
      <c r="A19" s="516">
        <v>9</v>
      </c>
      <c r="B19" s="519" t="s">
        <v>138</v>
      </c>
      <c r="E19" s="524"/>
      <c r="F19" s="524"/>
      <c r="G19" s="524"/>
      <c r="H19" s="522" t="str">
        <f>IF(E19=F19+G19," ","ERROR")</f>
        <v xml:space="preserve"> </v>
      </c>
    </row>
    <row r="20" spans="1:8" ht="12" customHeight="1">
      <c r="A20" s="516">
        <v>10</v>
      </c>
      <c r="B20" s="519" t="s">
        <v>139</v>
      </c>
      <c r="E20" s="524"/>
      <c r="F20" s="524"/>
      <c r="G20" s="524"/>
      <c r="H20" s="522" t="str">
        <f>IF(E20=F20+G20," ","ERROR")</f>
        <v xml:space="preserve"> </v>
      </c>
    </row>
    <row r="21" spans="1:8" ht="12" customHeight="1">
      <c r="A21" s="516">
        <v>11</v>
      </c>
      <c r="B21" s="519" t="s">
        <v>140</v>
      </c>
      <c r="E21" s="525">
        <f>E17+E18+E19+E20</f>
        <v>0</v>
      </c>
      <c r="F21" s="525">
        <f>F17+F18+F19+F20</f>
        <v>0</v>
      </c>
      <c r="G21" s="525">
        <f>G17+G18+G19+G20</f>
        <v>0</v>
      </c>
      <c r="H21" s="522" t="str">
        <f>IF(E21=F21+G21," ","ERROR")</f>
        <v xml:space="preserve"> </v>
      </c>
    </row>
    <row r="22" spans="1:8" ht="12" customHeight="1">
      <c r="E22" s="526"/>
      <c r="F22" s="526"/>
      <c r="G22" s="526"/>
      <c r="H22" s="522"/>
    </row>
    <row r="23" spans="1:8" ht="12" customHeight="1">
      <c r="B23" s="519" t="s">
        <v>85</v>
      </c>
      <c r="E23" s="526"/>
      <c r="F23" s="526"/>
      <c r="G23" s="526"/>
      <c r="H23" s="522"/>
    </row>
    <row r="24" spans="1:8" ht="12" customHeight="1">
      <c r="A24" s="516">
        <v>12</v>
      </c>
      <c r="B24" s="519" t="s">
        <v>136</v>
      </c>
      <c r="E24" s="524"/>
      <c r="F24" s="524"/>
      <c r="G24" s="524"/>
      <c r="H24" s="522" t="str">
        <f>IF(E24=F24+G24," ","ERROR")</f>
        <v xml:space="preserve"> </v>
      </c>
    </row>
    <row r="25" spans="1:8" ht="12" customHeight="1">
      <c r="A25" s="516">
        <v>13</v>
      </c>
      <c r="B25" s="519" t="s">
        <v>141</v>
      </c>
      <c r="E25" s="524"/>
      <c r="F25" s="524"/>
      <c r="G25" s="524"/>
      <c r="H25" s="522" t="str">
        <f>IF(E25=F25+G25," ","ERROR")</f>
        <v xml:space="preserve"> </v>
      </c>
    </row>
    <row r="26" spans="1:8" ht="12" customHeight="1">
      <c r="A26" s="516">
        <v>14</v>
      </c>
      <c r="B26" s="519" t="s">
        <v>139</v>
      </c>
      <c r="E26" s="524">
        <f>F26+G26</f>
        <v>0</v>
      </c>
      <c r="F26" s="524"/>
      <c r="G26" s="527">
        <f>F110</f>
        <v>0</v>
      </c>
      <c r="H26" s="522" t="str">
        <f>IF(E26=F26+G26," ","ERROR")</f>
        <v xml:space="preserve"> </v>
      </c>
    </row>
    <row r="27" spans="1:8" ht="12" customHeight="1">
      <c r="A27" s="516">
        <v>15</v>
      </c>
      <c r="B27" s="519" t="s">
        <v>142</v>
      </c>
      <c r="E27" s="525">
        <f>E24+E25+E26</f>
        <v>0</v>
      </c>
      <c r="F27" s="525">
        <f>F24+F25+F26</f>
        <v>0</v>
      </c>
      <c r="G27" s="525">
        <f>G24+G25+G26</f>
        <v>0</v>
      </c>
      <c r="H27" s="522" t="str">
        <f>IF(E27=F27+G27," ","ERROR")</f>
        <v xml:space="preserve"> </v>
      </c>
    </row>
    <row r="28" spans="1:8" ht="12" customHeight="1">
      <c r="E28" s="526"/>
      <c r="F28" s="526"/>
      <c r="G28" s="526"/>
      <c r="H28" s="522"/>
    </row>
    <row r="29" spans="1:8" ht="12" customHeight="1">
      <c r="A29" s="516">
        <v>16</v>
      </c>
      <c r="B29" s="519" t="s">
        <v>88</v>
      </c>
      <c r="E29" s="524">
        <f>F29+G29</f>
        <v>0</v>
      </c>
      <c r="F29" s="524"/>
      <c r="G29" s="524"/>
      <c r="H29" s="522" t="str">
        <f>IF(E29=F29+G29," ","ERROR")</f>
        <v xml:space="preserve"> </v>
      </c>
    </row>
    <row r="30" spans="1:8" ht="12" customHeight="1">
      <c r="A30" s="516">
        <v>17</v>
      </c>
      <c r="B30" s="519" t="s">
        <v>89</v>
      </c>
      <c r="E30" s="524"/>
      <c r="F30" s="524"/>
      <c r="G30" s="524"/>
      <c r="H30" s="522" t="str">
        <f>IF(E30=F30+G30," ","ERROR")</f>
        <v xml:space="preserve"> </v>
      </c>
    </row>
    <row r="31" spans="1:8" ht="12" customHeight="1">
      <c r="A31" s="516">
        <v>18</v>
      </c>
      <c r="B31" s="519" t="s">
        <v>143</v>
      </c>
      <c r="E31" s="524"/>
      <c r="F31" s="524"/>
      <c r="G31" s="524"/>
      <c r="H31" s="522" t="str">
        <f>IF(E31=F31+G31," ","ERROR")</f>
        <v xml:space="preserve"> </v>
      </c>
    </row>
    <row r="32" spans="1:8" ht="12" customHeight="1">
      <c r="E32" s="526"/>
      <c r="F32" s="526"/>
      <c r="G32" s="526"/>
      <c r="H32" s="522"/>
    </row>
    <row r="33" spans="1:8" ht="12" customHeight="1">
      <c r="B33" s="519" t="s">
        <v>91</v>
      </c>
      <c r="E33" s="526"/>
      <c r="F33" s="526"/>
      <c r="G33" s="526"/>
      <c r="H33" s="522"/>
    </row>
    <row r="34" spans="1:8" ht="12" customHeight="1">
      <c r="A34" s="516">
        <v>19</v>
      </c>
      <c r="B34" s="519" t="s">
        <v>136</v>
      </c>
      <c r="E34" s="524">
        <f>SUM(F34:G34)</f>
        <v>-1133</v>
      </c>
      <c r="F34" s="526">
        <v>-1133</v>
      </c>
      <c r="G34" s="526">
        <v>0</v>
      </c>
      <c r="H34" s="522" t="str">
        <f>IF(E34=F34+G34," ","ERROR")</f>
        <v xml:space="preserve"> </v>
      </c>
    </row>
    <row r="35" spans="1:8" ht="12" customHeight="1">
      <c r="A35" s="516">
        <v>20</v>
      </c>
      <c r="B35" s="519" t="s">
        <v>141</v>
      </c>
      <c r="E35" s="524"/>
      <c r="F35" s="524"/>
      <c r="G35" s="524"/>
      <c r="H35" s="522" t="str">
        <f>IF(E35=F35+G35," ","ERROR")</f>
        <v xml:space="preserve"> </v>
      </c>
    </row>
    <row r="36" spans="1:8" ht="12" customHeight="1">
      <c r="A36" s="516">
        <v>21</v>
      </c>
      <c r="B36" s="519" t="s">
        <v>139</v>
      </c>
      <c r="E36" s="524"/>
      <c r="F36" s="524"/>
      <c r="G36" s="524"/>
      <c r="H36" s="522" t="str">
        <f>IF(E36=F36+G36," ","ERROR")</f>
        <v xml:space="preserve"> </v>
      </c>
    </row>
    <row r="37" spans="1:8" ht="12" customHeight="1">
      <c r="A37" s="516">
        <v>22</v>
      </c>
      <c r="B37" s="519" t="s">
        <v>144</v>
      </c>
      <c r="E37" s="528">
        <f>E34+E35+E36</f>
        <v>-1133</v>
      </c>
      <c r="F37" s="528">
        <f>F34+F35+F36</f>
        <v>-1133</v>
      </c>
      <c r="G37" s="528">
        <f>G34+G35+G36</f>
        <v>0</v>
      </c>
      <c r="H37" s="522" t="str">
        <f>IF(E37=F37+G37," ","ERROR")</f>
        <v xml:space="preserve"> </v>
      </c>
    </row>
    <row r="38" spans="1:8" ht="12" customHeight="1">
      <c r="A38" s="516">
        <v>23</v>
      </c>
      <c r="B38" s="519" t="s">
        <v>93</v>
      </c>
      <c r="E38" s="529">
        <f>E21+E27+E29+E30+E31+E37</f>
        <v>-1133</v>
      </c>
      <c r="F38" s="529">
        <f>F21+F27+F29+F30+F31+F37</f>
        <v>-1133</v>
      </c>
      <c r="G38" s="529">
        <f>G21+G27+G29+G30+G31+G37</f>
        <v>0</v>
      </c>
      <c r="H38" s="522" t="str">
        <f>IF(E38=F38+G38," ","ERROR")</f>
        <v xml:space="preserve"> </v>
      </c>
    </row>
    <row r="39" spans="1:8" ht="12" customHeight="1">
      <c r="E39" s="526"/>
      <c r="F39" s="526"/>
      <c r="G39" s="526"/>
      <c r="H39" s="522"/>
    </row>
    <row r="40" spans="1:8" ht="12" customHeight="1">
      <c r="A40" s="516">
        <v>24</v>
      </c>
      <c r="B40" s="519" t="s">
        <v>145</v>
      </c>
      <c r="E40" s="526">
        <f>E13-E38</f>
        <v>1133</v>
      </c>
      <c r="F40" s="526">
        <f>F13-F38</f>
        <v>1133</v>
      </c>
      <c r="G40" s="526">
        <f>G13-G38</f>
        <v>0</v>
      </c>
      <c r="H40" s="522" t="str">
        <f>IF(E40=F40+G40," ","ERROR")</f>
        <v xml:space="preserve"> </v>
      </c>
    </row>
    <row r="41" spans="1:8" ht="12" customHeight="1">
      <c r="B41" s="519"/>
      <c r="E41" s="526"/>
      <c r="F41" s="526"/>
      <c r="G41" s="526"/>
      <c r="H41" s="522"/>
    </row>
    <row r="42" spans="1:8" ht="12" customHeight="1">
      <c r="B42" s="519" t="s">
        <v>146</v>
      </c>
      <c r="E42" s="526"/>
      <c r="F42" s="526"/>
      <c r="G42" s="526"/>
      <c r="H42" s="522"/>
    </row>
    <row r="43" spans="1:8" ht="12" customHeight="1">
      <c r="A43" s="516">
        <v>25</v>
      </c>
      <c r="B43" s="519" t="s">
        <v>147</v>
      </c>
      <c r="D43" s="530">
        <v>0.35</v>
      </c>
      <c r="E43" s="524">
        <f>F43+G43</f>
        <v>397</v>
      </c>
      <c r="F43" s="524">
        <f>ROUND(F40*D43,0)</f>
        <v>397</v>
      </c>
      <c r="G43" s="524">
        <f>ROUND(G40*D43,0)</f>
        <v>0</v>
      </c>
      <c r="H43" s="522" t="str">
        <f>IF(E43=F43+G43," ","ERROR")</f>
        <v xml:space="preserve"> </v>
      </c>
    </row>
    <row r="44" spans="1:8" ht="12" customHeight="1">
      <c r="A44" s="516">
        <v>26</v>
      </c>
      <c r="B44" s="519" t="s">
        <v>148</v>
      </c>
      <c r="E44" s="524"/>
      <c r="F44" s="524"/>
      <c r="G44" s="524"/>
      <c r="H44" s="522" t="str">
        <f>IF(E44=F44+G44," ","ERROR")</f>
        <v xml:space="preserve"> </v>
      </c>
    </row>
    <row r="45" spans="1:8" ht="12" customHeight="1">
      <c r="A45" s="38">
        <v>27</v>
      </c>
      <c r="B45" s="906" t="s">
        <v>439</v>
      </c>
      <c r="C45"/>
      <c r="D45"/>
      <c r="E45" s="754"/>
      <c r="F45" s="754"/>
      <c r="G45" s="754"/>
      <c r="H45" s="522" t="str">
        <f>IF(E45=F45+G45," ","ERROR")</f>
        <v xml:space="preserve"> </v>
      </c>
    </row>
    <row r="46" spans="1:8" ht="12" customHeight="1">
      <c r="A46" s="218"/>
      <c r="B46" s="221"/>
      <c r="C46" s="215"/>
      <c r="D46" s="215"/>
      <c r="E46" s="228"/>
      <c r="F46" s="228"/>
      <c r="G46" s="228"/>
      <c r="H46" s="522"/>
    </row>
    <row r="47" spans="1:8" ht="12" customHeight="1">
      <c r="A47" s="222">
        <v>28</v>
      </c>
      <c r="B47" s="223" t="s">
        <v>100</v>
      </c>
      <c r="C47" s="224"/>
      <c r="D47" s="224"/>
      <c r="E47" s="232">
        <f>E40-SUM(E43:E45)</f>
        <v>736</v>
      </c>
      <c r="F47" s="232">
        <f>F40-SUM(F43:F45)</f>
        <v>736</v>
      </c>
      <c r="G47" s="232">
        <f>G40-SUM(G43:G45)</f>
        <v>0</v>
      </c>
      <c r="H47" s="522" t="str">
        <f>IF(E47=F47+G47," ","ERROR")</f>
        <v xml:space="preserve"> </v>
      </c>
    </row>
    <row r="48" spans="1:8" ht="12" customHeight="1">
      <c r="A48" s="218"/>
      <c r="H48" s="522"/>
    </row>
    <row r="49" spans="1:8" ht="12" customHeight="1">
      <c r="A49" s="218"/>
      <c r="B49" s="519" t="s">
        <v>101</v>
      </c>
      <c r="H49" s="522"/>
    </row>
    <row r="50" spans="1:8" ht="12" customHeight="1">
      <c r="A50" s="218"/>
      <c r="B50" s="519" t="s">
        <v>102</v>
      </c>
      <c r="H50" s="522"/>
    </row>
    <row r="51" spans="1:8" ht="12" customHeight="1">
      <c r="A51" s="218">
        <v>29</v>
      </c>
      <c r="B51" s="521" t="s">
        <v>150</v>
      </c>
      <c r="C51" s="522"/>
      <c r="D51" s="522"/>
      <c r="E51" s="523"/>
      <c r="F51" s="523"/>
      <c r="G51" s="523"/>
      <c r="H51" s="522" t="str">
        <f t="shared" ref="H51:H62" si="1">IF(E51=F51+G51," ","ERROR")</f>
        <v xml:space="preserve"> </v>
      </c>
    </row>
    <row r="52" spans="1:8" ht="12" customHeight="1">
      <c r="A52" s="218">
        <v>30</v>
      </c>
      <c r="B52" s="519" t="s">
        <v>151</v>
      </c>
      <c r="E52" s="524"/>
      <c r="F52" s="524"/>
      <c r="G52" s="524"/>
      <c r="H52" s="522" t="str">
        <f t="shared" si="1"/>
        <v xml:space="preserve"> </v>
      </c>
    </row>
    <row r="53" spans="1:8" ht="12" customHeight="1">
      <c r="A53" s="218">
        <v>31</v>
      </c>
      <c r="B53" s="519" t="s">
        <v>152</v>
      </c>
      <c r="E53" s="524"/>
      <c r="F53" s="524"/>
      <c r="G53" s="524"/>
      <c r="H53" s="522" t="str">
        <f t="shared" si="1"/>
        <v xml:space="preserve"> </v>
      </c>
    </row>
    <row r="54" spans="1:8" ht="12" customHeight="1">
      <c r="A54" s="218">
        <v>32</v>
      </c>
      <c r="B54" s="519" t="s">
        <v>153</v>
      </c>
      <c r="E54" s="524"/>
      <c r="F54" s="524"/>
      <c r="G54" s="524"/>
      <c r="H54" s="522" t="str">
        <f t="shared" si="1"/>
        <v xml:space="preserve"> </v>
      </c>
    </row>
    <row r="55" spans="1:8" ht="12" customHeight="1">
      <c r="A55" s="218">
        <v>33</v>
      </c>
      <c r="B55" s="519" t="s">
        <v>154</v>
      </c>
      <c r="E55" s="531"/>
      <c r="F55" s="531"/>
      <c r="G55" s="531"/>
      <c r="H55" s="522" t="str">
        <f t="shared" si="1"/>
        <v xml:space="preserve"> </v>
      </c>
    </row>
    <row r="56" spans="1:8" ht="12" customHeight="1">
      <c r="A56" s="218">
        <v>34</v>
      </c>
      <c r="B56" s="519" t="s">
        <v>155</v>
      </c>
      <c r="E56" s="526">
        <f>E51+E52+E53+E54+E55</f>
        <v>0</v>
      </c>
      <c r="F56" s="526">
        <f>F51+F52+F53+F54+F55</f>
        <v>0</v>
      </c>
      <c r="G56" s="526">
        <f>G51+G52+G53+G54+G55</f>
        <v>0</v>
      </c>
      <c r="H56" s="522" t="str">
        <f t="shared" si="1"/>
        <v xml:space="preserve"> </v>
      </c>
    </row>
    <row r="57" spans="1:8" ht="12" customHeight="1">
      <c r="A57" s="218">
        <v>35</v>
      </c>
      <c r="B57" s="519" t="s">
        <v>108</v>
      </c>
      <c r="E57" s="524"/>
      <c r="F57" s="524"/>
      <c r="G57" s="524"/>
      <c r="H57" s="522" t="str">
        <f t="shared" si="1"/>
        <v xml:space="preserve"> </v>
      </c>
    </row>
    <row r="58" spans="1:8" ht="12" customHeight="1">
      <c r="A58" s="218">
        <v>36</v>
      </c>
      <c r="B58" s="519" t="s">
        <v>109</v>
      </c>
      <c r="E58" s="531"/>
      <c r="F58" s="531"/>
      <c r="G58" s="531"/>
      <c r="H58" s="522" t="str">
        <f t="shared" si="1"/>
        <v xml:space="preserve"> </v>
      </c>
    </row>
    <row r="59" spans="1:8" ht="12" customHeight="1">
      <c r="A59" s="218">
        <v>37</v>
      </c>
      <c r="B59" s="519" t="s">
        <v>156</v>
      </c>
      <c r="E59" s="526">
        <f>E57+E58</f>
        <v>0</v>
      </c>
      <c r="F59" s="526">
        <f>F57+F58</f>
        <v>0</v>
      </c>
      <c r="G59" s="526">
        <f>G57+G58</f>
        <v>0</v>
      </c>
      <c r="H59" s="522" t="str">
        <f t="shared" si="1"/>
        <v xml:space="preserve"> </v>
      </c>
    </row>
    <row r="60" spans="1:8" ht="12" customHeight="1">
      <c r="A60" s="218">
        <v>38</v>
      </c>
      <c r="B60" s="519" t="s">
        <v>111</v>
      </c>
      <c r="E60" s="524"/>
      <c r="F60" s="524"/>
      <c r="G60" s="524"/>
      <c r="H60" s="522" t="str">
        <f t="shared" si="1"/>
        <v xml:space="preserve"> </v>
      </c>
    </row>
    <row r="61" spans="1:8" ht="12" customHeight="1">
      <c r="A61" s="218">
        <v>39</v>
      </c>
      <c r="B61" s="221" t="s">
        <v>446</v>
      </c>
      <c r="E61" s="524"/>
      <c r="F61" s="524"/>
      <c r="G61" s="524"/>
      <c r="H61" s="522"/>
    </row>
    <row r="62" spans="1:8" ht="12" customHeight="1">
      <c r="A62" s="218">
        <v>40</v>
      </c>
      <c r="B62" s="519" t="s">
        <v>112</v>
      </c>
      <c r="E62" s="531"/>
      <c r="F62" s="531"/>
      <c r="G62" s="531"/>
      <c r="H62" s="522" t="str">
        <f t="shared" si="1"/>
        <v xml:space="preserve"> </v>
      </c>
    </row>
    <row r="63" spans="1:8" ht="12" customHeight="1">
      <c r="A63" s="218"/>
      <c r="H63" s="522"/>
    </row>
    <row r="64" spans="1:8" ht="12" customHeight="1" thickBot="1">
      <c r="A64" s="222">
        <v>41</v>
      </c>
      <c r="B64" s="521" t="s">
        <v>113</v>
      </c>
      <c r="C64" s="522"/>
      <c r="D64" s="522"/>
      <c r="E64" s="54">
        <f>E56-E59+E60+E62+E61</f>
        <v>0</v>
      </c>
      <c r="F64" s="54">
        <f>F56-F59+F60+F62+F61</f>
        <v>0</v>
      </c>
      <c r="G64" s="54">
        <f>G56-G59+G60+G62+G61</f>
        <v>0</v>
      </c>
      <c r="H64" s="522" t="str">
        <f>IF(E64=F64+G64," ","ERROR")</f>
        <v xml:space="preserve"> </v>
      </c>
    </row>
    <row r="65" spans="1:8" ht="12" customHeight="1" thickTop="1"/>
    <row r="66" spans="1:8" ht="12" customHeight="1">
      <c r="A66" s="509" t="str">
        <f>Inputs!$D$6</f>
        <v>AVISTA UTILITIES</v>
      </c>
      <c r="B66" s="509"/>
      <c r="C66" s="509"/>
      <c r="D66" s="532"/>
      <c r="E66" s="533"/>
      <c r="F66" s="532"/>
      <c r="G66" s="534"/>
      <c r="H66" s="533"/>
    </row>
    <row r="67" spans="1:8" ht="12" customHeight="1">
      <c r="A67" s="509" t="s">
        <v>208</v>
      </c>
      <c r="B67" s="509"/>
      <c r="C67" s="509"/>
      <c r="D67" s="532"/>
      <c r="E67" s="533"/>
      <c r="F67" s="532"/>
      <c r="G67" s="534"/>
      <c r="H67" s="533"/>
    </row>
    <row r="68" spans="1:8" ht="12" customHeight="1">
      <c r="A68" s="509" t="str">
        <f>A3</f>
        <v>TWELVE MONTHS ENDED DECEMBER 31, 2010</v>
      </c>
      <c r="B68" s="509"/>
      <c r="C68" s="509"/>
      <c r="D68" s="532"/>
      <c r="E68" s="533"/>
      <c r="F68" s="512" t="str">
        <f>F2</f>
        <v>INJURIES</v>
      </c>
      <c r="G68" s="532"/>
      <c r="H68" s="533"/>
    </row>
    <row r="69" spans="1:8" ht="12" customHeight="1">
      <c r="A69" s="509" t="s">
        <v>209</v>
      </c>
      <c r="B69" s="509"/>
      <c r="C69" s="509"/>
      <c r="D69" s="532"/>
      <c r="E69" s="533"/>
      <c r="F69" s="512" t="str">
        <f>F3</f>
        <v>AND DAMAGES</v>
      </c>
      <c r="G69" s="532"/>
      <c r="H69" s="533"/>
    </row>
    <row r="70" spans="1:8" ht="12" customHeight="1">
      <c r="B70" s="532"/>
      <c r="C70" s="532"/>
      <c r="D70" s="532"/>
      <c r="E70" s="535"/>
      <c r="F70" s="536" t="str">
        <f>F4</f>
        <v>ELECTRIC</v>
      </c>
      <c r="G70" s="532"/>
      <c r="H70" s="537"/>
    </row>
    <row r="71" spans="1:8" ht="12" customHeight="1">
      <c r="B71" s="532"/>
      <c r="C71" s="532"/>
      <c r="D71" s="532"/>
      <c r="E71" s="533"/>
      <c r="F71" s="512"/>
      <c r="G71" s="538"/>
      <c r="H71" s="533"/>
    </row>
    <row r="72" spans="1:8" ht="12" customHeight="1">
      <c r="B72" s="539" t="s">
        <v>120</v>
      </c>
      <c r="C72" s="540"/>
      <c r="D72" s="532"/>
      <c r="E72" s="533"/>
      <c r="F72" s="536" t="s">
        <v>115</v>
      </c>
      <c r="G72" s="532"/>
      <c r="H72" s="533"/>
    </row>
    <row r="73" spans="1:8" ht="12" customHeight="1">
      <c r="B73" s="519" t="s">
        <v>72</v>
      </c>
      <c r="C73" s="532"/>
      <c r="D73" s="532"/>
      <c r="E73" s="532"/>
      <c r="F73" s="534"/>
      <c r="G73" s="532"/>
      <c r="H73" s="532"/>
    </row>
    <row r="74" spans="1:8" ht="12" customHeight="1">
      <c r="B74" s="521" t="s">
        <v>73</v>
      </c>
      <c r="C74" s="532"/>
      <c r="D74" s="532"/>
      <c r="E74" s="532"/>
      <c r="F74" s="541">
        <f>G8</f>
        <v>0</v>
      </c>
      <c r="G74" s="532"/>
      <c r="H74" s="532"/>
    </row>
    <row r="75" spans="1:8" ht="12" customHeight="1">
      <c r="B75" s="519" t="s">
        <v>74</v>
      </c>
      <c r="C75" s="532"/>
      <c r="D75" s="532"/>
      <c r="E75" s="532"/>
      <c r="F75" s="526">
        <f>G9</f>
        <v>0</v>
      </c>
      <c r="G75" s="532"/>
      <c r="H75" s="532"/>
    </row>
    <row r="76" spans="1:8" ht="12" customHeight="1">
      <c r="B76" s="519" t="s">
        <v>133</v>
      </c>
      <c r="C76" s="532"/>
      <c r="D76" s="532"/>
      <c r="E76" s="532"/>
      <c r="F76" s="529">
        <f>G10</f>
        <v>0</v>
      </c>
      <c r="G76" s="532"/>
      <c r="H76" s="532"/>
    </row>
    <row r="77" spans="1:8" ht="12" customHeight="1">
      <c r="B77" s="519" t="s">
        <v>134</v>
      </c>
      <c r="C77" s="532"/>
      <c r="D77" s="532"/>
      <c r="E77" s="532"/>
      <c r="F77" s="526">
        <f>SUM(F74:F76)</f>
        <v>0</v>
      </c>
      <c r="G77" s="532"/>
      <c r="H77" s="532"/>
    </row>
    <row r="78" spans="1:8" ht="12" customHeight="1">
      <c r="B78" s="519" t="s">
        <v>77</v>
      </c>
      <c r="C78" s="532"/>
      <c r="D78" s="532"/>
      <c r="E78" s="532"/>
      <c r="F78" s="529">
        <f>G12</f>
        <v>0</v>
      </c>
      <c r="G78" s="532"/>
      <c r="H78" s="532"/>
    </row>
    <row r="79" spans="1:8" ht="12" customHeight="1">
      <c r="B79" s="519" t="s">
        <v>135</v>
      </c>
      <c r="C79" s="532"/>
      <c r="D79" s="532"/>
      <c r="E79" s="532"/>
      <c r="F79" s="526">
        <f>F77+F78</f>
        <v>0</v>
      </c>
      <c r="G79" s="532"/>
      <c r="H79" s="532"/>
    </row>
    <row r="80" spans="1:8" ht="12" customHeight="1">
      <c r="C80" s="532"/>
      <c r="D80" s="532"/>
      <c r="E80" s="532"/>
      <c r="F80" s="526"/>
      <c r="G80" s="532"/>
      <c r="H80" s="532"/>
    </row>
    <row r="81" spans="1:8" ht="12" customHeight="1">
      <c r="B81" s="519" t="s">
        <v>79</v>
      </c>
      <c r="C81" s="532"/>
      <c r="D81" s="532"/>
      <c r="E81" s="532"/>
      <c r="F81" s="526"/>
      <c r="G81" s="532"/>
      <c r="H81" s="532"/>
    </row>
    <row r="82" spans="1:8" ht="12" customHeight="1">
      <c r="B82" s="519" t="s">
        <v>80</v>
      </c>
      <c r="C82" s="532"/>
      <c r="D82" s="532"/>
      <c r="E82" s="532"/>
      <c r="F82" s="526"/>
      <c r="G82" s="532"/>
      <c r="H82" s="532"/>
    </row>
    <row r="83" spans="1:8" ht="12" customHeight="1">
      <c r="B83" s="519" t="s">
        <v>136</v>
      </c>
      <c r="C83" s="532"/>
      <c r="D83" s="532"/>
      <c r="E83" s="532"/>
      <c r="F83" s="526">
        <f>G17</f>
        <v>0</v>
      </c>
      <c r="G83" s="532"/>
      <c r="H83" s="532"/>
    </row>
    <row r="84" spans="1:8" ht="12" customHeight="1">
      <c r="B84" s="519" t="s">
        <v>137</v>
      </c>
      <c r="C84" s="532"/>
      <c r="D84" s="532"/>
      <c r="E84" s="532"/>
      <c r="F84" s="526">
        <f>G18</f>
        <v>0</v>
      </c>
      <c r="G84" s="532"/>
      <c r="H84" s="532"/>
    </row>
    <row r="85" spans="1:8" ht="12" customHeight="1">
      <c r="B85" s="519" t="s">
        <v>138</v>
      </c>
      <c r="C85" s="532"/>
      <c r="D85" s="532"/>
      <c r="E85" s="532"/>
      <c r="F85" s="526">
        <f>G19</f>
        <v>0</v>
      </c>
      <c r="G85" s="532"/>
      <c r="H85" s="532"/>
    </row>
    <row r="86" spans="1:8" ht="12" customHeight="1">
      <c r="B86" s="519" t="s">
        <v>139</v>
      </c>
      <c r="C86" s="532"/>
      <c r="D86" s="532"/>
      <c r="E86" s="532"/>
      <c r="F86" s="529">
        <f>G20</f>
        <v>0</v>
      </c>
      <c r="G86" s="532"/>
      <c r="H86" s="532"/>
    </row>
    <row r="87" spans="1:8" ht="12" customHeight="1">
      <c r="B87" s="519" t="s">
        <v>140</v>
      </c>
      <c r="C87" s="532"/>
      <c r="D87" s="532"/>
      <c r="E87" s="532"/>
      <c r="F87" s="526">
        <f>SUM(F83:F86)</f>
        <v>0</v>
      </c>
      <c r="G87" s="532"/>
      <c r="H87" s="532"/>
    </row>
    <row r="88" spans="1:8" ht="12" customHeight="1">
      <c r="C88" s="532"/>
      <c r="D88" s="532"/>
      <c r="E88" s="532"/>
      <c r="F88" s="526"/>
      <c r="G88" s="532"/>
      <c r="H88" s="532"/>
    </row>
    <row r="89" spans="1:8" ht="12" customHeight="1">
      <c r="B89" s="519" t="s">
        <v>85</v>
      </c>
      <c r="C89" s="532"/>
      <c r="D89" s="532"/>
      <c r="E89" s="532"/>
      <c r="F89" s="526"/>
      <c r="G89" s="532"/>
      <c r="H89" s="532"/>
    </row>
    <row r="90" spans="1:8" ht="12" customHeight="1">
      <c r="B90" s="519" t="s">
        <v>136</v>
      </c>
      <c r="C90" s="532"/>
      <c r="D90" s="532"/>
      <c r="E90" s="532"/>
      <c r="F90" s="526">
        <f>G24</f>
        <v>0</v>
      </c>
      <c r="G90" s="532"/>
      <c r="H90" s="532"/>
    </row>
    <row r="91" spans="1:8" ht="12" customHeight="1">
      <c r="B91" s="519" t="s">
        <v>141</v>
      </c>
      <c r="C91" s="532"/>
      <c r="D91" s="532"/>
      <c r="E91" s="532"/>
      <c r="F91" s="526">
        <f>G25</f>
        <v>0</v>
      </c>
      <c r="G91" s="532"/>
      <c r="H91" s="532"/>
    </row>
    <row r="92" spans="1:8" ht="12" customHeight="1">
      <c r="A92" s="510"/>
      <c r="B92" s="519" t="s">
        <v>139</v>
      </c>
      <c r="C92" s="532"/>
      <c r="D92" s="532"/>
      <c r="E92" s="532"/>
      <c r="F92" s="526"/>
      <c r="G92" s="532"/>
      <c r="H92" s="532"/>
    </row>
    <row r="93" spans="1:8" ht="12" customHeight="1">
      <c r="A93" s="510"/>
      <c r="B93" s="519" t="s">
        <v>142</v>
      </c>
      <c r="C93" s="532"/>
      <c r="D93" s="532"/>
      <c r="E93" s="532"/>
      <c r="F93" s="525">
        <f>SUM(F90:F92)</f>
        <v>0</v>
      </c>
      <c r="G93" s="532"/>
      <c r="H93" s="532"/>
    </row>
    <row r="94" spans="1:8" ht="12" customHeight="1">
      <c r="A94" s="510"/>
      <c r="C94" s="532"/>
      <c r="D94" s="532"/>
      <c r="E94" s="532"/>
      <c r="F94" s="526"/>
      <c r="G94" s="532"/>
      <c r="H94" s="532"/>
    </row>
    <row r="95" spans="1:8" ht="12" customHeight="1">
      <c r="A95" s="510"/>
      <c r="B95" s="519" t="s">
        <v>88</v>
      </c>
      <c r="C95" s="532"/>
      <c r="D95" s="532"/>
      <c r="E95" s="532"/>
      <c r="F95" s="526">
        <f>G29</f>
        <v>0</v>
      </c>
      <c r="G95" s="532"/>
      <c r="H95" s="532"/>
    </row>
    <row r="96" spans="1:8" ht="12" customHeight="1">
      <c r="A96" s="510"/>
      <c r="B96" s="519" t="s">
        <v>89</v>
      </c>
      <c r="C96" s="532"/>
      <c r="D96" s="532"/>
      <c r="E96" s="532"/>
      <c r="F96" s="526">
        <f>G30</f>
        <v>0</v>
      </c>
      <c r="G96" s="532"/>
      <c r="H96" s="532"/>
    </row>
    <row r="97" spans="1:8" ht="12" customHeight="1">
      <c r="A97" s="510"/>
      <c r="B97" s="519" t="s">
        <v>143</v>
      </c>
      <c r="C97" s="532"/>
      <c r="D97" s="532"/>
      <c r="E97" s="532"/>
      <c r="F97" s="526">
        <f>G31</f>
        <v>0</v>
      </c>
      <c r="G97" s="532"/>
      <c r="H97" s="532"/>
    </row>
    <row r="98" spans="1:8" ht="12" customHeight="1">
      <c r="A98" s="510"/>
      <c r="C98" s="532"/>
      <c r="D98" s="532"/>
      <c r="E98" s="532"/>
      <c r="F98" s="526"/>
      <c r="G98" s="532"/>
      <c r="H98" s="532"/>
    </row>
    <row r="99" spans="1:8" ht="12" customHeight="1">
      <c r="A99" s="510"/>
      <c r="B99" s="519" t="s">
        <v>91</v>
      </c>
      <c r="C99" s="532"/>
      <c r="D99" s="532"/>
      <c r="E99" s="532"/>
      <c r="F99" s="526"/>
      <c r="G99" s="532"/>
      <c r="H99" s="532"/>
    </row>
    <row r="100" spans="1:8" ht="12" customHeight="1">
      <c r="A100" s="510"/>
      <c r="B100" s="519" t="s">
        <v>136</v>
      </c>
      <c r="C100" s="532"/>
      <c r="D100" s="532"/>
      <c r="E100" s="532"/>
      <c r="F100" s="526">
        <f>G34</f>
        <v>0</v>
      </c>
      <c r="G100" s="532"/>
      <c r="H100" s="532"/>
    </row>
    <row r="101" spans="1:8" ht="12" customHeight="1">
      <c r="A101" s="510"/>
      <c r="B101" s="519" t="s">
        <v>141</v>
      </c>
      <c r="C101" s="532"/>
      <c r="D101" s="532"/>
      <c r="E101" s="532"/>
      <c r="F101" s="526">
        <f>G35</f>
        <v>0</v>
      </c>
      <c r="G101" s="532"/>
      <c r="H101" s="532"/>
    </row>
    <row r="102" spans="1:8" ht="12" customHeight="1">
      <c r="A102" s="510"/>
      <c r="B102" s="519" t="s">
        <v>139</v>
      </c>
      <c r="C102" s="532"/>
      <c r="D102" s="532"/>
      <c r="E102" s="532"/>
      <c r="F102" s="529">
        <f>G36</f>
        <v>0</v>
      </c>
      <c r="G102" s="532"/>
      <c r="H102" s="532"/>
    </row>
    <row r="103" spans="1:8" ht="12" customHeight="1">
      <c r="A103" s="510"/>
      <c r="B103" s="519" t="s">
        <v>144</v>
      </c>
      <c r="C103" s="532"/>
      <c r="D103" s="532"/>
      <c r="E103" s="532"/>
      <c r="F103" s="526">
        <f>F100+F101+F102</f>
        <v>0</v>
      </c>
      <c r="G103" s="532"/>
      <c r="H103" s="532"/>
    </row>
    <row r="104" spans="1:8" ht="12" customHeight="1">
      <c r="A104" s="510"/>
      <c r="B104" s="532"/>
      <c r="C104" s="532"/>
      <c r="D104" s="532"/>
      <c r="E104" s="532"/>
      <c r="F104" s="526"/>
      <c r="G104" s="532"/>
      <c r="H104" s="532"/>
    </row>
    <row r="105" spans="1:8" ht="12" customHeight="1">
      <c r="A105" s="510"/>
      <c r="B105" s="532" t="s">
        <v>93</v>
      </c>
      <c r="C105" s="532"/>
      <c r="D105" s="532"/>
      <c r="E105" s="532"/>
      <c r="F105" s="528">
        <f>F87+F93+F95+F96+F97+F103</f>
        <v>0</v>
      </c>
      <c r="G105" s="532"/>
      <c r="H105" s="532"/>
    </row>
    <row r="106" spans="1:8" ht="12" customHeight="1">
      <c r="A106" s="510"/>
      <c r="B106" s="532"/>
      <c r="C106" s="532"/>
      <c r="D106" s="532"/>
      <c r="E106" s="532"/>
      <c r="F106" s="526"/>
      <c r="G106" s="532"/>
      <c r="H106" s="532"/>
    </row>
    <row r="107" spans="1:8" ht="12" customHeight="1">
      <c r="A107" s="510"/>
      <c r="B107" s="532" t="s">
        <v>210</v>
      </c>
      <c r="C107" s="532"/>
      <c r="D107" s="532"/>
      <c r="E107" s="532"/>
      <c r="F107" s="529">
        <f>F79-F105</f>
        <v>0</v>
      </c>
      <c r="G107" s="532"/>
      <c r="H107" s="532"/>
    </row>
    <row r="108" spans="1:8" ht="12" customHeight="1">
      <c r="A108" s="510"/>
      <c r="B108" s="532"/>
      <c r="C108" s="532"/>
      <c r="D108" s="532"/>
      <c r="E108" s="532"/>
      <c r="F108" s="526"/>
      <c r="G108" s="532"/>
      <c r="H108" s="532"/>
    </row>
    <row r="109" spans="1:8" ht="12" customHeight="1">
      <c r="A109" s="510"/>
      <c r="B109" s="532" t="s">
        <v>211</v>
      </c>
      <c r="C109" s="532"/>
      <c r="D109" s="532"/>
      <c r="E109" s="533"/>
      <c r="F109" s="526"/>
      <c r="G109" s="532"/>
      <c r="H109" s="532"/>
    </row>
    <row r="110" spans="1:8" ht="12" customHeight="1" thickBot="1">
      <c r="A110" s="510"/>
      <c r="B110" s="542" t="s">
        <v>212</v>
      </c>
      <c r="C110" s="543">
        <f>Inputs!$D$4</f>
        <v>1.5093000000000001E-2</v>
      </c>
      <c r="D110" s="532"/>
      <c r="E110" s="533"/>
      <c r="F110" s="544">
        <f>ROUND(F107*C110,0)</f>
        <v>0</v>
      </c>
      <c r="G110" s="532"/>
      <c r="H110" s="532"/>
    </row>
    <row r="111" spans="1:8" ht="12" customHeight="1" thickTop="1">
      <c r="A111" s="510"/>
      <c r="B111" s="532"/>
      <c r="C111" s="532"/>
      <c r="D111" s="532"/>
      <c r="E111" s="533"/>
      <c r="F111" s="532"/>
      <c r="G111" s="534"/>
      <c r="H111" s="532"/>
    </row>
    <row r="112" spans="1:8"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sheetData>
  <customSheetViews>
    <customSheetView guid="{A15D1962-B049-11D2-8670-0000832CEEE8}" showRuler="0" topLeftCell="A56">
      <selection activeCell="A67" sqref="A67"/>
      <pageMargins left="0.75" right="0.75" top="0.5" bottom="0.5" header="0.5" footer="0.5"/>
      <pageSetup scale="88" orientation="portrait" horizontalDpi="4294967292" verticalDpi="0" r:id="rId1"/>
      <headerFooter alignWithMargins="0"/>
    </customSheetView>
    <customSheetView guid="{6E1B8C45-B07F-11D2-B0DC-0000832CDFF0}" showPageBreaks="1" showRuler="0" topLeftCell="A15">
      <selection activeCell="G43" sqref="G43"/>
      <pageMargins left="0.75" right="0.75" top="0.5" bottom="0.5" header="0.5" footer="0.5"/>
      <pageSetup scale="88" orientation="portrait" horizontalDpi="4294967292" verticalDpi="0" r:id="rId2"/>
      <headerFooter alignWithMargins="0"/>
    </customSheetView>
  </customSheetViews>
  <phoneticPr fontId="0" type="noConversion"/>
  <hyperlinks>
    <hyperlink ref="H1" location="WAElec_09!AB10" display="WAElec_09!AB10"/>
  </hyperlinks>
  <pageMargins left="1" right="0.75" top="0.5" bottom="0.5" header="0.5" footer="0.5"/>
  <pageSetup scale="90" orientation="portrait" horizontalDpi="4294967292" r:id="rId3"/>
  <headerFooter alignWithMargins="0"/>
  <rowBreaks count="1" manualBreakCount="1">
    <brk id="6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112"/>
  <sheetViews>
    <sheetView workbookViewId="0">
      <selection activeCell="F1" sqref="F1"/>
    </sheetView>
  </sheetViews>
  <sheetFormatPr defaultColWidth="12.42578125" defaultRowHeight="12"/>
  <cols>
    <col min="1" max="1" width="5.5703125" style="550" customWidth="1"/>
    <col min="2" max="2" width="31.28515625" style="547" customWidth="1"/>
    <col min="3" max="3" width="12.42578125" style="547" customWidth="1"/>
    <col min="4" max="4" width="6.7109375" style="547" customWidth="1"/>
    <col min="5" max="6" width="12.42578125" style="547" customWidth="1"/>
    <col min="7" max="7" width="11.7109375" style="547" customWidth="1"/>
    <col min="8" max="8" width="12.42578125" style="510" customWidth="1"/>
    <col min="9" max="16384" width="12.42578125" style="547"/>
  </cols>
  <sheetData>
    <row r="1" spans="1:8">
      <c r="A1" s="545" t="str">
        <f>Inputs!$D$6</f>
        <v>AVISTA UTILITIES</v>
      </c>
      <c r="B1" s="546"/>
      <c r="C1" s="545"/>
      <c r="F1" s="550"/>
    </row>
    <row r="2" spans="1:8">
      <c r="A2" s="545" t="s">
        <v>125</v>
      </c>
      <c r="B2" s="546"/>
      <c r="C2" s="545"/>
      <c r="F2" s="545" t="s">
        <v>231</v>
      </c>
    </row>
    <row r="3" spans="1:8">
      <c r="A3" s="546" t="str">
        <f>WAElec_10!$A$4</f>
        <v>TWELVE MONTHS ENDED DECEMBER 31, 2010</v>
      </c>
      <c r="B3" s="546"/>
      <c r="C3" s="545"/>
      <c r="E3" s="545" t="s">
        <v>232</v>
      </c>
      <c r="F3" s="545"/>
      <c r="G3" s="545"/>
    </row>
    <row r="4" spans="1:8">
      <c r="A4" s="545" t="s">
        <v>0</v>
      </c>
      <c r="B4" s="546"/>
      <c r="C4" s="545"/>
      <c r="E4" s="548" t="s">
        <v>128</v>
      </c>
      <c r="F4" s="548"/>
      <c r="G4" s="549"/>
    </row>
    <row r="5" spans="1:8">
      <c r="A5" s="550" t="s">
        <v>12</v>
      </c>
    </row>
    <row r="6" spans="1:8" s="550" customFormat="1">
      <c r="A6" s="550" t="s">
        <v>129</v>
      </c>
      <c r="B6" s="552" t="s">
        <v>33</v>
      </c>
      <c r="C6" s="552"/>
      <c r="E6" s="552" t="s">
        <v>130</v>
      </c>
      <c r="F6" s="552" t="s">
        <v>131</v>
      </c>
      <c r="G6" s="552" t="s">
        <v>115</v>
      </c>
      <c r="H6" s="518" t="s">
        <v>132</v>
      </c>
    </row>
    <row r="7" spans="1:8">
      <c r="B7" s="554" t="s">
        <v>72</v>
      </c>
    </row>
    <row r="8" spans="1:8" s="557" customFormat="1">
      <c r="A8" s="555">
        <v>1</v>
      </c>
      <c r="B8" s="556" t="s">
        <v>73</v>
      </c>
      <c r="E8" s="558">
        <f>F8+G8</f>
        <v>0</v>
      </c>
      <c r="F8" s="558"/>
      <c r="G8" s="558"/>
      <c r="H8" s="522" t="str">
        <f t="shared" ref="H8:H13" si="0">IF(E8=F8+G8," ","ERROR")</f>
        <v xml:space="preserve"> </v>
      </c>
    </row>
    <row r="9" spans="1:8">
      <c r="A9" s="550">
        <v>2</v>
      </c>
      <c r="B9" s="554" t="s">
        <v>74</v>
      </c>
      <c r="E9" s="559"/>
      <c r="F9" s="559"/>
      <c r="G9" s="559"/>
      <c r="H9" s="522" t="str">
        <f t="shared" si="0"/>
        <v xml:space="preserve"> </v>
      </c>
    </row>
    <row r="10" spans="1:8">
      <c r="A10" s="550">
        <v>3</v>
      </c>
      <c r="B10" s="554" t="s">
        <v>133</v>
      </c>
      <c r="E10" s="559"/>
      <c r="F10" s="559"/>
      <c r="G10" s="559"/>
      <c r="H10" s="522" t="str">
        <f t="shared" si="0"/>
        <v xml:space="preserve"> </v>
      </c>
    </row>
    <row r="11" spans="1:8">
      <c r="A11" s="550">
        <v>4</v>
      </c>
      <c r="B11" s="554" t="s">
        <v>134</v>
      </c>
      <c r="E11" s="560">
        <f>E8+E9+E10</f>
        <v>0</v>
      </c>
      <c r="F11" s="560">
        <f>F8+F9+F10</f>
        <v>0</v>
      </c>
      <c r="G11" s="560">
        <f>G8+G9+G10</f>
        <v>0</v>
      </c>
      <c r="H11" s="522" t="str">
        <f t="shared" si="0"/>
        <v xml:space="preserve"> </v>
      </c>
    </row>
    <row r="12" spans="1:8">
      <c r="A12" s="550">
        <v>5</v>
      </c>
      <c r="B12" s="554" t="s">
        <v>77</v>
      </c>
      <c r="E12" s="559"/>
      <c r="F12" s="559"/>
      <c r="G12" s="559"/>
      <c r="H12" s="522" t="str">
        <f t="shared" si="0"/>
        <v xml:space="preserve"> </v>
      </c>
    </row>
    <row r="13" spans="1:8">
      <c r="A13" s="550">
        <v>6</v>
      </c>
      <c r="B13" s="554" t="s">
        <v>135</v>
      </c>
      <c r="E13" s="560">
        <f>E11+E12</f>
        <v>0</v>
      </c>
      <c r="F13" s="560">
        <f>F11+F12</f>
        <v>0</v>
      </c>
      <c r="G13" s="560">
        <f>G11+G12</f>
        <v>0</v>
      </c>
      <c r="H13" s="522" t="str">
        <f t="shared" si="0"/>
        <v xml:space="preserve"> </v>
      </c>
    </row>
    <row r="14" spans="1:8">
      <c r="E14" s="562"/>
      <c r="F14" s="562"/>
      <c r="G14" s="562"/>
      <c r="H14" s="522"/>
    </row>
    <row r="15" spans="1:8">
      <c r="B15" s="554" t="s">
        <v>79</v>
      </c>
      <c r="E15" s="562"/>
      <c r="F15" s="562"/>
      <c r="G15" s="562"/>
      <c r="H15" s="522"/>
    </row>
    <row r="16" spans="1:8">
      <c r="B16" s="554" t="s">
        <v>80</v>
      </c>
      <c r="E16" s="562"/>
      <c r="F16" s="562"/>
      <c r="G16" s="562"/>
      <c r="H16" s="522"/>
    </row>
    <row r="17" spans="1:8">
      <c r="A17" s="550">
        <v>7</v>
      </c>
      <c r="B17" s="554" t="s">
        <v>136</v>
      </c>
      <c r="E17" s="559"/>
      <c r="F17" s="559"/>
      <c r="G17" s="559"/>
      <c r="H17" s="522" t="str">
        <f>IF(E17=F17+G17," ","ERROR")</f>
        <v xml:space="preserve"> </v>
      </c>
    </row>
    <row r="18" spans="1:8">
      <c r="A18" s="550">
        <v>8</v>
      </c>
      <c r="B18" s="554" t="s">
        <v>137</v>
      </c>
      <c r="E18" s="559"/>
      <c r="F18" s="559"/>
      <c r="G18" s="559"/>
      <c r="H18" s="522" t="str">
        <f>IF(E18=F18+G18," ","ERROR")</f>
        <v xml:space="preserve"> </v>
      </c>
    </row>
    <row r="19" spans="1:8">
      <c r="A19" s="550">
        <v>9</v>
      </c>
      <c r="B19" s="554" t="s">
        <v>138</v>
      </c>
      <c r="E19" s="559"/>
      <c r="F19" s="559"/>
      <c r="G19" s="559"/>
      <c r="H19" s="522" t="str">
        <f>IF(E19=F19+G19," ","ERROR")</f>
        <v xml:space="preserve"> </v>
      </c>
    </row>
    <row r="20" spans="1:8">
      <c r="A20" s="550">
        <v>10</v>
      </c>
      <c r="B20" s="554" t="s">
        <v>139</v>
      </c>
      <c r="E20" s="559"/>
      <c r="F20" s="559"/>
      <c r="G20" s="559"/>
      <c r="H20" s="522" t="str">
        <f>IF(E20=F20+G20," ","ERROR")</f>
        <v xml:space="preserve"> </v>
      </c>
    </row>
    <row r="21" spans="1:8">
      <c r="A21" s="550">
        <v>11</v>
      </c>
      <c r="B21" s="554" t="s">
        <v>140</v>
      </c>
      <c r="E21" s="560">
        <f>E17+E18+E19+E20</f>
        <v>0</v>
      </c>
      <c r="F21" s="560">
        <f>F17+F18+F19+F20</f>
        <v>0</v>
      </c>
      <c r="G21" s="560">
        <f>G17+G18+G19+G20</f>
        <v>0</v>
      </c>
      <c r="H21" s="522" t="str">
        <f>IF(E21=F21+G21," ","ERROR")</f>
        <v xml:space="preserve"> </v>
      </c>
    </row>
    <row r="22" spans="1:8">
      <c r="E22" s="562"/>
      <c r="F22" s="562"/>
      <c r="G22" s="562"/>
      <c r="H22" s="522"/>
    </row>
    <row r="23" spans="1:8">
      <c r="B23" s="554" t="s">
        <v>85</v>
      </c>
      <c r="E23" s="562"/>
      <c r="F23" s="562"/>
      <c r="G23" s="562"/>
      <c r="H23" s="522"/>
    </row>
    <row r="24" spans="1:8">
      <c r="A24" s="550">
        <v>12</v>
      </c>
      <c r="B24" s="554" t="s">
        <v>136</v>
      </c>
      <c r="E24" s="559"/>
      <c r="F24" s="559"/>
      <c r="G24" s="559"/>
      <c r="H24" s="522" t="str">
        <f>IF(E24=F24+G24," ","ERROR")</f>
        <v xml:space="preserve"> </v>
      </c>
    </row>
    <row r="25" spans="1:8">
      <c r="A25" s="550">
        <v>13</v>
      </c>
      <c r="B25" s="554" t="s">
        <v>141</v>
      </c>
      <c r="E25" s="559"/>
      <c r="F25" s="559"/>
      <c r="G25" s="559"/>
      <c r="H25" s="522" t="str">
        <f>IF(E25=F25+G25," ","ERROR")</f>
        <v xml:space="preserve"> </v>
      </c>
    </row>
    <row r="26" spans="1:8">
      <c r="A26" s="550">
        <v>14</v>
      </c>
      <c r="B26" s="554" t="s">
        <v>139</v>
      </c>
      <c r="E26" s="559">
        <f>F26+G26</f>
        <v>0</v>
      </c>
      <c r="F26" s="559"/>
      <c r="G26" s="559">
        <f>G110</f>
        <v>0</v>
      </c>
      <c r="H26" s="522" t="str">
        <f>IF(E26=F26+G26," ","ERROR")</f>
        <v xml:space="preserve"> </v>
      </c>
    </row>
    <row r="27" spans="1:8">
      <c r="A27" s="550">
        <v>15</v>
      </c>
      <c r="B27" s="554" t="s">
        <v>142</v>
      </c>
      <c r="E27" s="560">
        <f>E24+E25+E26</f>
        <v>0</v>
      </c>
      <c r="F27" s="560">
        <f>F24+F25+F26</f>
        <v>0</v>
      </c>
      <c r="G27" s="560">
        <f>G24+G25+G26</f>
        <v>0</v>
      </c>
      <c r="H27" s="522" t="str">
        <f>IF(E27=F27+G27," ","ERROR")</f>
        <v xml:space="preserve"> </v>
      </c>
    </row>
    <row r="28" spans="1:8">
      <c r="E28" s="562"/>
      <c r="F28" s="562"/>
      <c r="G28" s="562"/>
      <c r="H28" s="522"/>
    </row>
    <row r="29" spans="1:8">
      <c r="A29" s="550">
        <v>16</v>
      </c>
      <c r="B29" s="554" t="s">
        <v>88</v>
      </c>
      <c r="E29" s="559"/>
      <c r="F29" s="559"/>
      <c r="G29" s="559"/>
      <c r="H29" s="522" t="str">
        <f>IF(E29=F29+G29," ","ERROR")</f>
        <v xml:space="preserve"> </v>
      </c>
    </row>
    <row r="30" spans="1:8">
      <c r="A30" s="550">
        <v>17</v>
      </c>
      <c r="B30" s="554" t="s">
        <v>89</v>
      </c>
      <c r="E30" s="559"/>
      <c r="F30" s="559"/>
      <c r="G30" s="559"/>
      <c r="H30" s="522" t="str">
        <f>IF(E30=F30+G30," ","ERROR")</f>
        <v xml:space="preserve"> </v>
      </c>
    </row>
    <row r="31" spans="1:8">
      <c r="A31" s="550">
        <v>18</v>
      </c>
      <c r="B31" s="554" t="s">
        <v>143</v>
      </c>
      <c r="E31" s="559"/>
      <c r="F31" s="559"/>
      <c r="G31" s="559"/>
      <c r="H31" s="522" t="str">
        <f>IF(E31=F31+G31," ","ERROR")</f>
        <v xml:space="preserve"> </v>
      </c>
    </row>
    <row r="32" spans="1:8">
      <c r="E32" s="562"/>
      <c r="F32" s="562"/>
      <c r="G32" s="562"/>
      <c r="H32" s="522"/>
    </row>
    <row r="33" spans="1:8">
      <c r="B33" s="554" t="s">
        <v>91</v>
      </c>
      <c r="E33" s="562"/>
      <c r="F33" s="562"/>
      <c r="G33" s="562"/>
      <c r="H33" s="522"/>
    </row>
    <row r="34" spans="1:8">
      <c r="A34" s="550">
        <v>19</v>
      </c>
      <c r="B34" s="554" t="s">
        <v>136</v>
      </c>
      <c r="E34" s="559"/>
      <c r="F34" s="559"/>
      <c r="G34" s="559"/>
      <c r="H34" s="522" t="str">
        <f>IF(E34=F34+G34," ","ERROR")</f>
        <v xml:space="preserve"> </v>
      </c>
    </row>
    <row r="35" spans="1:8">
      <c r="A35" s="550">
        <v>20</v>
      </c>
      <c r="B35" s="554" t="s">
        <v>141</v>
      </c>
      <c r="E35" s="559"/>
      <c r="F35" s="559"/>
      <c r="G35" s="559"/>
      <c r="H35" s="522" t="str">
        <f>IF(E35=F35+G35," ","ERROR")</f>
        <v xml:space="preserve"> </v>
      </c>
    </row>
    <row r="36" spans="1:8">
      <c r="A36" s="550">
        <v>21</v>
      </c>
      <c r="B36" s="554" t="s">
        <v>139</v>
      </c>
      <c r="E36" s="559"/>
      <c r="F36" s="559"/>
      <c r="G36" s="559"/>
      <c r="H36" s="522" t="str">
        <f>IF(E36=F36+G36," ","ERROR")</f>
        <v xml:space="preserve"> </v>
      </c>
    </row>
    <row r="37" spans="1:8">
      <c r="A37" s="550">
        <v>22</v>
      </c>
      <c r="B37" s="554" t="s">
        <v>144</v>
      </c>
      <c r="E37" s="563">
        <f>E34+E35+E36</f>
        <v>0</v>
      </c>
      <c r="F37" s="563">
        <f>F34+F35+F36</f>
        <v>0</v>
      </c>
      <c r="G37" s="563">
        <f>G34+G35+G36</f>
        <v>0</v>
      </c>
      <c r="H37" s="522" t="str">
        <f>IF(E37=F37+G37," ","ERROR")</f>
        <v xml:space="preserve"> </v>
      </c>
    </row>
    <row r="38" spans="1:8">
      <c r="A38" s="550">
        <v>23</v>
      </c>
      <c r="B38" s="554" t="s">
        <v>93</v>
      </c>
      <c r="E38" s="564">
        <f>E21+E27+E29+E30+E31+E37</f>
        <v>0</v>
      </c>
      <c r="F38" s="564">
        <f>F21+F27+F29+F30+F31+F37</f>
        <v>0</v>
      </c>
      <c r="G38" s="564">
        <f>G21+G27+G29+G30+G31+G37</f>
        <v>0</v>
      </c>
      <c r="H38" s="522" t="str">
        <f>IF(E38=F38+G38," ","ERROR")</f>
        <v xml:space="preserve"> </v>
      </c>
    </row>
    <row r="39" spans="1:8">
      <c r="E39" s="562"/>
      <c r="F39" s="562"/>
      <c r="G39" s="562"/>
      <c r="H39" s="522"/>
    </row>
    <row r="40" spans="1:8">
      <c r="A40" s="550">
        <v>24</v>
      </c>
      <c r="B40" s="554" t="s">
        <v>145</v>
      </c>
      <c r="E40" s="562">
        <f>E13-E38</f>
        <v>0</v>
      </c>
      <c r="F40" s="562">
        <f>F13-F38</f>
        <v>0</v>
      </c>
      <c r="G40" s="562">
        <f>G13-G38</f>
        <v>0</v>
      </c>
      <c r="H40" s="522" t="str">
        <f>IF(E40=F40+G40," ","ERROR")</f>
        <v xml:space="preserve"> </v>
      </c>
    </row>
    <row r="41" spans="1:8">
      <c r="B41" s="554"/>
      <c r="E41" s="562"/>
      <c r="F41" s="562"/>
      <c r="G41" s="562"/>
      <c r="H41" s="522"/>
    </row>
    <row r="42" spans="1:8">
      <c r="B42" s="554" t="s">
        <v>146</v>
      </c>
      <c r="E42" s="562"/>
      <c r="F42" s="562"/>
      <c r="G42" s="562"/>
      <c r="H42" s="522"/>
    </row>
    <row r="43" spans="1:8">
      <c r="A43" s="550">
        <v>25</v>
      </c>
      <c r="B43" s="554" t="s">
        <v>205</v>
      </c>
      <c r="E43" s="559">
        <f>F43+G43</f>
        <v>-519</v>
      </c>
      <c r="F43" s="559">
        <f>-519</f>
        <v>-519</v>
      </c>
      <c r="G43" s="559"/>
      <c r="H43" s="522" t="str">
        <f>IF(E43=F43+G43," ","ERROR")</f>
        <v xml:space="preserve"> </v>
      </c>
    </row>
    <row r="44" spans="1:8">
      <c r="A44" s="550">
        <v>26</v>
      </c>
      <c r="B44" s="554" t="s">
        <v>148</v>
      </c>
      <c r="E44" s="559">
        <f>F44+G44</f>
        <v>273</v>
      </c>
      <c r="F44" s="559">
        <v>273</v>
      </c>
      <c r="G44" s="559"/>
      <c r="H44" s="522" t="str">
        <f>IF(E44=F44+G44," ","ERROR")</f>
        <v xml:space="preserve"> </v>
      </c>
    </row>
    <row r="45" spans="1:8" ht="12.75">
      <c r="A45" s="38">
        <v>27</v>
      </c>
      <c r="B45" s="906" t="s">
        <v>439</v>
      </c>
      <c r="C45"/>
      <c r="D45"/>
      <c r="E45" s="565">
        <f>F45+G45</f>
        <v>0</v>
      </c>
      <c r="F45" s="565">
        <v>0</v>
      </c>
      <c r="G45" s="565"/>
      <c r="H45" s="522" t="str">
        <f>IF(E45=F45+G45," ","ERROR")</f>
        <v xml:space="preserve"> </v>
      </c>
    </row>
    <row r="46" spans="1:8">
      <c r="A46" s="218"/>
      <c r="B46" s="221"/>
      <c r="C46" s="215"/>
      <c r="D46" s="215"/>
      <c r="E46" s="228"/>
      <c r="F46" s="228"/>
      <c r="G46" s="228"/>
      <c r="H46" s="522"/>
    </row>
    <row r="47" spans="1:8" s="557" customFormat="1">
      <c r="A47" s="222">
        <v>28</v>
      </c>
      <c r="B47" s="223" t="s">
        <v>100</v>
      </c>
      <c r="C47" s="224"/>
      <c r="D47" s="224"/>
      <c r="E47" s="232">
        <f>E40-SUM(E43:E45)</f>
        <v>246</v>
      </c>
      <c r="F47" s="232">
        <f>F40-SUM(F43:F45)</f>
        <v>246</v>
      </c>
      <c r="G47" s="232">
        <f>G40-SUM(G43:G45)</f>
        <v>0</v>
      </c>
      <c r="H47" s="522" t="str">
        <f>IF(E47=F47+G47," ","ERROR")</f>
        <v xml:space="preserve"> </v>
      </c>
    </row>
    <row r="48" spans="1:8">
      <c r="A48" s="218"/>
      <c r="H48" s="522"/>
    </row>
    <row r="49" spans="1:8" ht="12.75" customHeight="1">
      <c r="A49" s="218"/>
      <c r="B49" s="554" t="s">
        <v>101</v>
      </c>
      <c r="H49" s="522"/>
    </row>
    <row r="50" spans="1:8">
      <c r="A50" s="218"/>
      <c r="B50" s="554" t="s">
        <v>102</v>
      </c>
      <c r="H50" s="522"/>
    </row>
    <row r="51" spans="1:8" s="557" customFormat="1">
      <c r="A51" s="218">
        <v>29</v>
      </c>
      <c r="B51" s="556" t="s">
        <v>150</v>
      </c>
      <c r="E51" s="558"/>
      <c r="F51" s="558"/>
      <c r="G51" s="558"/>
      <c r="H51" s="522" t="str">
        <f t="shared" ref="H51:H62" si="1">IF(E51=F51+G51," ","ERROR")</f>
        <v xml:space="preserve"> </v>
      </c>
    </row>
    <row r="52" spans="1:8">
      <c r="A52" s="218">
        <v>30</v>
      </c>
      <c r="B52" s="554" t="s">
        <v>151</v>
      </c>
      <c r="E52" s="559"/>
      <c r="F52" s="559"/>
      <c r="G52" s="559"/>
      <c r="H52" s="522" t="str">
        <f t="shared" si="1"/>
        <v xml:space="preserve"> </v>
      </c>
    </row>
    <row r="53" spans="1:8">
      <c r="A53" s="218">
        <v>31</v>
      </c>
      <c r="B53" s="554" t="s">
        <v>152</v>
      </c>
      <c r="E53" s="559"/>
      <c r="F53" s="559"/>
      <c r="G53" s="559"/>
      <c r="H53" s="522" t="str">
        <f t="shared" si="1"/>
        <v xml:space="preserve"> </v>
      </c>
    </row>
    <row r="54" spans="1:8">
      <c r="A54" s="218">
        <v>32</v>
      </c>
      <c r="B54" s="554" t="s">
        <v>153</v>
      </c>
      <c r="E54" s="559"/>
      <c r="F54" s="559"/>
      <c r="G54" s="559"/>
      <c r="H54" s="522" t="str">
        <f t="shared" si="1"/>
        <v xml:space="preserve"> </v>
      </c>
    </row>
    <row r="55" spans="1:8">
      <c r="A55" s="218">
        <v>33</v>
      </c>
      <c r="B55" s="554" t="s">
        <v>154</v>
      </c>
      <c r="E55" s="565"/>
      <c r="F55" s="565"/>
      <c r="G55" s="565"/>
      <c r="H55" s="522" t="str">
        <f t="shared" si="1"/>
        <v xml:space="preserve"> </v>
      </c>
    </row>
    <row r="56" spans="1:8">
      <c r="A56" s="218">
        <v>34</v>
      </c>
      <c r="B56" s="554" t="s">
        <v>155</v>
      </c>
      <c r="E56" s="562">
        <f>E51+E52+E53+E54+E55</f>
        <v>0</v>
      </c>
      <c r="F56" s="562">
        <f>F51+F52+F53+F54+F55</f>
        <v>0</v>
      </c>
      <c r="G56" s="562">
        <f>G51+G52+G53+G54+G55</f>
        <v>0</v>
      </c>
      <c r="H56" s="522" t="str">
        <f t="shared" si="1"/>
        <v xml:space="preserve"> </v>
      </c>
    </row>
    <row r="57" spans="1:8">
      <c r="A57" s="218">
        <v>35</v>
      </c>
      <c r="B57" s="554" t="s">
        <v>108</v>
      </c>
      <c r="E57" s="559"/>
      <c r="F57" s="559"/>
      <c r="G57" s="559"/>
      <c r="H57" s="522" t="str">
        <f t="shared" si="1"/>
        <v xml:space="preserve"> </v>
      </c>
    </row>
    <row r="58" spans="1:8">
      <c r="A58" s="218">
        <v>36</v>
      </c>
      <c r="B58" s="554" t="s">
        <v>109</v>
      </c>
      <c r="E58" s="565"/>
      <c r="F58" s="565"/>
      <c r="G58" s="565"/>
      <c r="H58" s="522" t="str">
        <f t="shared" si="1"/>
        <v xml:space="preserve"> </v>
      </c>
    </row>
    <row r="59" spans="1:8">
      <c r="A59" s="218">
        <v>37</v>
      </c>
      <c r="B59" s="554" t="s">
        <v>156</v>
      </c>
      <c r="E59" s="562">
        <f>E57+E58</f>
        <v>0</v>
      </c>
      <c r="F59" s="562">
        <f>F57+F58</f>
        <v>0</v>
      </c>
      <c r="G59" s="562">
        <f>G57+G58</f>
        <v>0</v>
      </c>
      <c r="H59" s="522" t="str">
        <f t="shared" si="1"/>
        <v xml:space="preserve"> </v>
      </c>
    </row>
    <row r="60" spans="1:8">
      <c r="A60" s="218">
        <v>38</v>
      </c>
      <c r="B60" s="554" t="s">
        <v>111</v>
      </c>
      <c r="E60" s="559"/>
      <c r="F60" s="559"/>
      <c r="G60" s="559"/>
      <c r="H60" s="522" t="str">
        <f t="shared" si="1"/>
        <v xml:space="preserve"> </v>
      </c>
    </row>
    <row r="61" spans="1:8">
      <c r="A61" s="218">
        <v>39</v>
      </c>
      <c r="B61" s="221" t="s">
        <v>446</v>
      </c>
      <c r="E61" s="559"/>
      <c r="F61" s="559"/>
      <c r="G61" s="559"/>
      <c r="H61" s="522"/>
    </row>
    <row r="62" spans="1:8">
      <c r="A62" s="218">
        <v>40</v>
      </c>
      <c r="B62" s="554" t="s">
        <v>112</v>
      </c>
      <c r="E62" s="565"/>
      <c r="F62" s="565"/>
      <c r="G62" s="565"/>
      <c r="H62" s="522" t="str">
        <f t="shared" si="1"/>
        <v xml:space="preserve"> </v>
      </c>
    </row>
    <row r="63" spans="1:8">
      <c r="A63" s="218"/>
      <c r="H63" s="522"/>
    </row>
    <row r="64" spans="1:8" s="557" customFormat="1" ht="12.75" thickBot="1">
      <c r="A64" s="222">
        <v>41</v>
      </c>
      <c r="B64" s="556" t="s">
        <v>113</v>
      </c>
      <c r="E64" s="54">
        <f>E56-E59+E60+E62+E61</f>
        <v>0</v>
      </c>
      <c r="F64" s="54">
        <f>F56-F59+F60+F62+F61</f>
        <v>0</v>
      </c>
      <c r="G64" s="54">
        <f>G56-G59+G60+G62+G61</f>
        <v>0</v>
      </c>
      <c r="H64" s="522" t="str">
        <f>IF(E64=F64+G64," ","ERROR")</f>
        <v xml:space="preserve"> </v>
      </c>
    </row>
    <row r="65" spans="1:8" ht="12.75" thickTop="1">
      <c r="A65" s="553"/>
      <c r="B65" s="551"/>
      <c r="C65" s="551"/>
      <c r="D65" s="551"/>
      <c r="E65" s="551"/>
      <c r="F65" s="551"/>
      <c r="G65" s="551"/>
    </row>
    <row r="66" spans="1:8">
      <c r="A66" s="567"/>
      <c r="B66" s="567"/>
      <c r="C66" s="567"/>
      <c r="D66" s="568"/>
      <c r="E66" s="569"/>
      <c r="F66" s="568"/>
      <c r="G66" s="570"/>
      <c r="H66" s="533"/>
    </row>
    <row r="67" spans="1:8">
      <c r="A67" s="567"/>
      <c r="B67" s="567"/>
      <c r="C67" s="567"/>
      <c r="D67" s="568"/>
      <c r="E67" s="569"/>
      <c r="F67" s="568"/>
      <c r="G67" s="570"/>
      <c r="H67" s="533"/>
    </row>
    <row r="68" spans="1:8">
      <c r="A68" s="567"/>
      <c r="B68" s="567"/>
      <c r="C68" s="567"/>
      <c r="D68" s="568"/>
      <c r="E68" s="569"/>
      <c r="F68" s="568"/>
      <c r="G68" s="571"/>
      <c r="H68" s="533"/>
    </row>
    <row r="69" spans="1:8">
      <c r="A69" s="567"/>
      <c r="B69" s="567"/>
      <c r="C69" s="567"/>
      <c r="D69" s="568"/>
      <c r="E69" s="569"/>
      <c r="F69" s="568"/>
      <c r="G69" s="571"/>
      <c r="H69" s="533"/>
    </row>
    <row r="70" spans="1:8">
      <c r="A70" s="553"/>
      <c r="B70" s="568"/>
      <c r="C70" s="568"/>
      <c r="D70" s="568"/>
      <c r="E70" s="569"/>
      <c r="F70" s="568"/>
      <c r="G70" s="571"/>
      <c r="H70" s="537"/>
    </row>
    <row r="71" spans="1:8">
      <c r="A71" s="553"/>
      <c r="B71" s="568"/>
      <c r="C71" s="568"/>
      <c r="D71" s="568"/>
      <c r="E71" s="569"/>
      <c r="F71" s="568"/>
      <c r="G71" s="571"/>
      <c r="H71" s="533"/>
    </row>
    <row r="72" spans="1:8">
      <c r="A72" s="553"/>
      <c r="B72" s="572"/>
      <c r="C72" s="568"/>
      <c r="D72" s="568"/>
      <c r="E72" s="569"/>
      <c r="F72" s="568"/>
      <c r="G72" s="571"/>
      <c r="H72" s="533"/>
    </row>
    <row r="73" spans="1:8">
      <c r="A73" s="553"/>
      <c r="B73" s="573"/>
      <c r="C73" s="568"/>
      <c r="D73" s="568"/>
      <c r="E73" s="568"/>
      <c r="F73" s="568"/>
      <c r="G73" s="570"/>
      <c r="H73" s="532"/>
    </row>
    <row r="74" spans="1:8">
      <c r="A74" s="553"/>
      <c r="B74" s="574"/>
      <c r="C74" s="568"/>
      <c r="D74" s="568"/>
      <c r="E74" s="568"/>
      <c r="F74" s="568"/>
      <c r="G74" s="566"/>
      <c r="H74" s="532"/>
    </row>
    <row r="75" spans="1:8">
      <c r="A75" s="553"/>
      <c r="B75" s="573"/>
      <c r="C75" s="568"/>
      <c r="D75" s="568"/>
      <c r="E75" s="568"/>
      <c r="F75" s="568"/>
      <c r="G75" s="561"/>
      <c r="H75" s="532"/>
    </row>
    <row r="76" spans="1:8">
      <c r="A76" s="553"/>
      <c r="B76" s="573"/>
      <c r="C76" s="568"/>
      <c r="D76" s="568"/>
      <c r="E76" s="568"/>
      <c r="F76" s="568"/>
      <c r="G76" s="561"/>
      <c r="H76" s="532"/>
    </row>
    <row r="77" spans="1:8">
      <c r="A77" s="553"/>
      <c r="B77" s="573"/>
      <c r="C77" s="568"/>
      <c r="D77" s="568"/>
      <c r="E77" s="568"/>
      <c r="F77" s="568"/>
      <c r="G77" s="561"/>
      <c r="H77" s="532"/>
    </row>
    <row r="78" spans="1:8">
      <c r="A78" s="553"/>
      <c r="B78" s="573"/>
      <c r="C78" s="568"/>
      <c r="D78" s="568"/>
      <c r="E78" s="568"/>
      <c r="F78" s="568"/>
      <c r="G78" s="561"/>
      <c r="H78" s="532"/>
    </row>
    <row r="79" spans="1:8">
      <c r="A79" s="553"/>
      <c r="B79" s="573"/>
      <c r="C79" s="568"/>
      <c r="D79" s="568"/>
      <c r="E79" s="568"/>
      <c r="F79" s="568"/>
      <c r="G79" s="561"/>
      <c r="H79" s="532"/>
    </row>
    <row r="80" spans="1:8">
      <c r="A80" s="553"/>
      <c r="B80" s="551"/>
      <c r="C80" s="568"/>
      <c r="D80" s="568"/>
      <c r="E80" s="568"/>
      <c r="F80" s="568"/>
      <c r="G80" s="561"/>
      <c r="H80" s="532"/>
    </row>
    <row r="81" spans="1:8">
      <c r="A81" s="553"/>
      <c r="B81" s="573"/>
      <c r="C81" s="568"/>
      <c r="D81" s="568"/>
      <c r="E81" s="568"/>
      <c r="F81" s="568"/>
      <c r="G81" s="561"/>
      <c r="H81" s="532"/>
    </row>
    <row r="82" spans="1:8">
      <c r="A82" s="553"/>
      <c r="B82" s="573"/>
      <c r="C82" s="568"/>
      <c r="D82" s="568"/>
      <c r="E82" s="568"/>
      <c r="F82" s="568"/>
      <c r="G82" s="561"/>
      <c r="H82" s="532"/>
    </row>
    <row r="83" spans="1:8">
      <c r="A83" s="553"/>
      <c r="B83" s="573"/>
      <c r="C83" s="568"/>
      <c r="D83" s="568"/>
      <c r="E83" s="568"/>
      <c r="F83" s="568"/>
      <c r="G83" s="561"/>
      <c r="H83" s="532"/>
    </row>
    <row r="84" spans="1:8">
      <c r="A84" s="553"/>
      <c r="B84" s="573"/>
      <c r="C84" s="568"/>
      <c r="D84" s="568"/>
      <c r="E84" s="568"/>
      <c r="F84" s="568"/>
      <c r="G84" s="561"/>
      <c r="H84" s="532"/>
    </row>
    <row r="85" spans="1:8">
      <c r="A85" s="553"/>
      <c r="B85" s="573"/>
      <c r="C85" s="568"/>
      <c r="D85" s="568"/>
      <c r="E85" s="568"/>
      <c r="F85" s="568"/>
      <c r="G85" s="561"/>
      <c r="H85" s="532"/>
    </row>
    <row r="86" spans="1:8">
      <c r="A86" s="553"/>
      <c r="B86" s="573"/>
      <c r="C86" s="568"/>
      <c r="D86" s="568"/>
      <c r="E86" s="568"/>
      <c r="F86" s="568"/>
      <c r="G86" s="561"/>
      <c r="H86" s="532"/>
    </row>
    <row r="87" spans="1:8">
      <c r="A87" s="553"/>
      <c r="B87" s="573"/>
      <c r="C87" s="568"/>
      <c r="D87" s="568"/>
      <c r="E87" s="568"/>
      <c r="F87" s="568"/>
      <c r="G87" s="561"/>
      <c r="H87" s="532"/>
    </row>
    <row r="88" spans="1:8">
      <c r="A88" s="553"/>
      <c r="B88" s="551"/>
      <c r="C88" s="568"/>
      <c r="D88" s="568"/>
      <c r="E88" s="568"/>
      <c r="F88" s="568"/>
      <c r="G88" s="561"/>
      <c r="H88" s="532"/>
    </row>
    <row r="89" spans="1:8">
      <c r="A89" s="553"/>
      <c r="B89" s="573"/>
      <c r="C89" s="568"/>
      <c r="D89" s="568"/>
      <c r="E89" s="568"/>
      <c r="F89" s="568"/>
      <c r="G89" s="561"/>
      <c r="H89" s="532"/>
    </row>
    <row r="90" spans="1:8">
      <c r="A90" s="553"/>
      <c r="B90" s="573"/>
      <c r="C90" s="568"/>
      <c r="D90" s="568"/>
      <c r="E90" s="568"/>
      <c r="F90" s="568"/>
      <c r="G90" s="561"/>
      <c r="H90" s="532"/>
    </row>
    <row r="91" spans="1:8">
      <c r="A91" s="553"/>
      <c r="B91" s="573"/>
      <c r="C91" s="568"/>
      <c r="D91" s="568"/>
      <c r="E91" s="568"/>
      <c r="F91" s="568"/>
      <c r="G91" s="561"/>
      <c r="H91" s="532"/>
    </row>
    <row r="92" spans="1:8">
      <c r="A92" s="551"/>
      <c r="B92" s="573"/>
      <c r="C92" s="568"/>
      <c r="D92" s="568"/>
      <c r="E92" s="568"/>
      <c r="F92" s="568"/>
      <c r="G92" s="561"/>
      <c r="H92" s="532"/>
    </row>
    <row r="93" spans="1:8">
      <c r="A93" s="551"/>
      <c r="B93" s="573"/>
      <c r="C93" s="568"/>
      <c r="D93" s="568"/>
      <c r="E93" s="568"/>
      <c r="F93" s="568"/>
      <c r="G93" s="561"/>
      <c r="H93" s="532"/>
    </row>
    <row r="94" spans="1:8">
      <c r="A94" s="551"/>
      <c r="B94" s="551"/>
      <c r="C94" s="568"/>
      <c r="D94" s="568"/>
      <c r="E94" s="568"/>
      <c r="F94" s="568"/>
      <c r="G94" s="561"/>
      <c r="H94" s="532"/>
    </row>
    <row r="95" spans="1:8">
      <c r="A95" s="551"/>
      <c r="B95" s="573"/>
      <c r="C95" s="568"/>
      <c r="D95" s="568"/>
      <c r="E95" s="568"/>
      <c r="F95" s="568"/>
      <c r="G95" s="561"/>
      <c r="H95" s="532"/>
    </row>
    <row r="96" spans="1:8">
      <c r="A96" s="551"/>
      <c r="B96" s="573"/>
      <c r="C96" s="568"/>
      <c r="D96" s="568"/>
      <c r="E96" s="568"/>
      <c r="F96" s="568"/>
      <c r="G96" s="561"/>
      <c r="H96" s="532"/>
    </row>
    <row r="97" spans="1:8">
      <c r="A97" s="551"/>
      <c r="B97" s="573"/>
      <c r="C97" s="568"/>
      <c r="D97" s="568"/>
      <c r="E97" s="568"/>
      <c r="F97" s="568"/>
      <c r="G97" s="561"/>
      <c r="H97" s="532"/>
    </row>
    <row r="98" spans="1:8">
      <c r="A98" s="551"/>
      <c r="B98" s="551"/>
      <c r="C98" s="568"/>
      <c r="D98" s="568"/>
      <c r="E98" s="568"/>
      <c r="F98" s="568"/>
      <c r="G98" s="561"/>
      <c r="H98" s="532"/>
    </row>
    <row r="99" spans="1:8">
      <c r="A99" s="551"/>
      <c r="B99" s="573"/>
      <c r="C99" s="568"/>
      <c r="D99" s="568"/>
      <c r="E99" s="568"/>
      <c r="F99" s="568"/>
      <c r="G99" s="561"/>
      <c r="H99" s="532"/>
    </row>
    <row r="100" spans="1:8">
      <c r="A100" s="551"/>
      <c r="B100" s="573"/>
      <c r="C100" s="568"/>
      <c r="D100" s="568"/>
      <c r="E100" s="568"/>
      <c r="F100" s="568"/>
      <c r="G100" s="561"/>
      <c r="H100" s="532"/>
    </row>
    <row r="101" spans="1:8">
      <c r="A101" s="551"/>
      <c r="B101" s="573"/>
      <c r="C101" s="568"/>
      <c r="D101" s="568"/>
      <c r="E101" s="568"/>
      <c r="F101" s="568"/>
      <c r="G101" s="561"/>
      <c r="H101" s="532"/>
    </row>
    <row r="102" spans="1:8">
      <c r="A102" s="551"/>
      <c r="B102" s="573"/>
      <c r="C102" s="568"/>
      <c r="D102" s="568"/>
      <c r="E102" s="568"/>
      <c r="F102" s="568"/>
      <c r="G102" s="561"/>
      <c r="H102" s="532"/>
    </row>
    <row r="103" spans="1:8">
      <c r="A103" s="551"/>
      <c r="B103" s="573"/>
      <c r="C103" s="568"/>
      <c r="D103" s="568"/>
      <c r="E103" s="568"/>
      <c r="F103" s="568"/>
      <c r="G103" s="561"/>
      <c r="H103" s="532"/>
    </row>
    <row r="104" spans="1:8">
      <c r="A104" s="551"/>
      <c r="B104" s="568"/>
      <c r="C104" s="568"/>
      <c r="D104" s="568"/>
      <c r="E104" s="568"/>
      <c r="F104" s="568"/>
      <c r="G104" s="561"/>
      <c r="H104" s="532"/>
    </row>
    <row r="105" spans="1:8">
      <c r="A105" s="551"/>
      <c r="B105" s="568"/>
      <c r="C105" s="568"/>
      <c r="D105" s="568"/>
      <c r="E105" s="568"/>
      <c r="F105" s="568"/>
      <c r="G105" s="561"/>
      <c r="H105" s="532"/>
    </row>
    <row r="106" spans="1:8">
      <c r="A106" s="551"/>
      <c r="B106" s="568"/>
      <c r="C106" s="568"/>
      <c r="D106" s="568"/>
      <c r="E106" s="568"/>
      <c r="F106" s="568"/>
      <c r="G106" s="561"/>
      <c r="H106" s="532"/>
    </row>
    <row r="107" spans="1:8">
      <c r="A107" s="551"/>
      <c r="B107" s="568"/>
      <c r="C107" s="568"/>
      <c r="D107" s="568"/>
      <c r="E107" s="568"/>
      <c r="F107" s="568"/>
      <c r="G107" s="561"/>
      <c r="H107" s="532"/>
    </row>
    <row r="108" spans="1:8">
      <c r="A108" s="551"/>
      <c r="B108" s="568"/>
      <c r="C108" s="568"/>
      <c r="D108" s="568"/>
      <c r="E108" s="568"/>
      <c r="F108" s="568"/>
      <c r="G108" s="561"/>
      <c r="H108" s="532"/>
    </row>
    <row r="109" spans="1:8">
      <c r="A109" s="551"/>
      <c r="B109" s="568"/>
      <c r="C109" s="568"/>
      <c r="D109" s="568"/>
      <c r="E109" s="569"/>
      <c r="F109" s="568"/>
      <c r="G109" s="561"/>
      <c r="H109" s="532"/>
    </row>
    <row r="110" spans="1:8">
      <c r="A110" s="551"/>
      <c r="B110" s="572"/>
      <c r="C110" s="575"/>
      <c r="D110" s="568"/>
      <c r="E110" s="569"/>
      <c r="F110" s="568"/>
      <c r="G110" s="566"/>
      <c r="H110" s="532"/>
    </row>
    <row r="111" spans="1:8">
      <c r="A111" s="551"/>
      <c r="B111" s="568"/>
      <c r="C111" s="568"/>
      <c r="D111" s="568"/>
      <c r="E111" s="569"/>
      <c r="F111" s="568"/>
      <c r="G111" s="570"/>
      <c r="H111" s="532"/>
    </row>
    <row r="112" spans="1:8">
      <c r="A112" s="553"/>
      <c r="B112" s="551"/>
      <c r="C112" s="551"/>
      <c r="D112" s="551"/>
      <c r="E112" s="551"/>
      <c r="F112" s="551"/>
      <c r="G112" s="551"/>
    </row>
  </sheetData>
  <customSheetViews>
    <customSheetView guid="{A15D1962-B049-11D2-8670-0000832CEEE8}" showPageBreaks="1" fitToPage="1" showRuler="0" topLeftCell="A58">
      <rowBreaks count="1" manualBreakCount="1">
        <brk id="65" max="65535" man="1"/>
      </rowBreaks>
      <colBreaks count="3" manualBreakCount="3">
        <brk id="8" max="1048575" man="1"/>
        <brk id="9" max="1048575" man="1"/>
        <brk id="18" max="1048575" man="1"/>
      </colBreaks>
      <pageMargins left="1" right="1" top="0.5" bottom="0.5" header="0.5" footer="0.5"/>
      <printOptions horizontalCentered="1"/>
      <pageSetup scale="73" orientation="portrait" horizontalDpi="300" verticalDpi="300" r:id="rId1"/>
      <headerFooter alignWithMargins="0"/>
    </customSheetView>
    <customSheetView guid="{6E1B8C45-B07F-11D2-B0DC-0000832CDFF0}" showPageBreaks="1" fitToPage="1" printArea="1" hiddenColumns="1" showRuler="0">
      <selection activeCell="F43" sqref="F43:G44"/>
      <rowBreaks count="1" manualBreakCount="1">
        <brk id="65" max="65535" man="1"/>
      </rowBreaks>
      <colBreaks count="1" manualBreakCount="1">
        <brk id="8" max="1048575" man="1"/>
      </colBreaks>
      <pageMargins left="1" right="1" top="0.5" bottom="0.5" header="0.5" footer="0.5"/>
      <printOptions horizontalCentered="1"/>
      <pageSetup scale="84" orientation="portrait" horizontalDpi="300" verticalDpi="300" r:id="rId2"/>
      <headerFooter alignWithMargins="0"/>
    </customSheetView>
  </customSheetViews>
  <phoneticPr fontId="0" type="noConversion"/>
  <printOptions horizontalCentered="1"/>
  <pageMargins left="0.75" right="0.75" top="0.5" bottom="0.5" header="0.5" footer="0.5"/>
  <pageSetup scale="90" orientation="portrait" horizontalDpi="300" verticalDpi="300" r:id="rId3"/>
  <headerFooter alignWithMargins="0"/>
  <rowBreaks count="1" manualBreakCount="1">
    <brk id="65" max="65535" man="1"/>
  </rowBreaks>
  <colBreaks count="1" manualBreakCount="1">
    <brk id="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65"/>
  <sheetViews>
    <sheetView workbookViewId="0">
      <selection activeCell="H28" sqref="H28"/>
    </sheetView>
  </sheetViews>
  <sheetFormatPr defaultColWidth="12.42578125" defaultRowHeight="12"/>
  <cols>
    <col min="1" max="1" width="5.5703125" style="38" customWidth="1"/>
    <col min="2" max="2" width="26.140625" style="35" customWidth="1"/>
    <col min="3" max="3" width="12.42578125" style="35" customWidth="1"/>
    <col min="4" max="4" width="6.7109375" style="35" customWidth="1"/>
    <col min="5" max="16384" width="12.42578125" style="35"/>
  </cols>
  <sheetData>
    <row r="1" spans="1:8">
      <c r="A1" s="33" t="str">
        <f>Inputs!$D$6</f>
        <v>AVISTA UTILITIES</v>
      </c>
      <c r="B1" s="34"/>
      <c r="C1" s="33"/>
    </row>
    <row r="2" spans="1:8">
      <c r="A2" s="33" t="s">
        <v>125</v>
      </c>
      <c r="B2" s="34"/>
      <c r="C2" s="33"/>
      <c r="E2" s="33"/>
      <c r="F2" s="38" t="s">
        <v>246</v>
      </c>
      <c r="G2" s="33"/>
    </row>
    <row r="3" spans="1:8">
      <c r="A3" s="34" t="str">
        <f>WAElec_10!$A$4</f>
        <v>TWELVE MONTHS ENDED DECEMBER 31, 2010</v>
      </c>
      <c r="B3" s="34"/>
      <c r="C3" s="33"/>
      <c r="E3" s="33"/>
      <c r="F3" s="38" t="s">
        <v>247</v>
      </c>
      <c r="G3" s="33"/>
    </row>
    <row r="4" spans="1:8">
      <c r="A4" s="33" t="s">
        <v>0</v>
      </c>
      <c r="B4" s="34"/>
      <c r="C4" s="33"/>
      <c r="E4" s="36"/>
      <c r="F4" s="610" t="s">
        <v>128</v>
      </c>
      <c r="G4" s="37"/>
    </row>
    <row r="5" spans="1:8">
      <c r="A5" s="38" t="s">
        <v>12</v>
      </c>
    </row>
    <row r="6" spans="1:8" s="38" customFormat="1">
      <c r="A6" s="38" t="s">
        <v>129</v>
      </c>
      <c r="B6" s="39" t="s">
        <v>33</v>
      </c>
      <c r="C6" s="39"/>
      <c r="E6" s="39" t="s">
        <v>130</v>
      </c>
      <c r="F6" s="39" t="s">
        <v>131</v>
      </c>
      <c r="G6" s="39" t="s">
        <v>115</v>
      </c>
      <c r="H6" s="40" t="s">
        <v>132</v>
      </c>
    </row>
    <row r="7" spans="1:8">
      <c r="B7" s="41" t="s">
        <v>72</v>
      </c>
    </row>
    <row r="8" spans="1:8" s="44" customFormat="1">
      <c r="A8" s="42">
        <v>1</v>
      </c>
      <c r="B8" s="43" t="s">
        <v>73</v>
      </c>
      <c r="E8" s="45">
        <f>F8+G8</f>
        <v>-7113</v>
      </c>
      <c r="F8" s="45">
        <v>-7113</v>
      </c>
      <c r="G8" s="45"/>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f>F10+G10</f>
        <v>0</v>
      </c>
      <c r="F10" s="46"/>
      <c r="G10" s="46"/>
      <c r="H10" s="44" t="str">
        <f t="shared" si="0"/>
        <v xml:space="preserve"> </v>
      </c>
    </row>
    <row r="11" spans="1:8">
      <c r="A11" s="38">
        <v>4</v>
      </c>
      <c r="B11" s="41" t="s">
        <v>134</v>
      </c>
      <c r="E11" s="47">
        <f>E8+E9+E10</f>
        <v>-7113</v>
      </c>
      <c r="F11" s="47">
        <f>F8+F9+F10</f>
        <v>-7113</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-7113</v>
      </c>
      <c r="F13" s="47">
        <f>F11+F12</f>
        <v>-7113</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429</v>
      </c>
      <c r="F17" s="46">
        <v>429</v>
      </c>
      <c r="G17" s="46"/>
      <c r="H17" s="44" t="str">
        <f>IF(E17=F17+G17," ","ERROR")</f>
        <v xml:space="preserve"> </v>
      </c>
    </row>
    <row r="18" spans="1:8">
      <c r="A18" s="38">
        <v>8</v>
      </c>
      <c r="B18" s="41" t="s">
        <v>137</v>
      </c>
      <c r="E18" s="46">
        <f>F18+G18</f>
        <v>0</v>
      </c>
      <c r="F18" s="46">
        <v>0</v>
      </c>
      <c r="G18" s="46">
        <v>0</v>
      </c>
      <c r="H18" s="44" t="str">
        <f>IF(E18=F18+G18," ","ERROR")</f>
        <v xml:space="preserve"> </v>
      </c>
    </row>
    <row r="19" spans="1:8">
      <c r="A19" s="38">
        <v>9</v>
      </c>
      <c r="B19" s="41" t="s">
        <v>138</v>
      </c>
      <c r="E19" s="46"/>
      <c r="F19" s="46"/>
      <c r="G19" s="46"/>
      <c r="H19" s="44" t="str">
        <f>IF(E19=F19+G19," ","ERROR")</f>
        <v xml:space="preserve"> </v>
      </c>
    </row>
    <row r="20" spans="1:8">
      <c r="A20" s="38">
        <v>10</v>
      </c>
      <c r="B20" s="41" t="s">
        <v>139</v>
      </c>
      <c r="E20" s="46"/>
      <c r="F20" s="46"/>
      <c r="G20" s="46"/>
      <c r="H20" s="44" t="str">
        <f>IF(E20=F20+G20," ","ERROR")</f>
        <v xml:space="preserve"> </v>
      </c>
    </row>
    <row r="21" spans="1:8">
      <c r="A21" s="38">
        <v>11</v>
      </c>
      <c r="B21" s="41" t="s">
        <v>140</v>
      </c>
      <c r="E21" s="47">
        <f>E17+E18+E19+E20</f>
        <v>429</v>
      </c>
      <c r="F21" s="47">
        <f>F17+F18+F19+F20</f>
        <v>429</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c r="F24" s="46"/>
      <c r="G24" s="46"/>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-275</v>
      </c>
      <c r="F26" s="46">
        <v>-275</v>
      </c>
      <c r="G26" s="46">
        <v>0</v>
      </c>
      <c r="H26" s="44" t="str">
        <f>IF(E26=F26+G26," ","ERROR")</f>
        <v xml:space="preserve"> </v>
      </c>
    </row>
    <row r="27" spans="1:8">
      <c r="A27" s="38">
        <v>15</v>
      </c>
      <c r="B27" s="41" t="s">
        <v>142</v>
      </c>
      <c r="E27" s="47">
        <f>E24+E25+E26</f>
        <v>-275</v>
      </c>
      <c r="F27" s="47">
        <f>F24+F25+F26</f>
        <v>-275</v>
      </c>
      <c r="G27" s="47">
        <f>G24+G25+G26</f>
        <v>0</v>
      </c>
      <c r="H27" s="44" t="str">
        <f>IF(E27=F27+G27," ","ERROR")</f>
        <v xml:space="preserve"> </v>
      </c>
    </row>
    <row r="28" spans="1:8">
      <c r="E28" s="49"/>
      <c r="F28" s="49"/>
      <c r="G28" s="49"/>
      <c r="H28" s="44"/>
    </row>
    <row r="29" spans="1:8">
      <c r="A29" s="38">
        <v>16</v>
      </c>
      <c r="B29" s="41" t="s">
        <v>88</v>
      </c>
      <c r="E29" s="46">
        <f>F29+G29</f>
        <v>-23</v>
      </c>
      <c r="F29" s="46">
        <v>-23</v>
      </c>
      <c r="G29" s="46"/>
      <c r="H29" s="44" t="str">
        <f>IF(E29=F29+G29," ","ERROR")</f>
        <v xml:space="preserve"> </v>
      </c>
    </row>
    <row r="30" spans="1:8">
      <c r="A30" s="38">
        <v>17</v>
      </c>
      <c r="B30" s="41" t="s">
        <v>89</v>
      </c>
      <c r="E30" s="46"/>
      <c r="F30" s="46"/>
      <c r="G30" s="46"/>
      <c r="H30" s="44" t="str">
        <f>IF(E30=F30+G30," ","ERROR")</f>
        <v xml:space="preserve"> </v>
      </c>
    </row>
    <row r="31" spans="1:8">
      <c r="A31" s="38">
        <v>18</v>
      </c>
      <c r="B31" s="41" t="s">
        <v>143</v>
      </c>
      <c r="E31" s="46"/>
      <c r="F31" s="46"/>
      <c r="G31" s="46"/>
      <c r="H31" s="44" t="str">
        <f>IF(E31=F31+G31," ","ERROR")</f>
        <v xml:space="preserve"> </v>
      </c>
    </row>
    <row r="32" spans="1:8">
      <c r="E32" s="49"/>
      <c r="F32" s="49"/>
      <c r="G32" s="49"/>
      <c r="H32" s="44"/>
    </row>
    <row r="33" spans="1:8">
      <c r="B33" s="41" t="s">
        <v>91</v>
      </c>
      <c r="E33" s="49"/>
      <c r="F33" s="49"/>
      <c r="G33" s="49"/>
      <c r="H33" s="44"/>
    </row>
    <row r="34" spans="1:8">
      <c r="A34" s="38">
        <v>19</v>
      </c>
      <c r="B34" s="41" t="s">
        <v>136</v>
      </c>
      <c r="E34" s="46">
        <f>SUM(F34:G34)</f>
        <v>-14</v>
      </c>
      <c r="F34" s="46">
        <v>-14</v>
      </c>
      <c r="G34" s="46"/>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-14</v>
      </c>
      <c r="F37" s="51">
        <f>F34+F35+F36</f>
        <v>-14</v>
      </c>
      <c r="G37" s="51">
        <f>G34+G35+G36</f>
        <v>0</v>
      </c>
      <c r="H37" s="44" t="str">
        <f>IF(E37=F37+G37," ","ERROR")</f>
        <v xml:space="preserve"> </v>
      </c>
    </row>
    <row r="38" spans="1:8">
      <c r="A38" s="38">
        <v>23</v>
      </c>
      <c r="B38" s="41" t="s">
        <v>93</v>
      </c>
      <c r="E38" s="52">
        <f>E21+E27+E29+E30+E31+E37</f>
        <v>117</v>
      </c>
      <c r="F38" s="52">
        <f>F21+F27+F29+F30+F31+F37</f>
        <v>117</v>
      </c>
      <c r="G38" s="52">
        <f>G21+G27+G29+G30+G31+G37</f>
        <v>0</v>
      </c>
      <c r="H38" s="44" t="str">
        <f>IF(E38=F38+G38," ","ERROR")</f>
        <v xml:space="preserve"> </v>
      </c>
    </row>
    <row r="39" spans="1:8">
      <c r="E39" s="49"/>
      <c r="F39" s="49"/>
      <c r="G39" s="49"/>
      <c r="H39" s="44"/>
    </row>
    <row r="40" spans="1:8">
      <c r="A40" s="38">
        <v>24</v>
      </c>
      <c r="B40" s="41" t="s">
        <v>145</v>
      </c>
      <c r="E40" s="49">
        <f>E13-E38</f>
        <v>-7230</v>
      </c>
      <c r="F40" s="49">
        <f>F13-F38</f>
        <v>-7230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-2530</v>
      </c>
      <c r="F43" s="46">
        <v>-2530</v>
      </c>
      <c r="G43" s="46"/>
      <c r="H43" s="44" t="str">
        <f>IF(E43=F43+G43," ","ERROR")</f>
        <v xml:space="preserve"> </v>
      </c>
    </row>
    <row r="44" spans="1:8">
      <c r="A44" s="38">
        <v>26</v>
      </c>
      <c r="B44" s="41" t="s">
        <v>148</v>
      </c>
      <c r="E44" s="46">
        <f>F44+G44</f>
        <v>0</v>
      </c>
      <c r="F44" s="46">
        <v>0</v>
      </c>
      <c r="G44" s="46"/>
      <c r="H44" s="44" t="str">
        <f>IF(E44=F44+G44," ","ERROR")</f>
        <v xml:space="preserve"> </v>
      </c>
    </row>
    <row r="45" spans="1:8" ht="12.75">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s="44" customFormat="1">
      <c r="A47" s="222">
        <v>28</v>
      </c>
      <c r="B47" s="223" t="s">
        <v>100</v>
      </c>
      <c r="C47" s="224"/>
      <c r="D47" s="224"/>
      <c r="E47" s="232">
        <f>E40-SUM(E43:E45)</f>
        <v>-4700</v>
      </c>
      <c r="F47" s="232">
        <f>F40-SUM(F43:F45)</f>
        <v>-4700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s="44" customFormat="1">
      <c r="A51" s="218">
        <v>29</v>
      </c>
      <c r="B51" s="43" t="s">
        <v>150</v>
      </c>
      <c r="E51" s="45"/>
      <c r="F51" s="45"/>
      <c r="G51" s="45"/>
      <c r="H51" s="44" t="str">
        <f t="shared" ref="H51:H62" si="1">IF(E51=F51+G51," ","ERROR")</f>
        <v xml:space="preserve"> </v>
      </c>
    </row>
    <row r="52" spans="1:8">
      <c r="A52" s="218">
        <v>30</v>
      </c>
      <c r="B52" s="41" t="s">
        <v>151</v>
      </c>
      <c r="E52" s="46"/>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0</v>
      </c>
      <c r="F56" s="49">
        <f>F51+F52+F53+F54+F55</f>
        <v>0</v>
      </c>
      <c r="G56" s="49">
        <f>G51+G52+G53+G54+G55</f>
        <v>0</v>
      </c>
      <c r="H56" s="44" t="str">
        <f t="shared" si="1"/>
        <v xml:space="preserve"> </v>
      </c>
    </row>
    <row r="57" spans="1:8">
      <c r="A57" s="218">
        <v>35</v>
      </c>
      <c r="B57" s="41" t="s">
        <v>108</v>
      </c>
      <c r="E57" s="46"/>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c r="F62" s="50"/>
      <c r="G62" s="50"/>
      <c r="H62" s="44" t="str">
        <f t="shared" si="1"/>
        <v xml:space="preserve"> </v>
      </c>
    </row>
    <row r="63" spans="1:8" ht="9" customHeight="1">
      <c r="A63" s="218"/>
      <c r="H63" s="44"/>
    </row>
    <row r="64" spans="1:8" s="44" customFormat="1" ht="12.75" thickBot="1">
      <c r="A64" s="222">
        <v>41</v>
      </c>
      <c r="B64" s="43" t="s">
        <v>113</v>
      </c>
      <c r="E64" s="54">
        <f>E56-E59+E60+E62+E61</f>
        <v>0</v>
      </c>
      <c r="F64" s="54">
        <f>F56-F59+F60+F62+F61</f>
        <v>0</v>
      </c>
      <c r="G64" s="54">
        <f>G56-G59+G60+G62+G61</f>
        <v>0</v>
      </c>
      <c r="H64" s="44" t="str">
        <f>IF(E64=F64+G64," ","ERROR")</f>
        <v xml:space="preserve"> </v>
      </c>
    </row>
    <row r="65" ht="12.75" thickTop="1"/>
  </sheetData>
  <customSheetViews>
    <customSheetView guid="{A15D1962-B049-11D2-8670-0000832CEEE8}" showPageBreaks="1" showRuler="0" topLeftCell="A58">
      <selection activeCell="A70" sqref="A70"/>
      <pageMargins left="0.75" right="0.75" top="0.5" bottom="0.5" header="0.5" footer="0.5"/>
      <pageSetup scale="85" orientation="portrait" horizontalDpi="4294967292" verticalDpi="0" r:id="rId1"/>
      <headerFooter alignWithMargins="0"/>
    </customSheetView>
    <customSheetView guid="{6E1B8C45-B07F-11D2-B0DC-0000832CDFF0}" showPageBreaks="1" printArea="1" showRuler="0" topLeftCell="A58">
      <selection activeCell="A70" sqref="A70"/>
      <pageMargins left="0.75" right="0.75" top="0.5" bottom="0.5" header="0.5" footer="0.5"/>
      <pageSetup scale="85" orientation="portrait" horizontalDpi="4294967292" verticalDpi="0" r:id="rId2"/>
      <headerFooter alignWithMargins="0"/>
    </customSheetView>
  </customSheetViews>
  <phoneticPr fontId="0" type="noConversion"/>
  <pageMargins left="1" right="0.75" top="0.75" bottom="0.5" header="0.5" footer="0.5"/>
  <pageSetup scale="90" orientation="portrait" horizontalDpi="4294967292"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111"/>
  <sheetViews>
    <sheetView workbookViewId="0">
      <selection activeCell="F18" sqref="F18"/>
    </sheetView>
  </sheetViews>
  <sheetFormatPr defaultColWidth="12.42578125" defaultRowHeight="12"/>
  <cols>
    <col min="1" max="1" width="5.5703125" style="287" customWidth="1"/>
    <col min="2" max="2" width="26.140625" style="286" customWidth="1"/>
    <col min="3" max="3" width="12.42578125" style="286" customWidth="1"/>
    <col min="4" max="4" width="6.7109375" style="286" customWidth="1"/>
    <col min="5" max="16384" width="12.42578125" style="286"/>
  </cols>
  <sheetData>
    <row r="1" spans="1:8">
      <c r="A1" s="284" t="str">
        <f>Inputs!$D$6</f>
        <v>AVISTA UTILITIES</v>
      </c>
      <c r="B1" s="285"/>
      <c r="C1" s="284"/>
      <c r="H1" s="878" t="s">
        <v>434</v>
      </c>
    </row>
    <row r="2" spans="1:8">
      <c r="A2" s="284" t="s">
        <v>125</v>
      </c>
      <c r="B2" s="285"/>
      <c r="C2" s="284"/>
      <c r="E2" s="284"/>
      <c r="F2" s="287" t="s">
        <v>251</v>
      </c>
      <c r="G2" s="284"/>
    </row>
    <row r="3" spans="1:8">
      <c r="A3" s="285" t="str">
        <f>WAElec_10!$A$4</f>
        <v>TWELVE MONTHS ENDED DECEMBER 31, 2010</v>
      </c>
      <c r="B3" s="285"/>
      <c r="C3" s="284"/>
      <c r="E3" s="284"/>
      <c r="F3" s="287" t="s">
        <v>243</v>
      </c>
      <c r="G3" s="284"/>
    </row>
    <row r="4" spans="1:8">
      <c r="A4" s="284" t="s">
        <v>0</v>
      </c>
      <c r="B4" s="285"/>
      <c r="C4" s="284"/>
      <c r="E4" s="288"/>
      <c r="F4" s="289" t="s">
        <v>128</v>
      </c>
      <c r="G4" s="290"/>
    </row>
    <row r="5" spans="1:8">
      <c r="A5" s="287" t="s">
        <v>12</v>
      </c>
    </row>
    <row r="6" spans="1:8" s="287" customFormat="1">
      <c r="A6" s="287" t="s">
        <v>129</v>
      </c>
      <c r="B6" s="291" t="s">
        <v>33</v>
      </c>
      <c r="C6" s="291"/>
      <c r="E6" s="291" t="s">
        <v>130</v>
      </c>
      <c r="F6" s="291" t="s">
        <v>131</v>
      </c>
      <c r="G6" s="291" t="s">
        <v>115</v>
      </c>
      <c r="H6" s="292" t="s">
        <v>132</v>
      </c>
    </row>
    <row r="7" spans="1:8">
      <c r="B7" s="293" t="s">
        <v>72</v>
      </c>
    </row>
    <row r="8" spans="1:8" s="296" customFormat="1">
      <c r="A8" s="294">
        <v>1</v>
      </c>
      <c r="B8" s="295" t="s">
        <v>73</v>
      </c>
      <c r="E8" s="297">
        <f>F8+G8</f>
        <v>0</v>
      </c>
      <c r="F8" s="297"/>
      <c r="G8" s="297"/>
      <c r="H8" s="296" t="str">
        <f t="shared" ref="H8:H13" si="0">IF(E8=F8+G8," ","ERROR")</f>
        <v xml:space="preserve"> </v>
      </c>
    </row>
    <row r="9" spans="1:8">
      <c r="A9" s="287">
        <v>2</v>
      </c>
      <c r="B9" s="293" t="s">
        <v>74</v>
      </c>
      <c r="E9" s="298"/>
      <c r="F9" s="298"/>
      <c r="G9" s="298"/>
      <c r="H9" s="296" t="str">
        <f t="shared" si="0"/>
        <v xml:space="preserve"> </v>
      </c>
    </row>
    <row r="10" spans="1:8">
      <c r="A10" s="287">
        <v>3</v>
      </c>
      <c r="B10" s="293" t="s">
        <v>133</v>
      </c>
      <c r="E10" s="298">
        <f>F10+G10</f>
        <v>0</v>
      </c>
      <c r="F10" s="298"/>
      <c r="G10" s="298"/>
      <c r="H10" s="296" t="str">
        <f t="shared" si="0"/>
        <v xml:space="preserve"> </v>
      </c>
    </row>
    <row r="11" spans="1:8">
      <c r="A11" s="287">
        <v>4</v>
      </c>
      <c r="B11" s="293" t="s">
        <v>134</v>
      </c>
      <c r="E11" s="299">
        <f>E8+E9+E10</f>
        <v>0</v>
      </c>
      <c r="F11" s="299">
        <f>F8+F9+F10</f>
        <v>0</v>
      </c>
      <c r="G11" s="299">
        <f>G8+G9+G10</f>
        <v>0</v>
      </c>
      <c r="H11" s="296" t="str">
        <f t="shared" si="0"/>
        <v xml:space="preserve"> </v>
      </c>
    </row>
    <row r="12" spans="1:8">
      <c r="A12" s="287">
        <v>5</v>
      </c>
      <c r="B12" s="293" t="s">
        <v>77</v>
      </c>
      <c r="E12" s="298"/>
      <c r="F12" s="298"/>
      <c r="G12" s="298"/>
      <c r="H12" s="296" t="str">
        <f t="shared" si="0"/>
        <v xml:space="preserve"> </v>
      </c>
    </row>
    <row r="13" spans="1:8">
      <c r="A13" s="287">
        <v>6</v>
      </c>
      <c r="B13" s="293" t="s">
        <v>135</v>
      </c>
      <c r="E13" s="299">
        <f>E11+E12</f>
        <v>0</v>
      </c>
      <c r="F13" s="299">
        <f>F11+F12</f>
        <v>0</v>
      </c>
      <c r="G13" s="299">
        <f>G11+G12</f>
        <v>0</v>
      </c>
      <c r="H13" s="296" t="str">
        <f t="shared" si="0"/>
        <v xml:space="preserve"> </v>
      </c>
    </row>
    <row r="14" spans="1:8">
      <c r="E14" s="300"/>
      <c r="F14" s="300"/>
      <c r="G14" s="300"/>
      <c r="H14" s="296"/>
    </row>
    <row r="15" spans="1:8">
      <c r="B15" s="293" t="s">
        <v>79</v>
      </c>
      <c r="E15" s="300"/>
      <c r="F15" s="300"/>
      <c r="G15" s="300"/>
      <c r="H15" s="296"/>
    </row>
    <row r="16" spans="1:8">
      <c r="B16" s="293" t="s">
        <v>80</v>
      </c>
      <c r="E16" s="300"/>
      <c r="F16" s="300"/>
      <c r="G16" s="300"/>
      <c r="H16" s="296"/>
    </row>
    <row r="17" spans="1:8">
      <c r="A17" s="287">
        <v>7</v>
      </c>
      <c r="B17" s="293" t="s">
        <v>136</v>
      </c>
      <c r="E17" s="298">
        <f>F17+G17</f>
        <v>13</v>
      </c>
      <c r="F17" s="894">
        <v>13</v>
      </c>
      <c r="G17" s="894">
        <v>0</v>
      </c>
      <c r="H17" s="296" t="str">
        <f>IF(E17=F17+G17," ","ERROR")</f>
        <v xml:space="preserve"> </v>
      </c>
    </row>
    <row r="18" spans="1:8">
      <c r="A18" s="287">
        <v>8</v>
      </c>
      <c r="B18" s="293" t="s">
        <v>137</v>
      </c>
      <c r="E18" s="298"/>
      <c r="F18" s="298"/>
      <c r="G18" s="298"/>
      <c r="H18" s="296" t="str">
        <f>IF(E18=F18+G18," ","ERROR")</f>
        <v xml:space="preserve"> </v>
      </c>
    </row>
    <row r="19" spans="1:8">
      <c r="A19" s="287">
        <v>9</v>
      </c>
      <c r="B19" s="293" t="s">
        <v>138</v>
      </c>
      <c r="E19" s="298"/>
      <c r="F19" s="298"/>
      <c r="G19" s="298"/>
      <c r="H19" s="296" t="str">
        <f>IF(E19=F19+G19," ","ERROR")</f>
        <v xml:space="preserve"> </v>
      </c>
    </row>
    <row r="20" spans="1:8">
      <c r="A20" s="287">
        <v>10</v>
      </c>
      <c r="B20" s="293" t="s">
        <v>139</v>
      </c>
      <c r="E20" s="298"/>
      <c r="F20" s="298"/>
      <c r="G20" s="298"/>
      <c r="H20" s="296" t="str">
        <f>IF(E20=F20+G20," ","ERROR")</f>
        <v xml:space="preserve"> </v>
      </c>
    </row>
    <row r="21" spans="1:8">
      <c r="A21" s="287">
        <v>11</v>
      </c>
      <c r="B21" s="293" t="s">
        <v>140</v>
      </c>
      <c r="E21" s="299">
        <f>E17+E18+E19+E20</f>
        <v>13</v>
      </c>
      <c r="F21" s="299">
        <f>F17+F18+F19+F20</f>
        <v>13</v>
      </c>
      <c r="G21" s="299">
        <f>G17+G18+G19+G20</f>
        <v>0</v>
      </c>
      <c r="H21" s="296" t="str">
        <f>IF(E21=F21+G21," ","ERROR")</f>
        <v xml:space="preserve"> </v>
      </c>
    </row>
    <row r="22" spans="1:8">
      <c r="E22" s="300"/>
      <c r="F22" s="300"/>
      <c r="G22" s="300"/>
      <c r="H22" s="296"/>
    </row>
    <row r="23" spans="1:8">
      <c r="B23" s="293" t="s">
        <v>85</v>
      </c>
      <c r="E23" s="300"/>
      <c r="F23" s="300"/>
      <c r="G23" s="300"/>
      <c r="H23" s="296"/>
    </row>
    <row r="24" spans="1:8">
      <c r="A24" s="287">
        <v>12</v>
      </c>
      <c r="B24" s="293" t="s">
        <v>136</v>
      </c>
      <c r="E24" s="298"/>
      <c r="F24" s="298"/>
      <c r="G24" s="298"/>
      <c r="H24" s="296" t="str">
        <f>IF(E24=F24+G24," ","ERROR")</f>
        <v xml:space="preserve"> </v>
      </c>
    </row>
    <row r="25" spans="1:8">
      <c r="A25" s="287">
        <v>13</v>
      </c>
      <c r="B25" s="293" t="s">
        <v>141</v>
      </c>
      <c r="E25" s="298"/>
      <c r="F25" s="298"/>
      <c r="G25" s="298"/>
      <c r="H25" s="296" t="str">
        <f>IF(E25=F25+G25," ","ERROR")</f>
        <v xml:space="preserve"> </v>
      </c>
    </row>
    <row r="26" spans="1:8">
      <c r="A26" s="287">
        <v>14</v>
      </c>
      <c r="B26" s="293" t="s">
        <v>139</v>
      </c>
      <c r="E26" s="298">
        <f>F26+G26</f>
        <v>0</v>
      </c>
      <c r="F26" s="298"/>
      <c r="G26" s="301">
        <f>F110</f>
        <v>0</v>
      </c>
      <c r="H26" s="296" t="str">
        <f>IF(E26=F26+G26," ","ERROR")</f>
        <v xml:space="preserve"> </v>
      </c>
    </row>
    <row r="27" spans="1:8">
      <c r="A27" s="287">
        <v>15</v>
      </c>
      <c r="B27" s="293" t="s">
        <v>142</v>
      </c>
      <c r="E27" s="299">
        <f>E24+E25+E26</f>
        <v>0</v>
      </c>
      <c r="F27" s="299">
        <f>F24+F25+F26</f>
        <v>0</v>
      </c>
      <c r="G27" s="299">
        <f>G24+G25+G26</f>
        <v>0</v>
      </c>
      <c r="H27" s="296" t="str">
        <f>IF(E27=F27+G27," ","ERROR")</f>
        <v xml:space="preserve"> </v>
      </c>
    </row>
    <row r="28" spans="1:8">
      <c r="E28" s="300"/>
      <c r="F28" s="300"/>
      <c r="G28" s="300"/>
      <c r="H28" s="296"/>
    </row>
    <row r="29" spans="1:8">
      <c r="A29" s="287">
        <v>16</v>
      </c>
      <c r="B29" s="293" t="s">
        <v>88</v>
      </c>
      <c r="E29" s="298"/>
      <c r="F29" s="298"/>
      <c r="G29" s="298"/>
      <c r="H29" s="296" t="str">
        <f>IF(E29=F29+G29," ","ERROR")</f>
        <v xml:space="preserve"> </v>
      </c>
    </row>
    <row r="30" spans="1:8">
      <c r="A30" s="287">
        <v>17</v>
      </c>
      <c r="B30" s="293" t="s">
        <v>89</v>
      </c>
      <c r="E30" s="298"/>
      <c r="F30" s="298"/>
      <c r="G30" s="298"/>
      <c r="H30" s="296" t="str">
        <f>IF(E30=F30+G30," ","ERROR")</f>
        <v xml:space="preserve"> </v>
      </c>
    </row>
    <row r="31" spans="1:8">
      <c r="A31" s="287">
        <v>18</v>
      </c>
      <c r="B31" s="293" t="s">
        <v>143</v>
      </c>
      <c r="E31" s="298"/>
      <c r="F31" s="298"/>
      <c r="G31" s="298"/>
      <c r="H31" s="296" t="str">
        <f>IF(E31=F31+G31," ","ERROR")</f>
        <v xml:space="preserve"> </v>
      </c>
    </row>
    <row r="32" spans="1:8">
      <c r="E32" s="300"/>
      <c r="F32" s="300"/>
      <c r="G32" s="300"/>
      <c r="H32" s="296"/>
    </row>
    <row r="33" spans="1:8">
      <c r="B33" s="293" t="s">
        <v>91</v>
      </c>
      <c r="E33" s="300"/>
      <c r="F33" s="300"/>
      <c r="G33" s="300"/>
      <c r="H33" s="296"/>
    </row>
    <row r="34" spans="1:8">
      <c r="A34" s="287">
        <v>19</v>
      </c>
      <c r="B34" s="293" t="s">
        <v>136</v>
      </c>
      <c r="E34" s="298"/>
      <c r="F34" s="300"/>
      <c r="G34" s="300"/>
      <c r="H34" s="296" t="str">
        <f>IF(E34=F34+G34," ","ERROR")</f>
        <v xml:space="preserve"> </v>
      </c>
    </row>
    <row r="35" spans="1:8">
      <c r="A35" s="287">
        <v>20</v>
      </c>
      <c r="B35" s="293" t="s">
        <v>141</v>
      </c>
      <c r="E35" s="298"/>
      <c r="F35" s="298"/>
      <c r="G35" s="298"/>
      <c r="H35" s="296" t="str">
        <f>IF(E35=F35+G35," ","ERROR")</f>
        <v xml:space="preserve"> </v>
      </c>
    </row>
    <row r="36" spans="1:8">
      <c r="A36" s="287">
        <v>21</v>
      </c>
      <c r="B36" s="293" t="s">
        <v>139</v>
      </c>
      <c r="E36" s="298"/>
      <c r="F36" s="298"/>
      <c r="G36" s="298"/>
      <c r="H36" s="296" t="str">
        <f>IF(E36=F36+G36," ","ERROR")</f>
        <v xml:space="preserve"> </v>
      </c>
    </row>
    <row r="37" spans="1:8">
      <c r="A37" s="287">
        <v>22</v>
      </c>
      <c r="B37" s="293" t="s">
        <v>144</v>
      </c>
      <c r="E37" s="302">
        <f>E34+E35+E36</f>
        <v>0</v>
      </c>
      <c r="F37" s="302">
        <f>F34+F35+F36</f>
        <v>0</v>
      </c>
      <c r="G37" s="302">
        <f>G34+G35+G36</f>
        <v>0</v>
      </c>
      <c r="H37" s="296" t="str">
        <f>IF(E37=F37+G37," ","ERROR")</f>
        <v xml:space="preserve"> </v>
      </c>
    </row>
    <row r="38" spans="1:8">
      <c r="A38" s="287">
        <v>23</v>
      </c>
      <c r="B38" s="293" t="s">
        <v>93</v>
      </c>
      <c r="E38" s="303">
        <f>E21+E27+E29+E30+E31+E37</f>
        <v>13</v>
      </c>
      <c r="F38" s="303">
        <f>F21+F27+F29+F30+F31+F37</f>
        <v>13</v>
      </c>
      <c r="G38" s="303">
        <f>G21+G27+G29+G30+G31+G37</f>
        <v>0</v>
      </c>
      <c r="H38" s="296" t="str">
        <f>IF(E38=F38+G38," ","ERROR")</f>
        <v xml:space="preserve"> </v>
      </c>
    </row>
    <row r="39" spans="1:8">
      <c r="E39" s="300"/>
      <c r="F39" s="300"/>
      <c r="G39" s="300"/>
      <c r="H39" s="296"/>
    </row>
    <row r="40" spans="1:8">
      <c r="A40" s="287">
        <v>24</v>
      </c>
      <c r="B40" s="293" t="s">
        <v>145</v>
      </c>
      <c r="E40" s="300">
        <f>E13-E38</f>
        <v>-13</v>
      </c>
      <c r="F40" s="300">
        <f>F13-F38</f>
        <v>-13</v>
      </c>
      <c r="G40" s="300">
        <f>G13-G38</f>
        <v>0</v>
      </c>
      <c r="H40" s="296" t="str">
        <f>IF(E40=F40+G40," ","ERROR")</f>
        <v xml:space="preserve"> </v>
      </c>
    </row>
    <row r="41" spans="1:8">
      <c r="B41" s="293"/>
      <c r="E41" s="300"/>
      <c r="F41" s="300"/>
      <c r="G41" s="300"/>
      <c r="H41" s="296"/>
    </row>
    <row r="42" spans="1:8">
      <c r="B42" s="293" t="s">
        <v>146</v>
      </c>
      <c r="E42" s="300"/>
      <c r="F42" s="300"/>
      <c r="G42" s="300"/>
      <c r="H42" s="296"/>
    </row>
    <row r="43" spans="1:8">
      <c r="A43" s="287">
        <v>25</v>
      </c>
      <c r="B43" s="293" t="s">
        <v>147</v>
      </c>
      <c r="D43" s="895">
        <v>0.35</v>
      </c>
      <c r="E43" s="298">
        <f>F43+G43</f>
        <v>-5</v>
      </c>
      <c r="F43" s="298">
        <f>ROUND(F40*D43,0)</f>
        <v>-5</v>
      </c>
      <c r="G43" s="298">
        <f>ROUND(G40*D43,0)</f>
        <v>0</v>
      </c>
      <c r="H43" s="296" t="str">
        <f>IF(E43=F43+G43," ","ERROR")</f>
        <v xml:space="preserve"> </v>
      </c>
    </row>
    <row r="44" spans="1:8">
      <c r="A44" s="287">
        <v>26</v>
      </c>
      <c r="B44" s="293" t="s">
        <v>148</v>
      </c>
      <c r="E44" s="298"/>
      <c r="F44" s="298"/>
      <c r="G44" s="298"/>
      <c r="H44" s="296" t="str">
        <f>IF(E44=F44+G44," ","ERROR")</f>
        <v xml:space="preserve"> </v>
      </c>
    </row>
    <row r="45" spans="1:8" ht="12.75">
      <c r="A45" s="38">
        <v>27</v>
      </c>
      <c r="B45" s="906" t="s">
        <v>439</v>
      </c>
      <c r="C45"/>
      <c r="D45"/>
      <c r="E45" s="754"/>
      <c r="F45" s="754"/>
      <c r="G45" s="754"/>
      <c r="H45" s="296" t="str">
        <f>IF(E45=F45+G45," ","ERROR")</f>
        <v xml:space="preserve"> </v>
      </c>
    </row>
    <row r="46" spans="1:8">
      <c r="A46" s="218"/>
      <c r="B46" s="221"/>
      <c r="C46" s="215"/>
      <c r="D46" s="215"/>
      <c r="E46" s="228"/>
      <c r="F46" s="228"/>
      <c r="G46" s="228"/>
      <c r="H46" s="296"/>
    </row>
    <row r="47" spans="1:8" s="296" customFormat="1">
      <c r="A47" s="222">
        <v>28</v>
      </c>
      <c r="B47" s="223" t="s">
        <v>100</v>
      </c>
      <c r="C47" s="224"/>
      <c r="D47" s="224"/>
      <c r="E47" s="232">
        <f>E40-SUM(E43:E45)</f>
        <v>-8</v>
      </c>
      <c r="F47" s="232">
        <f>F40-SUM(F43:F45)</f>
        <v>-8</v>
      </c>
      <c r="G47" s="232">
        <f>G40-SUM(G43:G45)</f>
        <v>0</v>
      </c>
      <c r="H47" s="296" t="str">
        <f>IF(E47=F47+G47," ","ERROR")</f>
        <v xml:space="preserve"> </v>
      </c>
    </row>
    <row r="48" spans="1:8">
      <c r="A48" s="218"/>
      <c r="H48" s="296"/>
    </row>
    <row r="49" spans="1:8">
      <c r="A49" s="218"/>
      <c r="B49" s="293" t="s">
        <v>101</v>
      </c>
      <c r="H49" s="296"/>
    </row>
    <row r="50" spans="1:8">
      <c r="A50" s="218"/>
      <c r="B50" s="293" t="s">
        <v>102</v>
      </c>
      <c r="H50" s="296"/>
    </row>
    <row r="51" spans="1:8" s="296" customFormat="1">
      <c r="A51" s="218">
        <v>29</v>
      </c>
      <c r="B51" s="295" t="s">
        <v>150</v>
      </c>
      <c r="E51" s="297"/>
      <c r="F51" s="297"/>
      <c r="G51" s="297"/>
      <c r="H51" s="296" t="str">
        <f t="shared" ref="H51:H62" si="1">IF(E51=F51+G51," ","ERROR")</f>
        <v xml:space="preserve"> </v>
      </c>
    </row>
    <row r="52" spans="1:8">
      <c r="A52" s="218">
        <v>30</v>
      </c>
      <c r="B52" s="293" t="s">
        <v>151</v>
      </c>
      <c r="E52" s="298"/>
      <c r="F52" s="298"/>
      <c r="G52" s="298"/>
      <c r="H52" s="296" t="str">
        <f t="shared" si="1"/>
        <v xml:space="preserve"> </v>
      </c>
    </row>
    <row r="53" spans="1:8">
      <c r="A53" s="218">
        <v>31</v>
      </c>
      <c r="B53" s="293" t="s">
        <v>152</v>
      </c>
      <c r="E53" s="298"/>
      <c r="F53" s="298"/>
      <c r="G53" s="298"/>
      <c r="H53" s="296" t="str">
        <f t="shared" si="1"/>
        <v xml:space="preserve"> </v>
      </c>
    </row>
    <row r="54" spans="1:8">
      <c r="A54" s="218">
        <v>32</v>
      </c>
      <c r="B54" s="293" t="s">
        <v>153</v>
      </c>
      <c r="E54" s="298"/>
      <c r="F54" s="298"/>
      <c r="G54" s="298"/>
      <c r="H54" s="296" t="str">
        <f t="shared" si="1"/>
        <v xml:space="preserve"> </v>
      </c>
    </row>
    <row r="55" spans="1:8">
      <c r="A55" s="218">
        <v>33</v>
      </c>
      <c r="B55" s="293" t="s">
        <v>154</v>
      </c>
      <c r="E55" s="304"/>
      <c r="F55" s="304"/>
      <c r="G55" s="304"/>
      <c r="H55" s="296" t="str">
        <f t="shared" si="1"/>
        <v xml:space="preserve"> </v>
      </c>
    </row>
    <row r="56" spans="1:8">
      <c r="A56" s="218">
        <v>34</v>
      </c>
      <c r="B56" s="293" t="s">
        <v>155</v>
      </c>
      <c r="E56" s="300">
        <f>E51+E52+E53+E54+E55</f>
        <v>0</v>
      </c>
      <c r="F56" s="300">
        <f>F51+F52+F53+F54+F55</f>
        <v>0</v>
      </c>
      <c r="G56" s="300">
        <f>G51+G52+G53+G54+G55</f>
        <v>0</v>
      </c>
      <c r="H56" s="296" t="str">
        <f t="shared" si="1"/>
        <v xml:space="preserve"> </v>
      </c>
    </row>
    <row r="57" spans="1:8">
      <c r="A57" s="218">
        <v>35</v>
      </c>
      <c r="B57" s="293" t="s">
        <v>108</v>
      </c>
      <c r="E57" s="298"/>
      <c r="F57" s="298"/>
      <c r="G57" s="298"/>
      <c r="H57" s="296" t="str">
        <f t="shared" si="1"/>
        <v xml:space="preserve"> </v>
      </c>
    </row>
    <row r="58" spans="1:8">
      <c r="A58" s="218">
        <v>36</v>
      </c>
      <c r="B58" s="293" t="s">
        <v>109</v>
      </c>
      <c r="E58" s="304"/>
      <c r="F58" s="304"/>
      <c r="G58" s="304"/>
      <c r="H58" s="296" t="str">
        <f t="shared" si="1"/>
        <v xml:space="preserve"> </v>
      </c>
    </row>
    <row r="59" spans="1:8">
      <c r="A59" s="218">
        <v>37</v>
      </c>
      <c r="B59" s="293" t="s">
        <v>156</v>
      </c>
      <c r="E59" s="300">
        <f>E57+E58</f>
        <v>0</v>
      </c>
      <c r="F59" s="300">
        <f>F57+F58</f>
        <v>0</v>
      </c>
      <c r="G59" s="300">
        <f>G57+G58</f>
        <v>0</v>
      </c>
      <c r="H59" s="296" t="str">
        <f t="shared" si="1"/>
        <v xml:space="preserve"> </v>
      </c>
    </row>
    <row r="60" spans="1:8">
      <c r="A60" s="218">
        <v>38</v>
      </c>
      <c r="B60" s="293" t="s">
        <v>111</v>
      </c>
      <c r="E60" s="298"/>
      <c r="F60" s="298"/>
      <c r="G60" s="298"/>
      <c r="H60" s="296" t="str">
        <f t="shared" si="1"/>
        <v xml:space="preserve"> </v>
      </c>
    </row>
    <row r="61" spans="1:8">
      <c r="A61" s="218">
        <v>39</v>
      </c>
      <c r="B61" s="221" t="s">
        <v>446</v>
      </c>
      <c r="E61" s="298"/>
      <c r="F61" s="298"/>
      <c r="G61" s="298"/>
      <c r="H61" s="296"/>
    </row>
    <row r="62" spans="1:8">
      <c r="A62" s="218">
        <v>40</v>
      </c>
      <c r="B62" s="293" t="s">
        <v>112</v>
      </c>
      <c r="E62" s="304"/>
      <c r="F62" s="304"/>
      <c r="G62" s="304"/>
      <c r="H62" s="296" t="str">
        <f t="shared" si="1"/>
        <v xml:space="preserve"> </v>
      </c>
    </row>
    <row r="63" spans="1:8" ht="9" customHeight="1">
      <c r="A63" s="218"/>
      <c r="H63" s="296"/>
    </row>
    <row r="64" spans="1:8" s="296" customFormat="1" ht="12.75" thickBot="1">
      <c r="A64" s="222">
        <v>41</v>
      </c>
      <c r="B64" s="295" t="s">
        <v>113</v>
      </c>
      <c r="E64" s="54">
        <f>E56-E59+E60+E62+E61</f>
        <v>0</v>
      </c>
      <c r="F64" s="54">
        <f>F56-F59+F60+F62+F61</f>
        <v>0</v>
      </c>
      <c r="G64" s="54">
        <f>G56-G59+G60+G62+G61</f>
        <v>0</v>
      </c>
      <c r="H64" s="296" t="str">
        <f>IF(E64=F64+G64," ","ERROR")</f>
        <v xml:space="preserve"> </v>
      </c>
    </row>
    <row r="65" spans="1:8" ht="12.75" thickTop="1"/>
    <row r="66" spans="1:8">
      <c r="A66" s="285" t="str">
        <f>Inputs!$D$6</f>
        <v>AVISTA UTILITIES</v>
      </c>
      <c r="B66" s="285"/>
      <c r="C66" s="285"/>
      <c r="D66" s="305"/>
      <c r="E66" s="306"/>
      <c r="F66" s="305"/>
      <c r="G66" s="307"/>
      <c r="H66" s="306"/>
    </row>
    <row r="67" spans="1:8">
      <c r="A67" s="285" t="s">
        <v>208</v>
      </c>
      <c r="B67" s="285"/>
      <c r="C67" s="285"/>
      <c r="D67" s="305"/>
      <c r="E67" s="306"/>
      <c r="F67" s="305"/>
      <c r="G67" s="307"/>
      <c r="H67" s="306"/>
    </row>
    <row r="68" spans="1:8">
      <c r="A68" s="285" t="str">
        <f>A3</f>
        <v>TWELVE MONTHS ENDED DECEMBER 31, 2010</v>
      </c>
      <c r="B68" s="285"/>
      <c r="C68" s="285"/>
      <c r="D68" s="305"/>
      <c r="E68" s="306"/>
      <c r="F68" s="308" t="str">
        <f>F2</f>
        <v>NEZ PERCE SETTLEMENT</v>
      </c>
      <c r="G68" s="305"/>
      <c r="H68" s="306"/>
    </row>
    <row r="69" spans="1:8">
      <c r="A69" s="285" t="s">
        <v>209</v>
      </c>
      <c r="B69" s="285"/>
      <c r="C69" s="285"/>
      <c r="D69" s="305"/>
      <c r="E69" s="306"/>
      <c r="F69" s="308" t="str">
        <f>F3</f>
        <v>ACCOUNTING ADJUSTMENT</v>
      </c>
      <c r="G69" s="305"/>
      <c r="H69" s="306"/>
    </row>
    <row r="70" spans="1:8">
      <c r="B70" s="305"/>
      <c r="C70" s="305"/>
      <c r="D70" s="305"/>
      <c r="E70" s="309"/>
      <c r="F70" s="310" t="str">
        <f>F4</f>
        <v>ELECTRIC</v>
      </c>
      <c r="G70" s="305"/>
      <c r="H70" s="311"/>
    </row>
    <row r="71" spans="1:8">
      <c r="B71" s="305"/>
      <c r="C71" s="305"/>
      <c r="D71" s="305"/>
      <c r="E71" s="306"/>
      <c r="F71" s="308"/>
      <c r="G71" s="312"/>
      <c r="H71" s="306"/>
    </row>
    <row r="72" spans="1:8">
      <c r="B72" s="313" t="s">
        <v>120</v>
      </c>
      <c r="C72" s="314"/>
      <c r="D72" s="305"/>
      <c r="E72" s="306"/>
      <c r="F72" s="310" t="s">
        <v>115</v>
      </c>
      <c r="G72" s="305"/>
      <c r="H72" s="306"/>
    </row>
    <row r="73" spans="1:8">
      <c r="B73" s="293" t="s">
        <v>72</v>
      </c>
      <c r="C73" s="305"/>
      <c r="D73" s="305"/>
      <c r="E73" s="305"/>
      <c r="F73" s="307"/>
      <c r="G73" s="305"/>
      <c r="H73" s="305"/>
    </row>
    <row r="74" spans="1:8">
      <c r="B74" s="295" t="s">
        <v>73</v>
      </c>
      <c r="C74" s="305"/>
      <c r="D74" s="305"/>
      <c r="E74" s="305"/>
      <c r="F74" s="315">
        <f>G8</f>
        <v>0</v>
      </c>
      <c r="G74" s="305"/>
      <c r="H74" s="305"/>
    </row>
    <row r="75" spans="1:8">
      <c r="B75" s="293" t="s">
        <v>74</v>
      </c>
      <c r="C75" s="305"/>
      <c r="D75" s="305"/>
      <c r="E75" s="305"/>
      <c r="F75" s="300">
        <f>G9</f>
        <v>0</v>
      </c>
      <c r="G75" s="305"/>
      <c r="H75" s="305"/>
    </row>
    <row r="76" spans="1:8">
      <c r="B76" s="293" t="s">
        <v>133</v>
      </c>
      <c r="C76" s="305"/>
      <c r="D76" s="305"/>
      <c r="E76" s="305"/>
      <c r="F76" s="303">
        <f>G10</f>
        <v>0</v>
      </c>
      <c r="G76" s="305"/>
      <c r="H76" s="305"/>
    </row>
    <row r="77" spans="1:8">
      <c r="B77" s="293" t="s">
        <v>134</v>
      </c>
      <c r="C77" s="305"/>
      <c r="D77" s="305"/>
      <c r="E77" s="305"/>
      <c r="F77" s="300">
        <f>SUM(F74:F76)</f>
        <v>0</v>
      </c>
      <c r="G77" s="305"/>
      <c r="H77" s="305"/>
    </row>
    <row r="78" spans="1:8">
      <c r="B78" s="293" t="s">
        <v>77</v>
      </c>
      <c r="C78" s="305"/>
      <c r="D78" s="305"/>
      <c r="E78" s="305"/>
      <c r="F78" s="303">
        <f>G12</f>
        <v>0</v>
      </c>
      <c r="G78" s="305"/>
      <c r="H78" s="305"/>
    </row>
    <row r="79" spans="1:8">
      <c r="B79" s="293" t="s">
        <v>135</v>
      </c>
      <c r="C79" s="305"/>
      <c r="D79" s="305"/>
      <c r="E79" s="305"/>
      <c r="F79" s="300">
        <f>F77+F78</f>
        <v>0</v>
      </c>
      <c r="G79" s="305"/>
      <c r="H79" s="305"/>
    </row>
    <row r="80" spans="1:8">
      <c r="C80" s="305"/>
      <c r="D80" s="305"/>
      <c r="E80" s="305"/>
      <c r="F80" s="300"/>
      <c r="G80" s="305"/>
      <c r="H80" s="305"/>
    </row>
    <row r="81" spans="1:8">
      <c r="B81" s="293" t="s">
        <v>79</v>
      </c>
      <c r="C81" s="305"/>
      <c r="D81" s="305"/>
      <c r="E81" s="305"/>
      <c r="F81" s="300"/>
      <c r="G81" s="305"/>
      <c r="H81" s="305"/>
    </row>
    <row r="82" spans="1:8">
      <c r="B82" s="293" t="s">
        <v>80</v>
      </c>
      <c r="C82" s="305"/>
      <c r="D82" s="305"/>
      <c r="E82" s="305"/>
      <c r="F82" s="300"/>
      <c r="G82" s="305"/>
      <c r="H82" s="305"/>
    </row>
    <row r="83" spans="1:8">
      <c r="B83" s="293" t="s">
        <v>136</v>
      </c>
      <c r="C83" s="305"/>
      <c r="D83" s="305"/>
      <c r="E83" s="305"/>
      <c r="F83" s="300">
        <f>G17</f>
        <v>0</v>
      </c>
      <c r="G83" s="305"/>
      <c r="H83" s="305"/>
    </row>
    <row r="84" spans="1:8">
      <c r="B84" s="293" t="s">
        <v>137</v>
      </c>
      <c r="C84" s="305"/>
      <c r="D84" s="305"/>
      <c r="E84" s="305"/>
      <c r="F84" s="300">
        <f>G18</f>
        <v>0</v>
      </c>
      <c r="G84" s="305"/>
      <c r="H84" s="305"/>
    </row>
    <row r="85" spans="1:8">
      <c r="B85" s="293" t="s">
        <v>138</v>
      </c>
      <c r="C85" s="305"/>
      <c r="D85" s="305"/>
      <c r="E85" s="305"/>
      <c r="F85" s="300">
        <f>G19</f>
        <v>0</v>
      </c>
      <c r="G85" s="305"/>
      <c r="H85" s="305"/>
    </row>
    <row r="86" spans="1:8">
      <c r="B86" s="293" t="s">
        <v>139</v>
      </c>
      <c r="C86" s="305"/>
      <c r="D86" s="305"/>
      <c r="E86" s="305"/>
      <c r="F86" s="303">
        <f>G20</f>
        <v>0</v>
      </c>
      <c r="G86" s="305"/>
      <c r="H86" s="305"/>
    </row>
    <row r="87" spans="1:8">
      <c r="B87" s="293" t="s">
        <v>140</v>
      </c>
      <c r="C87" s="305"/>
      <c r="D87" s="305"/>
      <c r="E87" s="305"/>
      <c r="F87" s="300">
        <f>SUM(F83:F86)</f>
        <v>0</v>
      </c>
      <c r="G87" s="305"/>
      <c r="H87" s="305"/>
    </row>
    <row r="88" spans="1:8">
      <c r="C88" s="305"/>
      <c r="D88" s="305"/>
      <c r="E88" s="305"/>
      <c r="F88" s="300"/>
      <c r="G88" s="305"/>
      <c r="H88" s="305"/>
    </row>
    <row r="89" spans="1:8">
      <c r="B89" s="293" t="s">
        <v>85</v>
      </c>
      <c r="C89" s="305"/>
      <c r="D89" s="305"/>
      <c r="E89" s="305"/>
      <c r="F89" s="300"/>
      <c r="G89" s="305"/>
      <c r="H89" s="305"/>
    </row>
    <row r="90" spans="1:8">
      <c r="B90" s="293" t="s">
        <v>136</v>
      </c>
      <c r="C90" s="305"/>
      <c r="D90" s="305"/>
      <c r="E90" s="305"/>
      <c r="F90" s="300">
        <f>G24</f>
        <v>0</v>
      </c>
      <c r="G90" s="305"/>
      <c r="H90" s="305"/>
    </row>
    <row r="91" spans="1:8">
      <c r="B91" s="293" t="s">
        <v>141</v>
      </c>
      <c r="C91" s="305"/>
      <c r="D91" s="305"/>
      <c r="E91" s="305"/>
      <c r="F91" s="300">
        <f>G25</f>
        <v>0</v>
      </c>
      <c r="G91" s="305"/>
      <c r="H91" s="305"/>
    </row>
    <row r="92" spans="1:8">
      <c r="A92" s="286"/>
      <c r="B92" s="293" t="s">
        <v>139</v>
      </c>
      <c r="C92" s="305"/>
      <c r="D92" s="305"/>
      <c r="E92" s="305"/>
      <c r="F92" s="300"/>
      <c r="G92" s="305"/>
      <c r="H92" s="305"/>
    </row>
    <row r="93" spans="1:8">
      <c r="A93" s="286"/>
      <c r="B93" s="293" t="s">
        <v>142</v>
      </c>
      <c r="C93" s="305"/>
      <c r="D93" s="305"/>
      <c r="E93" s="305"/>
      <c r="F93" s="299">
        <f>SUM(F90:F92)</f>
        <v>0</v>
      </c>
      <c r="G93" s="305"/>
      <c r="H93" s="305"/>
    </row>
    <row r="94" spans="1:8">
      <c r="A94" s="286"/>
      <c r="C94" s="305"/>
      <c r="D94" s="305"/>
      <c r="E94" s="305"/>
      <c r="F94" s="300"/>
      <c r="G94" s="305"/>
      <c r="H94" s="305"/>
    </row>
    <row r="95" spans="1:8">
      <c r="A95" s="286"/>
      <c r="B95" s="293" t="s">
        <v>88</v>
      </c>
      <c r="C95" s="305"/>
      <c r="D95" s="305"/>
      <c r="E95" s="305"/>
      <c r="F95" s="300">
        <f>G29</f>
        <v>0</v>
      </c>
      <c r="G95" s="305"/>
      <c r="H95" s="305"/>
    </row>
    <row r="96" spans="1:8">
      <c r="A96" s="286"/>
      <c r="B96" s="293" t="s">
        <v>89</v>
      </c>
      <c r="C96" s="305"/>
      <c r="D96" s="305"/>
      <c r="E96" s="305"/>
      <c r="F96" s="300">
        <f>G30</f>
        <v>0</v>
      </c>
      <c r="G96" s="305"/>
      <c r="H96" s="305"/>
    </row>
    <row r="97" spans="1:8">
      <c r="A97" s="286"/>
      <c r="B97" s="293" t="s">
        <v>143</v>
      </c>
      <c r="C97" s="305"/>
      <c r="D97" s="305"/>
      <c r="E97" s="305"/>
      <c r="F97" s="300">
        <f>G31</f>
        <v>0</v>
      </c>
      <c r="G97" s="305"/>
      <c r="H97" s="305"/>
    </row>
    <row r="98" spans="1:8">
      <c r="A98" s="286"/>
      <c r="C98" s="305"/>
      <c r="D98" s="305"/>
      <c r="E98" s="305"/>
      <c r="F98" s="300"/>
      <c r="G98" s="305"/>
      <c r="H98" s="305"/>
    </row>
    <row r="99" spans="1:8">
      <c r="A99" s="286"/>
      <c r="B99" s="293" t="s">
        <v>91</v>
      </c>
      <c r="C99" s="305"/>
      <c r="D99" s="305"/>
      <c r="E99" s="305"/>
      <c r="F99" s="300"/>
      <c r="G99" s="305"/>
      <c r="H99" s="305"/>
    </row>
    <row r="100" spans="1:8">
      <c r="A100" s="286"/>
      <c r="B100" s="293" t="s">
        <v>136</v>
      </c>
      <c r="C100" s="305"/>
      <c r="D100" s="305"/>
      <c r="E100" s="305"/>
      <c r="F100" s="300">
        <f>G34</f>
        <v>0</v>
      </c>
      <c r="G100" s="305"/>
      <c r="H100" s="305"/>
    </row>
    <row r="101" spans="1:8">
      <c r="A101" s="286"/>
      <c r="B101" s="293" t="s">
        <v>141</v>
      </c>
      <c r="C101" s="305"/>
      <c r="D101" s="305"/>
      <c r="E101" s="305"/>
      <c r="F101" s="300">
        <f>G35</f>
        <v>0</v>
      </c>
      <c r="G101" s="305"/>
      <c r="H101" s="305"/>
    </row>
    <row r="102" spans="1:8">
      <c r="A102" s="286"/>
      <c r="B102" s="293" t="s">
        <v>139</v>
      </c>
      <c r="C102" s="305"/>
      <c r="D102" s="305"/>
      <c r="E102" s="305"/>
      <c r="F102" s="303">
        <f>G36</f>
        <v>0</v>
      </c>
      <c r="G102" s="305"/>
      <c r="H102" s="305"/>
    </row>
    <row r="103" spans="1:8">
      <c r="A103" s="286"/>
      <c r="B103" s="293" t="s">
        <v>144</v>
      </c>
      <c r="C103" s="305"/>
      <c r="D103" s="305"/>
      <c r="E103" s="305"/>
      <c r="F103" s="300">
        <f>F100+F101+F102</f>
        <v>0</v>
      </c>
      <c r="G103" s="305"/>
      <c r="H103" s="305"/>
    </row>
    <row r="104" spans="1:8">
      <c r="A104" s="286"/>
      <c r="B104" s="305"/>
      <c r="C104" s="305"/>
      <c r="D104" s="305"/>
      <c r="E104" s="305"/>
      <c r="F104" s="300"/>
      <c r="G104" s="305"/>
      <c r="H104" s="305"/>
    </row>
    <row r="105" spans="1:8">
      <c r="A105" s="286"/>
      <c r="B105" s="305" t="s">
        <v>93</v>
      </c>
      <c r="C105" s="305"/>
      <c r="D105" s="305"/>
      <c r="E105" s="305"/>
      <c r="F105" s="302">
        <f>F87+F93+F95+F96+F97+F103</f>
        <v>0</v>
      </c>
      <c r="G105" s="305"/>
      <c r="H105" s="305"/>
    </row>
    <row r="106" spans="1:8">
      <c r="A106" s="286"/>
      <c r="B106" s="305"/>
      <c r="C106" s="305"/>
      <c r="D106" s="305"/>
      <c r="E106" s="305"/>
      <c r="F106" s="300"/>
      <c r="G106" s="305"/>
      <c r="H106" s="305"/>
    </row>
    <row r="107" spans="1:8">
      <c r="A107" s="286"/>
      <c r="B107" s="305" t="s">
        <v>210</v>
      </c>
      <c r="C107" s="305"/>
      <c r="D107" s="305"/>
      <c r="E107" s="305"/>
      <c r="F107" s="303">
        <f>F79-F105</f>
        <v>0</v>
      </c>
      <c r="G107" s="305"/>
      <c r="H107" s="305"/>
    </row>
    <row r="108" spans="1:8">
      <c r="A108" s="286"/>
      <c r="B108" s="305"/>
      <c r="C108" s="305"/>
      <c r="D108" s="305"/>
      <c r="E108" s="305"/>
      <c r="F108" s="300"/>
      <c r="G108" s="305"/>
      <c r="H108" s="305"/>
    </row>
    <row r="109" spans="1:8">
      <c r="A109" s="286"/>
      <c r="B109" s="305" t="s">
        <v>211</v>
      </c>
      <c r="C109" s="305"/>
      <c r="D109" s="305"/>
      <c r="E109" s="306"/>
      <c r="F109" s="300"/>
      <c r="G109" s="305"/>
      <c r="H109" s="305"/>
    </row>
    <row r="110" spans="1:8" ht="12.75" thickBot="1">
      <c r="A110" s="286"/>
      <c r="B110" s="316" t="s">
        <v>212</v>
      </c>
      <c r="C110" s="283">
        <f>Inputs!$D$4</f>
        <v>1.5093000000000001E-2</v>
      </c>
      <c r="D110" s="305"/>
      <c r="E110" s="306"/>
      <c r="F110" s="317">
        <f>ROUND(F107*C110,0)</f>
        <v>0</v>
      </c>
      <c r="G110" s="305"/>
      <c r="H110" s="305"/>
    </row>
    <row r="111" spans="1:8" ht="12.75" thickTop="1">
      <c r="A111" s="286"/>
      <c r="B111" s="305"/>
      <c r="C111" s="305"/>
      <c r="D111" s="305"/>
      <c r="E111" s="306"/>
      <c r="F111" s="305"/>
      <c r="G111" s="307"/>
      <c r="H111" s="305"/>
    </row>
  </sheetData>
  <phoneticPr fontId="0" type="noConversion"/>
  <hyperlinks>
    <hyperlink ref="H1" location="WAElec_09!AE10" display="Results Summary"/>
  </hyperlinks>
  <printOptions horizontalCentered="1"/>
  <pageMargins left="1" right="1" top="0.5" bottom="0.5" header="0.5" footer="0.5"/>
  <pageSetup scale="90" orientation="portrait" horizontalDpi="300" verticalDpi="300" r:id="rId1"/>
  <headerFooter alignWithMargins="0"/>
  <rowBreaks count="1" manualBreakCount="1">
    <brk id="65"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111"/>
  <sheetViews>
    <sheetView workbookViewId="0">
      <selection activeCell="H1" sqref="H1"/>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c r="H1" s="878" t="s">
        <v>467</v>
      </c>
    </row>
    <row r="2" spans="1:8">
      <c r="A2" s="33" t="s">
        <v>125</v>
      </c>
      <c r="B2" s="34"/>
      <c r="C2" s="33"/>
      <c r="E2" s="33"/>
      <c r="F2" s="408"/>
      <c r="G2" s="33"/>
    </row>
    <row r="3" spans="1:8">
      <c r="A3" s="34" t="str">
        <f>WAElec_10!$A$4</f>
        <v>TWELVE MONTHS ENDED DECEMBER 31, 2010</v>
      </c>
      <c r="B3" s="34"/>
      <c r="C3" s="33"/>
      <c r="E3" s="33"/>
      <c r="F3" s="38" t="s">
        <v>383</v>
      </c>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0</v>
      </c>
      <c r="F17" s="46">
        <v>0</v>
      </c>
      <c r="G17" s="46">
        <v>0</v>
      </c>
      <c r="H17" s="44" t="str">
        <f>IF(E17=F17+G17," ","ERROR")</f>
        <v xml:space="preserve"> </v>
      </c>
    </row>
    <row r="18" spans="1:8">
      <c r="A18" s="38">
        <v>8</v>
      </c>
      <c r="B18" s="41" t="s">
        <v>137</v>
      </c>
      <c r="E18" s="46"/>
      <c r="F18" s="46"/>
      <c r="G18" s="46"/>
      <c r="H18" s="44" t="str">
        <f>IF(E18=F18+G18," ","ERROR")</f>
        <v xml:space="preserve"> </v>
      </c>
    </row>
    <row r="19" spans="1:8">
      <c r="A19" s="38">
        <v>9</v>
      </c>
      <c r="B19" s="41" t="s">
        <v>138</v>
      </c>
      <c r="E19" s="46">
        <f>F19+G19</f>
        <v>0</v>
      </c>
      <c r="F19" s="46">
        <v>0</v>
      </c>
      <c r="G19" s="46"/>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0</v>
      </c>
      <c r="F21" s="47">
        <f>F17+F18+F19+F20</f>
        <v>0</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f>F25+G25</f>
        <v>-80</v>
      </c>
      <c r="F25" s="46">
        <v>-80</v>
      </c>
      <c r="G25" s="46"/>
      <c r="H25" s="44" t="str">
        <f>IF(E25=F25+G25," ","ERROR")</f>
        <v xml:space="preserve"> </v>
      </c>
    </row>
    <row r="26" spans="1:8">
      <c r="A26" s="38">
        <v>14</v>
      </c>
      <c r="B26" s="41" t="s">
        <v>139</v>
      </c>
      <c r="E26" s="46">
        <f>F26+G26</f>
        <v>0</v>
      </c>
      <c r="F26" s="46">
        <v>0</v>
      </c>
      <c r="G26" s="757">
        <f>F110</f>
        <v>0</v>
      </c>
      <c r="H26" s="44" t="str">
        <f>IF(E26=F26+G26," ","ERROR")</f>
        <v xml:space="preserve"> </v>
      </c>
    </row>
    <row r="27" spans="1:8">
      <c r="A27" s="38">
        <v>15</v>
      </c>
      <c r="B27" s="41" t="s">
        <v>142</v>
      </c>
      <c r="E27" s="47">
        <f>E24+E25+E26</f>
        <v>-80</v>
      </c>
      <c r="F27" s="47">
        <f>F24+F25+F26</f>
        <v>-80</v>
      </c>
      <c r="G27" s="47">
        <f>G24+G25+G26</f>
        <v>0</v>
      </c>
      <c r="H27" s="44" t="str">
        <f>IF(E27=F27+G27," ","ERROR")</f>
        <v xml:space="preserve"> </v>
      </c>
    </row>
    <row r="28" spans="1:8">
      <c r="E28" s="49"/>
      <c r="F28" s="49"/>
      <c r="G28" s="49"/>
      <c r="H28" s="44"/>
    </row>
    <row r="29" spans="1:8">
      <c r="A29" s="38">
        <v>16</v>
      </c>
      <c r="B29" s="41" t="s">
        <v>88</v>
      </c>
      <c r="E29" s="46">
        <f>SUM(F29:G29)</f>
        <v>0</v>
      </c>
      <c r="F29" s="46">
        <v>0</v>
      </c>
      <c r="G29" s="46">
        <v>0</v>
      </c>
      <c r="H29" s="44" t="str">
        <f>IF(E29=F29+G29," ","ERROR")</f>
        <v xml:space="preserve"> </v>
      </c>
    </row>
    <row r="30" spans="1:8">
      <c r="A30" s="38">
        <v>17</v>
      </c>
      <c r="B30" s="41" t="s">
        <v>89</v>
      </c>
      <c r="E30" s="46">
        <f>SUM(F30:G30)</f>
        <v>0</v>
      </c>
      <c r="F30" s="46">
        <v>0</v>
      </c>
      <c r="G30" s="46">
        <v>0</v>
      </c>
      <c r="H30" s="44" t="str">
        <f>IF(E30=F30+G30," ","ERROR")</f>
        <v xml:space="preserve"> </v>
      </c>
    </row>
    <row r="31" spans="1:8">
      <c r="A31" s="38">
        <v>18</v>
      </c>
      <c r="B31" s="41" t="s">
        <v>143</v>
      </c>
      <c r="E31" s="46">
        <f>SUM(F31:G31)</f>
        <v>0</v>
      </c>
      <c r="F31" s="46">
        <v>0</v>
      </c>
      <c r="G31" s="46">
        <v>0</v>
      </c>
      <c r="H31" s="44" t="str">
        <f>IF(E31=F31+G31," ","ERROR")</f>
        <v xml:space="preserve"> </v>
      </c>
    </row>
    <row r="32" spans="1:8">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-80</v>
      </c>
      <c r="F38" s="52">
        <f>F21+F27+F29+F30+F31+F37</f>
        <v>-80</v>
      </c>
      <c r="G38" s="52">
        <f>G21+G27+G29+G30+G31+G37</f>
        <v>0</v>
      </c>
      <c r="H38" s="44" t="str">
        <f>IF(E38=F38+G38," ","ERROR")</f>
        <v xml:space="preserve"> </v>
      </c>
    </row>
    <row r="39" spans="1:8">
      <c r="E39" s="49"/>
      <c r="F39" s="49"/>
      <c r="G39" s="49"/>
      <c r="H39" s="44"/>
    </row>
    <row r="40" spans="1:8">
      <c r="A40" s="38">
        <v>24</v>
      </c>
      <c r="B40" s="41" t="s">
        <v>145</v>
      </c>
      <c r="E40" s="49">
        <f>E13-E38</f>
        <v>80</v>
      </c>
      <c r="F40" s="49">
        <f>F13-F38</f>
        <v>80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28</v>
      </c>
      <c r="F43" s="46">
        <f>ROUND(F40*D43,0)</f>
        <v>28</v>
      </c>
      <c r="G43" s="46">
        <f>ROUND(G40*D43,0)</f>
        <v>0</v>
      </c>
      <c r="H43" s="44" t="str">
        <f>IF(E43=F43+G43," ","ERROR")</f>
        <v xml:space="preserve"> </v>
      </c>
    </row>
    <row r="44" spans="1:8">
      <c r="A44" s="38">
        <v>26</v>
      </c>
      <c r="B44" s="41" t="s">
        <v>148</v>
      </c>
      <c r="E44" s="46"/>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c r="A47" s="222">
        <v>28</v>
      </c>
      <c r="B47" s="223" t="s">
        <v>100</v>
      </c>
      <c r="C47" s="224"/>
      <c r="D47" s="224"/>
      <c r="E47" s="232">
        <f>E40-SUM(E43:E45)</f>
        <v>52</v>
      </c>
      <c r="F47" s="232">
        <f>F40-SUM(F43:F45)</f>
        <v>52</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0</v>
      </c>
      <c r="F56" s="49">
        <f>F51+F52+F53+F54+F55</f>
        <v>0</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0</v>
      </c>
      <c r="F62" s="50"/>
      <c r="G62" s="50"/>
      <c r="H62" s="44" t="str">
        <f t="shared" si="1"/>
        <v xml:space="preserve"> </v>
      </c>
    </row>
    <row r="63" spans="1:8" ht="11.25" customHeight="1">
      <c r="A63" s="218"/>
      <c r="H63" s="44"/>
    </row>
    <row r="64" spans="1:8" ht="13.5" thickBot="1">
      <c r="A64" s="222">
        <v>41</v>
      </c>
      <c r="B64" s="43" t="s">
        <v>113</v>
      </c>
      <c r="C64" s="44"/>
      <c r="D64" s="44"/>
      <c r="E64" s="54">
        <f>E56-E59+E60+E62+E61</f>
        <v>0</v>
      </c>
      <c r="F64" s="54">
        <f>F56-F59+F60+F62+F61</f>
        <v>0</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f>F2</f>
        <v>0</v>
      </c>
      <c r="G68" s="393"/>
    </row>
    <row r="69" spans="1:8">
      <c r="A69" s="374" t="s">
        <v>209</v>
      </c>
      <c r="B69" s="374"/>
      <c r="C69" s="374"/>
      <c r="D69" s="393"/>
      <c r="E69" s="394"/>
      <c r="F69" s="396" t="str">
        <f>F3</f>
        <v>NET GAINS &amp; LOSSES</v>
      </c>
      <c r="G69" s="393"/>
    </row>
    <row r="70" spans="1:8">
      <c r="A70" s="377"/>
      <c r="B70" s="393"/>
      <c r="C70" s="393"/>
      <c r="D70" s="393"/>
      <c r="E70" s="397"/>
      <c r="F70" s="398"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hyperlinks>
    <hyperlink ref="H1" location="WAElec_09!AI10" display="WAElec_09!AI10"/>
  </hyperlinks>
  <pageMargins left="1" right="1" top="0.5" bottom="0.25" header="0.5" footer="0.5"/>
  <pageSetup scale="9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111"/>
  <sheetViews>
    <sheetView workbookViewId="0">
      <selection activeCell="H1" sqref="H1"/>
    </sheetView>
  </sheetViews>
  <sheetFormatPr defaultColWidth="12.42578125" defaultRowHeight="12"/>
  <cols>
    <col min="1" max="1" width="5.5703125" style="153" customWidth="1"/>
    <col min="2" max="2" width="26.140625" style="152" customWidth="1"/>
    <col min="3" max="3" width="12.42578125" style="152" customWidth="1"/>
    <col min="4" max="4" width="6.7109375" style="152" customWidth="1"/>
    <col min="5" max="16384" width="12.42578125" style="152"/>
  </cols>
  <sheetData>
    <row r="1" spans="1:8">
      <c r="A1" s="150" t="str">
        <f>Inputs!$D$6</f>
        <v>AVISTA UTILITIES</v>
      </c>
      <c r="B1" s="151"/>
      <c r="C1" s="150"/>
      <c r="H1" s="878" t="s">
        <v>434</v>
      </c>
    </row>
    <row r="2" spans="1:8">
      <c r="A2" s="150" t="s">
        <v>125</v>
      </c>
      <c r="B2" s="151"/>
      <c r="C2" s="150"/>
      <c r="E2" s="150"/>
      <c r="F2" s="153" t="s">
        <v>224</v>
      </c>
      <c r="G2" s="150"/>
    </row>
    <row r="3" spans="1:8">
      <c r="A3" s="151" t="str">
        <f>WAElec_10!$A$4</f>
        <v>TWELVE MONTHS ENDED DECEMBER 31, 2010</v>
      </c>
      <c r="B3" s="151"/>
      <c r="C3" s="150"/>
      <c r="E3" s="150"/>
      <c r="F3" s="153" t="s">
        <v>235</v>
      </c>
      <c r="G3" s="150"/>
    </row>
    <row r="4" spans="1:8">
      <c r="A4" s="150" t="s">
        <v>0</v>
      </c>
      <c r="B4" s="151"/>
      <c r="C4" s="150"/>
      <c r="E4" s="154"/>
      <c r="F4" s="155" t="s">
        <v>128</v>
      </c>
      <c r="G4" s="156"/>
    </row>
    <row r="5" spans="1:8">
      <c r="A5" s="153" t="s">
        <v>12</v>
      </c>
    </row>
    <row r="6" spans="1:8" s="153" customFormat="1">
      <c r="A6" s="153" t="s">
        <v>129</v>
      </c>
      <c r="B6" s="157" t="s">
        <v>33</v>
      </c>
      <c r="C6" s="157"/>
      <c r="E6" s="157" t="s">
        <v>130</v>
      </c>
      <c r="F6" s="157" t="s">
        <v>131</v>
      </c>
      <c r="G6" s="157" t="s">
        <v>115</v>
      </c>
      <c r="H6" s="158" t="s">
        <v>132</v>
      </c>
    </row>
    <row r="7" spans="1:8">
      <c r="B7" s="159" t="s">
        <v>72</v>
      </c>
    </row>
    <row r="8" spans="1:8" s="162" customFormat="1">
      <c r="A8" s="160">
        <v>1</v>
      </c>
      <c r="B8" s="161" t="s">
        <v>73</v>
      </c>
      <c r="E8" s="163">
        <f>F8+G8</f>
        <v>0</v>
      </c>
      <c r="F8" s="163"/>
      <c r="G8" s="163"/>
      <c r="H8" s="162" t="str">
        <f t="shared" ref="H8:H13" si="0">IF(E8=F8+G8," ","ERROR")</f>
        <v xml:space="preserve"> </v>
      </c>
    </row>
    <row r="9" spans="1:8">
      <c r="A9" s="153">
        <v>2</v>
      </c>
      <c r="B9" s="159" t="s">
        <v>74</v>
      </c>
      <c r="E9" s="164"/>
      <c r="F9" s="164"/>
      <c r="G9" s="164"/>
      <c r="H9" s="162" t="str">
        <f t="shared" si="0"/>
        <v xml:space="preserve"> </v>
      </c>
    </row>
    <row r="10" spans="1:8">
      <c r="A10" s="153">
        <v>3</v>
      </c>
      <c r="B10" s="159" t="s">
        <v>133</v>
      </c>
      <c r="E10" s="164"/>
      <c r="F10" s="164"/>
      <c r="G10" s="164"/>
      <c r="H10" s="162" t="str">
        <f t="shared" si="0"/>
        <v xml:space="preserve"> </v>
      </c>
    </row>
    <row r="11" spans="1:8">
      <c r="A11" s="153">
        <v>4</v>
      </c>
      <c r="B11" s="159" t="s">
        <v>134</v>
      </c>
      <c r="E11" s="165">
        <f>E8+E9+E10</f>
        <v>0</v>
      </c>
      <c r="F11" s="165">
        <f>F8+F9+F10</f>
        <v>0</v>
      </c>
      <c r="G11" s="165">
        <f>G8+G9+G10</f>
        <v>0</v>
      </c>
      <c r="H11" s="162" t="str">
        <f t="shared" si="0"/>
        <v xml:space="preserve"> </v>
      </c>
    </row>
    <row r="12" spans="1:8">
      <c r="A12" s="153">
        <v>5</v>
      </c>
      <c r="B12" s="159" t="s">
        <v>77</v>
      </c>
      <c r="E12" s="164"/>
      <c r="F12" s="164"/>
      <c r="G12" s="164"/>
      <c r="H12" s="162" t="str">
        <f t="shared" si="0"/>
        <v xml:space="preserve"> </v>
      </c>
    </row>
    <row r="13" spans="1:8">
      <c r="A13" s="153">
        <v>6</v>
      </c>
      <c r="B13" s="159" t="s">
        <v>135</v>
      </c>
      <c r="E13" s="165">
        <f>E11+E12</f>
        <v>0</v>
      </c>
      <c r="F13" s="165">
        <f>F11+F12</f>
        <v>0</v>
      </c>
      <c r="G13" s="165">
        <f>G11+G12</f>
        <v>0</v>
      </c>
      <c r="H13" s="162" t="str">
        <f t="shared" si="0"/>
        <v xml:space="preserve"> </v>
      </c>
    </row>
    <row r="14" spans="1:8">
      <c r="E14" s="166"/>
      <c r="F14" s="166"/>
      <c r="G14" s="166"/>
      <c r="H14" s="162"/>
    </row>
    <row r="15" spans="1:8">
      <c r="B15" s="159" t="s">
        <v>79</v>
      </c>
      <c r="E15" s="166"/>
      <c r="F15" s="166"/>
      <c r="G15" s="166"/>
      <c r="H15" s="162"/>
    </row>
    <row r="16" spans="1:8">
      <c r="B16" s="159" t="s">
        <v>80</v>
      </c>
      <c r="E16" s="166"/>
      <c r="F16" s="166"/>
      <c r="G16" s="166"/>
      <c r="H16" s="162"/>
    </row>
    <row r="17" spans="1:8">
      <c r="A17" s="153">
        <v>7</v>
      </c>
      <c r="B17" s="159" t="s">
        <v>136</v>
      </c>
      <c r="E17" s="164"/>
      <c r="F17" s="164"/>
      <c r="G17" s="164"/>
      <c r="H17" s="162" t="str">
        <f>IF(E17=F17+G17," ","ERROR")</f>
        <v xml:space="preserve"> </v>
      </c>
    </row>
    <row r="18" spans="1:8">
      <c r="A18" s="153">
        <v>8</v>
      </c>
      <c r="B18" s="159" t="s">
        <v>137</v>
      </c>
      <c r="E18" s="164"/>
      <c r="F18" s="164"/>
      <c r="G18" s="164"/>
      <c r="H18" s="162" t="str">
        <f>IF(E18=F18+G18," ","ERROR")</f>
        <v xml:space="preserve"> </v>
      </c>
    </row>
    <row r="19" spans="1:8">
      <c r="A19" s="153">
        <v>9</v>
      </c>
      <c r="B19" s="159" t="s">
        <v>138</v>
      </c>
      <c r="E19" s="164"/>
      <c r="F19" s="164"/>
      <c r="G19" s="164"/>
      <c r="H19" s="162" t="str">
        <f>IF(E19=F19+G19," ","ERROR")</f>
        <v xml:space="preserve"> </v>
      </c>
    </row>
    <row r="20" spans="1:8">
      <c r="A20" s="153">
        <v>10</v>
      </c>
      <c r="B20" s="159" t="s">
        <v>139</v>
      </c>
      <c r="E20" s="164"/>
      <c r="F20" s="164"/>
      <c r="G20" s="164"/>
      <c r="H20" s="162" t="str">
        <f>IF(E20=F20+G20," ","ERROR")</f>
        <v xml:space="preserve"> </v>
      </c>
    </row>
    <row r="21" spans="1:8">
      <c r="A21" s="153">
        <v>11</v>
      </c>
      <c r="B21" s="159" t="s">
        <v>140</v>
      </c>
      <c r="E21" s="165">
        <f>E17+E18+E19+E20</f>
        <v>0</v>
      </c>
      <c r="F21" s="165">
        <f>F17+F18+F19+F20</f>
        <v>0</v>
      </c>
      <c r="G21" s="165">
        <f>G17+G18+G19+G20</f>
        <v>0</v>
      </c>
      <c r="H21" s="162" t="str">
        <f>IF(E21=F21+G21," ","ERROR")</f>
        <v xml:space="preserve"> </v>
      </c>
    </row>
    <row r="22" spans="1:8">
      <c r="E22" s="166"/>
      <c r="F22" s="166"/>
      <c r="G22" s="166"/>
      <c r="H22" s="162"/>
    </row>
    <row r="23" spans="1:8">
      <c r="B23" s="159" t="s">
        <v>85</v>
      </c>
      <c r="E23" s="166"/>
      <c r="F23" s="166"/>
      <c r="G23" s="166"/>
      <c r="H23" s="162"/>
    </row>
    <row r="24" spans="1:8">
      <c r="A24" s="153">
        <v>12</v>
      </c>
      <c r="B24" s="159" t="s">
        <v>136</v>
      </c>
      <c r="E24" s="164"/>
      <c r="F24" s="164"/>
      <c r="G24" s="164"/>
      <c r="H24" s="162" t="str">
        <f>IF(E24=F24+G24," ","ERROR")</f>
        <v xml:space="preserve"> </v>
      </c>
    </row>
    <row r="25" spans="1:8">
      <c r="A25" s="153">
        <v>13</v>
      </c>
      <c r="B25" s="159" t="s">
        <v>141</v>
      </c>
      <c r="E25" s="164"/>
      <c r="F25" s="164"/>
      <c r="G25" s="164"/>
      <c r="H25" s="162" t="str">
        <f>IF(E25=F25+G25," ","ERROR")</f>
        <v xml:space="preserve"> </v>
      </c>
    </row>
    <row r="26" spans="1:8">
      <c r="A26" s="153">
        <v>14</v>
      </c>
      <c r="B26" s="159" t="s">
        <v>139</v>
      </c>
      <c r="E26" s="164">
        <f>F26+G26</f>
        <v>0</v>
      </c>
      <c r="F26" s="164"/>
      <c r="G26" s="164">
        <f>F110</f>
        <v>0</v>
      </c>
      <c r="H26" s="162" t="str">
        <f>IF(E26=F26+G26," ","ERROR")</f>
        <v xml:space="preserve"> </v>
      </c>
    </row>
    <row r="27" spans="1:8">
      <c r="A27" s="153">
        <v>15</v>
      </c>
      <c r="B27" s="159" t="s">
        <v>142</v>
      </c>
      <c r="E27" s="165">
        <f>E24+E25+E26</f>
        <v>0</v>
      </c>
      <c r="F27" s="165">
        <f>F24+F25+F26</f>
        <v>0</v>
      </c>
      <c r="G27" s="165">
        <f>G24+G25+G26</f>
        <v>0</v>
      </c>
      <c r="H27" s="162" t="str">
        <f>IF(E27=F27+G27," ","ERROR")</f>
        <v xml:space="preserve"> </v>
      </c>
    </row>
    <row r="28" spans="1:8">
      <c r="E28" s="166"/>
      <c r="F28" s="166"/>
      <c r="G28" s="166"/>
      <c r="H28" s="162"/>
    </row>
    <row r="29" spans="1:8">
      <c r="A29" s="153">
        <v>16</v>
      </c>
      <c r="B29" s="159" t="s">
        <v>88</v>
      </c>
      <c r="E29" s="164">
        <f>SUM(F29:G29)</f>
        <v>-217</v>
      </c>
      <c r="F29" s="892">
        <v>-217</v>
      </c>
      <c r="G29" s="892">
        <v>0</v>
      </c>
      <c r="H29" s="162" t="str">
        <f>IF(E29=F29+G29," ","ERROR")</f>
        <v xml:space="preserve"> </v>
      </c>
    </row>
    <row r="30" spans="1:8">
      <c r="A30" s="153">
        <v>17</v>
      </c>
      <c r="B30" s="159" t="s">
        <v>89</v>
      </c>
      <c r="E30" s="164"/>
      <c r="F30" s="164"/>
      <c r="G30" s="164"/>
      <c r="H30" s="162" t="str">
        <f>IF(E30=F30+G30," ","ERROR")</f>
        <v xml:space="preserve"> </v>
      </c>
    </row>
    <row r="31" spans="1:8">
      <c r="A31" s="153">
        <v>18</v>
      </c>
      <c r="B31" s="159" t="s">
        <v>143</v>
      </c>
      <c r="E31" s="164"/>
      <c r="F31" s="164"/>
      <c r="G31" s="164"/>
      <c r="H31" s="162" t="str">
        <f>IF(E31=F31+G31," ","ERROR")</f>
        <v xml:space="preserve"> </v>
      </c>
    </row>
    <row r="32" spans="1:8">
      <c r="E32" s="166"/>
      <c r="F32" s="166"/>
      <c r="G32" s="166"/>
      <c r="H32" s="162"/>
    </row>
    <row r="33" spans="1:8">
      <c r="B33" s="159" t="s">
        <v>91</v>
      </c>
      <c r="E33" s="166"/>
      <c r="F33" s="166"/>
      <c r="G33" s="166"/>
      <c r="H33" s="162"/>
    </row>
    <row r="34" spans="1:8">
      <c r="A34" s="153">
        <v>19</v>
      </c>
      <c r="B34" s="159" t="s">
        <v>136</v>
      </c>
      <c r="E34" s="164"/>
      <c r="F34" s="164"/>
      <c r="G34" s="164"/>
      <c r="H34" s="162" t="str">
        <f>IF(E34=F34+G34," ","ERROR")</f>
        <v xml:space="preserve"> </v>
      </c>
    </row>
    <row r="35" spans="1:8">
      <c r="A35" s="153">
        <v>20</v>
      </c>
      <c r="B35" s="159" t="s">
        <v>141</v>
      </c>
      <c r="E35" s="164"/>
      <c r="F35" s="164"/>
      <c r="G35" s="164"/>
      <c r="H35" s="162" t="str">
        <f>IF(E35=F35+G35," ","ERROR")</f>
        <v xml:space="preserve"> </v>
      </c>
    </row>
    <row r="36" spans="1:8">
      <c r="A36" s="153">
        <v>21</v>
      </c>
      <c r="B36" s="159" t="s">
        <v>139</v>
      </c>
      <c r="E36" s="164"/>
      <c r="F36" s="164"/>
      <c r="G36" s="164"/>
      <c r="H36" s="162" t="str">
        <f>IF(E36=F36+G36," ","ERROR")</f>
        <v xml:space="preserve"> </v>
      </c>
    </row>
    <row r="37" spans="1:8">
      <c r="A37" s="153">
        <v>22</v>
      </c>
      <c r="B37" s="159" t="s">
        <v>144</v>
      </c>
      <c r="E37" s="167">
        <f>E34+E35+E36</f>
        <v>0</v>
      </c>
      <c r="F37" s="167">
        <f>F34+F35+F36</f>
        <v>0</v>
      </c>
      <c r="G37" s="167">
        <f>G34+G35+G36</f>
        <v>0</v>
      </c>
      <c r="H37" s="162" t="str">
        <f>IF(E37=F37+G37," ","ERROR")</f>
        <v xml:space="preserve"> </v>
      </c>
    </row>
    <row r="38" spans="1:8">
      <c r="A38" s="153">
        <v>23</v>
      </c>
      <c r="B38" s="159" t="s">
        <v>93</v>
      </c>
      <c r="E38" s="168">
        <f>E21+E27+E29+E30+E31+E37</f>
        <v>-217</v>
      </c>
      <c r="F38" s="168">
        <f>F21+F27+F29+F30+F31+F37</f>
        <v>-217</v>
      </c>
      <c r="G38" s="168">
        <f>G21+G27+G29+G30+G31+G37</f>
        <v>0</v>
      </c>
      <c r="H38" s="162" t="str">
        <f>IF(E38=F38+G38," ","ERROR")</f>
        <v xml:space="preserve"> </v>
      </c>
    </row>
    <row r="39" spans="1:8">
      <c r="E39" s="166"/>
      <c r="F39" s="166"/>
      <c r="G39" s="166"/>
      <c r="H39" s="162"/>
    </row>
    <row r="40" spans="1:8">
      <c r="A40" s="153">
        <v>24</v>
      </c>
      <c r="B40" s="159" t="s">
        <v>145</v>
      </c>
      <c r="E40" s="166">
        <f>E13-E38</f>
        <v>217</v>
      </c>
      <c r="F40" s="166">
        <f>F13-F38</f>
        <v>217</v>
      </c>
      <c r="G40" s="166">
        <f>G13-G38</f>
        <v>0</v>
      </c>
      <c r="H40" s="162" t="str">
        <f>IF(E40=F40+G40," ","ERROR")</f>
        <v xml:space="preserve"> </v>
      </c>
    </row>
    <row r="41" spans="1:8">
      <c r="B41" s="159"/>
      <c r="E41" s="166"/>
      <c r="F41" s="166"/>
      <c r="G41" s="166"/>
      <c r="H41" s="162"/>
    </row>
    <row r="42" spans="1:8">
      <c r="B42" s="159" t="s">
        <v>146</v>
      </c>
      <c r="E42" s="166"/>
      <c r="F42" s="166"/>
      <c r="G42" s="166"/>
      <c r="H42" s="162"/>
    </row>
    <row r="43" spans="1:8">
      <c r="A43" s="153">
        <v>25</v>
      </c>
      <c r="B43" s="159" t="s">
        <v>147</v>
      </c>
      <c r="D43" s="893">
        <v>0.35</v>
      </c>
      <c r="E43" s="164">
        <f>F43+G43</f>
        <v>76</v>
      </c>
      <c r="F43" s="164">
        <f>ROUND(F40*D43,0)</f>
        <v>76</v>
      </c>
      <c r="G43" s="164">
        <f>ROUND(G40*D43,0)</f>
        <v>0</v>
      </c>
      <c r="H43" s="162" t="str">
        <f>IF(E43=F43+G43," ","ERROR")</f>
        <v xml:space="preserve"> </v>
      </c>
    </row>
    <row r="44" spans="1:8">
      <c r="A44" s="153">
        <v>26</v>
      </c>
      <c r="B44" s="159" t="s">
        <v>148</v>
      </c>
      <c r="E44" s="164"/>
      <c r="F44" s="164"/>
      <c r="G44" s="164"/>
      <c r="H44" s="162" t="str">
        <f>IF(E44=F44+G44," ","ERROR")</f>
        <v xml:space="preserve"> </v>
      </c>
    </row>
    <row r="45" spans="1:8" ht="12.75">
      <c r="A45" s="38">
        <v>27</v>
      </c>
      <c r="B45" s="906" t="s">
        <v>439</v>
      </c>
      <c r="C45"/>
      <c r="D45"/>
      <c r="E45" s="754"/>
      <c r="F45" s="754"/>
      <c r="G45" s="754"/>
      <c r="H45" s="162" t="str">
        <f>IF(E45=F45+G45," ","ERROR")</f>
        <v xml:space="preserve"> </v>
      </c>
    </row>
    <row r="46" spans="1:8">
      <c r="A46" s="218"/>
      <c r="B46" s="221"/>
      <c r="C46" s="215"/>
      <c r="D46" s="215"/>
      <c r="E46" s="228"/>
      <c r="F46" s="228"/>
      <c r="G46" s="228"/>
      <c r="H46" s="162"/>
    </row>
    <row r="47" spans="1:8" s="162" customFormat="1">
      <c r="A47" s="222">
        <v>28</v>
      </c>
      <c r="B47" s="223" t="s">
        <v>100</v>
      </c>
      <c r="C47" s="224"/>
      <c r="D47" s="224"/>
      <c r="E47" s="232">
        <f>E40-SUM(E43:E45)</f>
        <v>141</v>
      </c>
      <c r="F47" s="232">
        <f>F40-SUM(F43:F45)</f>
        <v>141</v>
      </c>
      <c r="G47" s="232">
        <f>G40-SUM(G43:G45)</f>
        <v>0</v>
      </c>
      <c r="H47" s="162" t="str">
        <f>IF(E47=F47+G47," ","ERROR")</f>
        <v xml:space="preserve"> </v>
      </c>
    </row>
    <row r="48" spans="1:8">
      <c r="A48" s="218"/>
      <c r="H48" s="162"/>
    </row>
    <row r="49" spans="1:8">
      <c r="A49" s="218"/>
      <c r="B49" s="159" t="s">
        <v>101</v>
      </c>
      <c r="H49" s="162"/>
    </row>
    <row r="50" spans="1:8">
      <c r="A50" s="218"/>
      <c r="B50" s="159" t="s">
        <v>102</v>
      </c>
      <c r="H50" s="162"/>
    </row>
    <row r="51" spans="1:8" s="162" customFormat="1">
      <c r="A51" s="218">
        <v>29</v>
      </c>
      <c r="B51" s="161" t="s">
        <v>150</v>
      </c>
      <c r="E51" s="163"/>
      <c r="F51" s="163"/>
      <c r="G51" s="163"/>
      <c r="H51" s="162" t="str">
        <f t="shared" ref="H51:H62" si="1">IF(E51=F51+G51," ","ERROR")</f>
        <v xml:space="preserve"> </v>
      </c>
    </row>
    <row r="52" spans="1:8">
      <c r="A52" s="218">
        <v>30</v>
      </c>
      <c r="B52" s="159" t="s">
        <v>151</v>
      </c>
      <c r="E52" s="164"/>
      <c r="F52" s="164"/>
      <c r="G52" s="164"/>
      <c r="H52" s="162" t="str">
        <f t="shared" si="1"/>
        <v xml:space="preserve"> </v>
      </c>
    </row>
    <row r="53" spans="1:8">
      <c r="A53" s="218">
        <v>31</v>
      </c>
      <c r="B53" s="159" t="s">
        <v>152</v>
      </c>
      <c r="E53" s="164"/>
      <c r="F53" s="164"/>
      <c r="G53" s="164"/>
      <c r="H53" s="162" t="str">
        <f t="shared" si="1"/>
        <v xml:space="preserve"> </v>
      </c>
    </row>
    <row r="54" spans="1:8">
      <c r="A54" s="218">
        <v>32</v>
      </c>
      <c r="B54" s="159" t="s">
        <v>153</v>
      </c>
      <c r="E54" s="164"/>
      <c r="F54" s="164"/>
      <c r="G54" s="164"/>
      <c r="H54" s="162" t="str">
        <f t="shared" si="1"/>
        <v xml:space="preserve"> </v>
      </c>
    </row>
    <row r="55" spans="1:8">
      <c r="A55" s="218">
        <v>33</v>
      </c>
      <c r="B55" s="159" t="s">
        <v>154</v>
      </c>
      <c r="E55" s="169"/>
      <c r="F55" s="169"/>
      <c r="G55" s="169"/>
      <c r="H55" s="162" t="str">
        <f t="shared" si="1"/>
        <v xml:space="preserve"> </v>
      </c>
    </row>
    <row r="56" spans="1:8">
      <c r="A56" s="218">
        <v>34</v>
      </c>
      <c r="B56" s="159" t="s">
        <v>155</v>
      </c>
      <c r="E56" s="166">
        <f>E51+E52+E53+E54+E55</f>
        <v>0</v>
      </c>
      <c r="F56" s="166">
        <f>F51+F52+F53+F54+F55</f>
        <v>0</v>
      </c>
      <c r="G56" s="166">
        <f>G51+G52+G53+G54+G55</f>
        <v>0</v>
      </c>
      <c r="H56" s="162" t="str">
        <f t="shared" si="1"/>
        <v xml:space="preserve"> </v>
      </c>
    </row>
    <row r="57" spans="1:8">
      <c r="A57" s="218">
        <v>35</v>
      </c>
      <c r="B57" s="159" t="s">
        <v>108</v>
      </c>
      <c r="E57" s="164"/>
      <c r="F57" s="164"/>
      <c r="G57" s="164"/>
      <c r="H57" s="162" t="str">
        <f t="shared" si="1"/>
        <v xml:space="preserve"> </v>
      </c>
    </row>
    <row r="58" spans="1:8">
      <c r="A58" s="218">
        <v>36</v>
      </c>
      <c r="B58" s="159" t="s">
        <v>109</v>
      </c>
      <c r="E58" s="169"/>
      <c r="F58" s="169"/>
      <c r="G58" s="169"/>
      <c r="H58" s="162" t="str">
        <f t="shared" si="1"/>
        <v xml:space="preserve"> </v>
      </c>
    </row>
    <row r="59" spans="1:8">
      <c r="A59" s="218">
        <v>37</v>
      </c>
      <c r="B59" s="159" t="s">
        <v>156</v>
      </c>
      <c r="E59" s="166">
        <f>E57+E58</f>
        <v>0</v>
      </c>
      <c r="F59" s="166">
        <f>F57+F58</f>
        <v>0</v>
      </c>
      <c r="G59" s="166">
        <f>G57+G58</f>
        <v>0</v>
      </c>
      <c r="H59" s="162" t="str">
        <f t="shared" si="1"/>
        <v xml:space="preserve"> </v>
      </c>
    </row>
    <row r="60" spans="1:8">
      <c r="A60" s="218">
        <v>38</v>
      </c>
      <c r="B60" s="159" t="s">
        <v>111</v>
      </c>
      <c r="E60" s="164"/>
      <c r="F60" s="164"/>
      <c r="G60" s="164"/>
      <c r="H60" s="162" t="str">
        <f t="shared" si="1"/>
        <v xml:space="preserve"> </v>
      </c>
    </row>
    <row r="61" spans="1:8">
      <c r="A61" s="218">
        <v>39</v>
      </c>
      <c r="B61" s="221" t="s">
        <v>446</v>
      </c>
      <c r="E61" s="164"/>
      <c r="F61" s="164"/>
      <c r="G61" s="164"/>
      <c r="H61" s="162"/>
    </row>
    <row r="62" spans="1:8">
      <c r="A62" s="218">
        <v>40</v>
      </c>
      <c r="B62" s="159" t="s">
        <v>112</v>
      </c>
      <c r="E62" s="169"/>
      <c r="F62" s="169"/>
      <c r="G62" s="169"/>
      <c r="H62" s="162" t="str">
        <f t="shared" si="1"/>
        <v xml:space="preserve"> </v>
      </c>
    </row>
    <row r="63" spans="1:8" ht="9" customHeight="1">
      <c r="A63" s="218"/>
      <c r="H63" s="162"/>
    </row>
    <row r="64" spans="1:8" s="162" customFormat="1" ht="12.75" thickBot="1">
      <c r="A64" s="222">
        <v>41</v>
      </c>
      <c r="B64" s="161" t="s">
        <v>113</v>
      </c>
      <c r="E64" s="54">
        <f>E56-E59+E60+E62+E61</f>
        <v>0</v>
      </c>
      <c r="F64" s="54">
        <f>F56-F59+F60+F62+F61</f>
        <v>0</v>
      </c>
      <c r="G64" s="54">
        <f>G56-G59+G60+G62+G61</f>
        <v>0</v>
      </c>
      <c r="H64" s="162" t="str">
        <f>IF(E64=F64+G64," ","ERROR")</f>
        <v xml:space="preserve"> </v>
      </c>
    </row>
    <row r="65" spans="1:8" ht="12.75" thickTop="1">
      <c r="A65" s="170"/>
      <c r="B65" s="171"/>
      <c r="C65" s="171"/>
      <c r="D65" s="171"/>
      <c r="E65" s="171"/>
      <c r="F65" s="171"/>
      <c r="G65" s="171"/>
      <c r="H65" s="171"/>
    </row>
    <row r="66" spans="1:8" customFormat="1" ht="12.75">
      <c r="A66" s="374" t="str">
        <f>Inputs!$D$6</f>
        <v>AVISTA UTILITIES</v>
      </c>
      <c r="B66" s="374"/>
      <c r="C66" s="374"/>
      <c r="D66" s="393"/>
      <c r="E66" s="394"/>
      <c r="F66" s="393"/>
      <c r="G66" s="395"/>
      <c r="H66" s="35"/>
    </row>
    <row r="67" spans="1:8" customFormat="1" ht="12.75">
      <c r="A67" s="374" t="s">
        <v>208</v>
      </c>
      <c r="B67" s="374"/>
      <c r="C67" s="374"/>
      <c r="D67" s="393"/>
      <c r="E67" s="394"/>
      <c r="F67" s="393"/>
      <c r="G67" s="395"/>
      <c r="H67" s="35"/>
    </row>
    <row r="68" spans="1:8" customFormat="1" ht="12.75">
      <c r="A68" s="374" t="str">
        <f>A3</f>
        <v>TWELVE MONTHS ENDED DECEMBER 31, 2010</v>
      </c>
      <c r="B68" s="374"/>
      <c r="C68" s="374"/>
      <c r="D68" s="393"/>
      <c r="E68" s="394"/>
      <c r="F68" s="396" t="str">
        <f>F2</f>
        <v>ELIMINATE</v>
      </c>
      <c r="G68" s="393"/>
      <c r="H68" s="35"/>
    </row>
    <row r="69" spans="1:8" customFormat="1" ht="12.75">
      <c r="A69" s="374" t="s">
        <v>209</v>
      </c>
      <c r="B69" s="374"/>
      <c r="C69" s="374"/>
      <c r="D69" s="393"/>
      <c r="E69" s="394"/>
      <c r="F69" s="396" t="str">
        <f>F3</f>
        <v>A/R EXPENSES</v>
      </c>
      <c r="G69" s="393"/>
      <c r="H69" s="35"/>
    </row>
    <row r="70" spans="1:8" customFormat="1" ht="12.75">
      <c r="A70" s="377"/>
      <c r="B70" s="393"/>
      <c r="C70" s="393"/>
      <c r="D70" s="393"/>
      <c r="E70" s="397"/>
      <c r="F70" s="398" t="str">
        <f>F4</f>
        <v>ELECTRIC</v>
      </c>
      <c r="G70" s="393"/>
      <c r="H70" s="35"/>
    </row>
    <row r="71" spans="1:8" customFormat="1" ht="12.75">
      <c r="A71" s="377"/>
      <c r="B71" s="393"/>
      <c r="C71" s="393"/>
      <c r="D71" s="393"/>
      <c r="E71" s="394"/>
      <c r="F71" s="396"/>
      <c r="G71" s="399"/>
      <c r="H71" s="35"/>
    </row>
    <row r="72" spans="1:8" customFormat="1" ht="12.75">
      <c r="A72" s="377"/>
      <c r="B72" s="400" t="s">
        <v>120</v>
      </c>
      <c r="C72" s="401"/>
      <c r="D72" s="393"/>
      <c r="E72" s="394"/>
      <c r="F72" s="398" t="s">
        <v>115</v>
      </c>
      <c r="G72" s="393"/>
      <c r="H72" s="35"/>
    </row>
    <row r="73" spans="1:8" customFormat="1" ht="12.75">
      <c r="A73" s="377"/>
      <c r="B73" s="380" t="s">
        <v>72</v>
      </c>
      <c r="C73" s="393"/>
      <c r="D73" s="393"/>
      <c r="E73" s="393"/>
      <c r="F73" s="395"/>
      <c r="G73" s="393"/>
      <c r="H73" s="35"/>
    </row>
    <row r="74" spans="1:8" customFormat="1" ht="12.75">
      <c r="A74" s="377"/>
      <c r="B74" s="382" t="s">
        <v>73</v>
      </c>
      <c r="C74" s="393"/>
      <c r="D74" s="393"/>
      <c r="E74" s="393"/>
      <c r="F74" s="402">
        <f>G8</f>
        <v>0</v>
      </c>
      <c r="G74" s="393"/>
      <c r="H74" s="35"/>
    </row>
    <row r="75" spans="1:8" customFormat="1" ht="12.75">
      <c r="A75" s="377"/>
      <c r="B75" s="380" t="s">
        <v>74</v>
      </c>
      <c r="C75" s="393"/>
      <c r="D75" s="393"/>
      <c r="E75" s="393"/>
      <c r="F75" s="387">
        <f>G9</f>
        <v>0</v>
      </c>
      <c r="G75" s="393"/>
      <c r="H75" s="35"/>
    </row>
    <row r="76" spans="1:8" customFormat="1" ht="12.75">
      <c r="A76" s="377"/>
      <c r="B76" s="380" t="s">
        <v>133</v>
      </c>
      <c r="C76" s="393"/>
      <c r="D76" s="393"/>
      <c r="E76" s="393"/>
      <c r="F76" s="389">
        <f>G10</f>
        <v>0</v>
      </c>
      <c r="G76" s="393"/>
      <c r="H76" s="35"/>
    </row>
    <row r="77" spans="1:8" customFormat="1" ht="12.75">
      <c r="A77" s="377"/>
      <c r="B77" s="380" t="s">
        <v>134</v>
      </c>
      <c r="C77" s="393"/>
      <c r="D77" s="393"/>
      <c r="E77" s="393"/>
      <c r="F77" s="387">
        <f>SUM(F74:F76)</f>
        <v>0</v>
      </c>
      <c r="G77" s="393"/>
      <c r="H77" s="35"/>
    </row>
    <row r="78" spans="1:8" customFormat="1" ht="12.75">
      <c r="A78" s="377"/>
      <c r="B78" s="380" t="s">
        <v>77</v>
      </c>
      <c r="C78" s="393"/>
      <c r="D78" s="393"/>
      <c r="E78" s="393"/>
      <c r="F78" s="389">
        <f>G12</f>
        <v>0</v>
      </c>
      <c r="G78" s="393"/>
      <c r="H78" s="35"/>
    </row>
    <row r="79" spans="1:8" customFormat="1" ht="12.75">
      <c r="A79" s="377"/>
      <c r="B79" s="380" t="s">
        <v>135</v>
      </c>
      <c r="C79" s="393"/>
      <c r="D79" s="393"/>
      <c r="E79" s="393"/>
      <c r="F79" s="387">
        <f>F77+F78</f>
        <v>0</v>
      </c>
      <c r="G79" s="393"/>
      <c r="H79" s="35"/>
    </row>
    <row r="80" spans="1:8" customFormat="1" ht="12.75">
      <c r="A80" s="377"/>
      <c r="B80" s="375"/>
      <c r="C80" s="393"/>
      <c r="D80" s="393"/>
      <c r="E80" s="393"/>
      <c r="F80" s="387"/>
      <c r="G80" s="393"/>
      <c r="H80" s="35"/>
    </row>
    <row r="81" spans="1:8" customFormat="1" ht="12.75">
      <c r="A81" s="377"/>
      <c r="B81" s="380" t="s">
        <v>79</v>
      </c>
      <c r="C81" s="393"/>
      <c r="D81" s="393"/>
      <c r="E81" s="393"/>
      <c r="F81" s="387"/>
      <c r="G81" s="393"/>
      <c r="H81" s="35"/>
    </row>
    <row r="82" spans="1:8" customFormat="1" ht="12.75">
      <c r="A82" s="377"/>
      <c r="B82" s="380" t="s">
        <v>80</v>
      </c>
      <c r="C82" s="393"/>
      <c r="D82" s="393"/>
      <c r="E82" s="393"/>
      <c r="F82" s="387"/>
      <c r="G82" s="393"/>
      <c r="H82" s="35"/>
    </row>
    <row r="83" spans="1:8" customFormat="1" ht="12.75">
      <c r="A83" s="377"/>
      <c r="B83" s="380" t="s">
        <v>136</v>
      </c>
      <c r="C83" s="393"/>
      <c r="D83" s="393"/>
      <c r="E83" s="393"/>
      <c r="F83" s="387">
        <f>G17</f>
        <v>0</v>
      </c>
      <c r="G83" s="393"/>
      <c r="H83" s="35"/>
    </row>
    <row r="84" spans="1:8" customFormat="1" ht="12.75">
      <c r="A84" s="377"/>
      <c r="B84" s="380" t="s">
        <v>137</v>
      </c>
      <c r="C84" s="393"/>
      <c r="D84" s="393"/>
      <c r="E84" s="393"/>
      <c r="F84" s="387">
        <f>G18</f>
        <v>0</v>
      </c>
      <c r="G84" s="393"/>
      <c r="H84" s="35"/>
    </row>
    <row r="85" spans="1:8" customFormat="1" ht="12.75">
      <c r="A85" s="377"/>
      <c r="B85" s="380" t="s">
        <v>138</v>
      </c>
      <c r="C85" s="393"/>
      <c r="D85" s="393"/>
      <c r="E85" s="393"/>
      <c r="F85" s="387">
        <f>G19</f>
        <v>0</v>
      </c>
      <c r="G85" s="393"/>
      <c r="H85" s="35"/>
    </row>
    <row r="86" spans="1:8" customFormat="1" ht="12.75">
      <c r="A86" s="377"/>
      <c r="B86" s="380" t="s">
        <v>139</v>
      </c>
      <c r="C86" s="393"/>
      <c r="D86" s="393"/>
      <c r="E86" s="393"/>
      <c r="F86" s="389">
        <f>G20</f>
        <v>0</v>
      </c>
      <c r="G86" s="393"/>
      <c r="H86" s="35"/>
    </row>
    <row r="87" spans="1:8" customFormat="1" ht="12.75">
      <c r="A87" s="377"/>
      <c r="B87" s="380" t="s">
        <v>140</v>
      </c>
      <c r="C87" s="393"/>
      <c r="D87" s="393"/>
      <c r="E87" s="393"/>
      <c r="F87" s="387">
        <f>SUM(F83:F86)</f>
        <v>0</v>
      </c>
      <c r="G87" s="393"/>
      <c r="H87" s="35"/>
    </row>
    <row r="88" spans="1:8" customFormat="1" ht="12.75">
      <c r="A88" s="377"/>
      <c r="B88" s="375"/>
      <c r="C88" s="393"/>
      <c r="D88" s="393"/>
      <c r="E88" s="393"/>
      <c r="F88" s="387"/>
      <c r="G88" s="393"/>
      <c r="H88" s="35"/>
    </row>
    <row r="89" spans="1:8" customFormat="1" ht="12.75">
      <c r="A89" s="377"/>
      <c r="B89" s="380" t="s">
        <v>85</v>
      </c>
      <c r="C89" s="393"/>
      <c r="D89" s="393"/>
      <c r="E89" s="393"/>
      <c r="F89" s="387"/>
      <c r="G89" s="393"/>
      <c r="H89" s="35"/>
    </row>
    <row r="90" spans="1:8" customFormat="1" ht="12.75">
      <c r="A90" s="377"/>
      <c r="B90" s="380" t="s">
        <v>136</v>
      </c>
      <c r="C90" s="393"/>
      <c r="D90" s="393"/>
      <c r="E90" s="393"/>
      <c r="F90" s="387">
        <f>G24</f>
        <v>0</v>
      </c>
      <c r="G90" s="393"/>
      <c r="H90" s="35"/>
    </row>
    <row r="91" spans="1:8" customFormat="1" ht="12.75">
      <c r="A91" s="377"/>
      <c r="B91" s="380" t="s">
        <v>141</v>
      </c>
      <c r="C91" s="393"/>
      <c r="D91" s="393"/>
      <c r="E91" s="393"/>
      <c r="F91" s="387">
        <f>G25</f>
        <v>0</v>
      </c>
      <c r="G91" s="393"/>
      <c r="H91" s="35"/>
    </row>
    <row r="92" spans="1:8" customFormat="1" ht="12.75">
      <c r="A92" s="375"/>
      <c r="B92" s="380" t="s">
        <v>139</v>
      </c>
      <c r="C92" s="393"/>
      <c r="D92" s="393"/>
      <c r="E92" s="393"/>
      <c r="F92" s="387"/>
      <c r="G92" s="393"/>
      <c r="H92" s="35"/>
    </row>
    <row r="93" spans="1:8" customFormat="1" ht="12.75">
      <c r="A93" s="375"/>
      <c r="B93" s="380" t="s">
        <v>142</v>
      </c>
      <c r="C93" s="393"/>
      <c r="D93" s="393"/>
      <c r="E93" s="393"/>
      <c r="F93" s="386">
        <f>SUM(F90:F92)</f>
        <v>0</v>
      </c>
      <c r="G93" s="393"/>
      <c r="H93" s="35"/>
    </row>
    <row r="94" spans="1:8" customFormat="1" ht="12.75">
      <c r="A94" s="375"/>
      <c r="B94" s="375"/>
      <c r="C94" s="393"/>
      <c r="D94" s="393"/>
      <c r="E94" s="393"/>
      <c r="F94" s="387"/>
      <c r="G94" s="393"/>
      <c r="H94" s="35"/>
    </row>
    <row r="95" spans="1:8" customFormat="1" ht="12.75">
      <c r="A95" s="375"/>
      <c r="B95" s="380" t="s">
        <v>88</v>
      </c>
      <c r="C95" s="393"/>
      <c r="D95" s="393"/>
      <c r="E95" s="393"/>
      <c r="F95" s="387">
        <f>G29</f>
        <v>0</v>
      </c>
      <c r="G95" s="393"/>
      <c r="H95" s="35"/>
    </row>
    <row r="96" spans="1:8" customFormat="1" ht="12.75">
      <c r="A96" s="375"/>
      <c r="B96" s="380" t="s">
        <v>89</v>
      </c>
      <c r="C96" s="393"/>
      <c r="D96" s="393"/>
      <c r="E96" s="393"/>
      <c r="F96" s="387">
        <f>G30</f>
        <v>0</v>
      </c>
      <c r="G96" s="393"/>
      <c r="H96" s="35"/>
    </row>
    <row r="97" spans="1:8" customFormat="1" ht="12.75">
      <c r="A97" s="375"/>
      <c r="B97" s="380" t="s">
        <v>143</v>
      </c>
      <c r="C97" s="393"/>
      <c r="D97" s="393"/>
      <c r="E97" s="393"/>
      <c r="F97" s="387">
        <f>G31</f>
        <v>0</v>
      </c>
      <c r="G97" s="393"/>
      <c r="H97" s="35"/>
    </row>
    <row r="98" spans="1:8" customFormat="1" ht="12.75">
      <c r="A98" s="375"/>
      <c r="B98" s="375"/>
      <c r="C98" s="393"/>
      <c r="D98" s="393"/>
      <c r="E98" s="393"/>
      <c r="F98" s="387"/>
      <c r="G98" s="393"/>
      <c r="H98" s="35"/>
    </row>
    <row r="99" spans="1:8" customFormat="1" ht="12.75">
      <c r="A99" s="375"/>
      <c r="B99" s="380" t="s">
        <v>91</v>
      </c>
      <c r="C99" s="393"/>
      <c r="D99" s="393"/>
      <c r="E99" s="393"/>
      <c r="F99" s="387"/>
      <c r="G99" s="393"/>
      <c r="H99" s="35"/>
    </row>
    <row r="100" spans="1:8" customFormat="1" ht="12.75">
      <c r="A100" s="375"/>
      <c r="B100" s="380" t="s">
        <v>136</v>
      </c>
      <c r="C100" s="393"/>
      <c r="D100" s="393"/>
      <c r="E100" s="393"/>
      <c r="F100" s="387">
        <f>G34</f>
        <v>0</v>
      </c>
      <c r="G100" s="393"/>
      <c r="H100" s="35"/>
    </row>
    <row r="101" spans="1:8" customFormat="1" ht="12.75">
      <c r="A101" s="375"/>
      <c r="B101" s="380" t="s">
        <v>141</v>
      </c>
      <c r="C101" s="393"/>
      <c r="D101" s="393"/>
      <c r="E101" s="393"/>
      <c r="F101" s="387">
        <f>G35</f>
        <v>0</v>
      </c>
      <c r="G101" s="393"/>
      <c r="H101" s="35"/>
    </row>
    <row r="102" spans="1:8" customFormat="1" ht="12.75">
      <c r="A102" s="375"/>
      <c r="B102" s="380" t="s">
        <v>139</v>
      </c>
      <c r="C102" s="393"/>
      <c r="D102" s="393"/>
      <c r="E102" s="393"/>
      <c r="F102" s="389">
        <f>G36</f>
        <v>0</v>
      </c>
      <c r="G102" s="393"/>
      <c r="H102" s="35"/>
    </row>
    <row r="103" spans="1:8" customFormat="1" ht="12.75">
      <c r="A103" s="375"/>
      <c r="B103" s="380" t="s">
        <v>144</v>
      </c>
      <c r="C103" s="393"/>
      <c r="D103" s="393"/>
      <c r="E103" s="393"/>
      <c r="F103" s="387">
        <f>F100+F101+F102</f>
        <v>0</v>
      </c>
      <c r="G103" s="393"/>
      <c r="H103" s="35"/>
    </row>
    <row r="104" spans="1:8" customFormat="1" ht="12.75">
      <c r="A104" s="375"/>
      <c r="B104" s="393"/>
      <c r="C104" s="393"/>
      <c r="D104" s="393"/>
      <c r="E104" s="393"/>
      <c r="F104" s="387"/>
      <c r="G104" s="393"/>
      <c r="H104" s="35"/>
    </row>
    <row r="105" spans="1:8" customFormat="1" ht="12.75">
      <c r="A105" s="375"/>
      <c r="B105" s="393" t="s">
        <v>93</v>
      </c>
      <c r="C105" s="393"/>
      <c r="D105" s="393"/>
      <c r="E105" s="393"/>
      <c r="F105" s="388">
        <f>F87+F93+F95+F96+F97+F103</f>
        <v>0</v>
      </c>
      <c r="G105" s="393"/>
      <c r="H105" s="35"/>
    </row>
    <row r="106" spans="1:8" customFormat="1" ht="12.75">
      <c r="A106" s="375"/>
      <c r="B106" s="393"/>
      <c r="C106" s="393"/>
      <c r="D106" s="393"/>
      <c r="E106" s="393"/>
      <c r="F106" s="387"/>
      <c r="G106" s="393"/>
      <c r="H106" s="35"/>
    </row>
    <row r="107" spans="1:8" customFormat="1" ht="12.75">
      <c r="A107" s="375"/>
      <c r="B107" s="393" t="s">
        <v>210</v>
      </c>
      <c r="C107" s="393"/>
      <c r="D107" s="393"/>
      <c r="E107" s="393"/>
      <c r="F107" s="389">
        <f>F79-F105</f>
        <v>0</v>
      </c>
      <c r="G107" s="393"/>
      <c r="H107" s="35"/>
    </row>
    <row r="108" spans="1:8" customFormat="1" ht="12.75">
      <c r="A108" s="375"/>
      <c r="B108" s="393"/>
      <c r="C108" s="393"/>
      <c r="D108" s="393"/>
      <c r="E108" s="393"/>
      <c r="F108" s="387"/>
      <c r="G108" s="393"/>
      <c r="H108" s="35"/>
    </row>
    <row r="109" spans="1:8" customFormat="1" ht="12.75">
      <c r="A109" s="375"/>
      <c r="B109" s="393" t="s">
        <v>211</v>
      </c>
      <c r="C109" s="393"/>
      <c r="D109" s="393"/>
      <c r="E109" s="394"/>
      <c r="F109" s="387"/>
      <c r="G109" s="393"/>
      <c r="H109" s="35"/>
    </row>
    <row r="110" spans="1:8" customFormat="1" ht="13.5" thickBot="1">
      <c r="A110" s="375"/>
      <c r="B110" s="403" t="s">
        <v>212</v>
      </c>
      <c r="C110" s="404">
        <f>Inputs!$D$4</f>
        <v>1.5093000000000001E-2</v>
      </c>
      <c r="D110" s="393"/>
      <c r="E110" s="394"/>
      <c r="F110" s="392">
        <f>ROUND(F107*C110,0)</f>
        <v>0</v>
      </c>
      <c r="G110" s="393"/>
      <c r="H110" s="35"/>
    </row>
    <row r="111" spans="1:8" ht="12.75" thickTop="1">
      <c r="A111" s="171"/>
      <c r="B111" s="172"/>
      <c r="C111" s="172"/>
      <c r="D111" s="172"/>
      <c r="E111" s="173"/>
      <c r="F111" s="172"/>
      <c r="G111" s="174"/>
      <c r="H111" s="172"/>
    </row>
  </sheetData>
  <customSheetViews>
    <customSheetView guid="{A15D1962-B049-11D2-8670-0000832CEEE8}" scale="75" showPageBreaks="1" showRuler="0" topLeftCell="A46">
      <rowBreaks count="1" manualBreakCount="1">
        <brk id="65" max="65535" man="1"/>
      </rowBreaks>
      <colBreaks count="2" manualBreakCount="2">
        <brk id="8" max="1048575" man="1"/>
        <brk id="16" max="1048575" man="1"/>
      </colBreaks>
      <pageMargins left="1" right="1"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showRuler="0" topLeftCell="A46">
      <rowBreaks count="1" manualBreakCount="1">
        <brk id="65" max="65535" man="1"/>
      </rowBreaks>
      <colBreaks count="1" manualBreakCount="1">
        <brk id="8" max="1048575" man="1"/>
      </colBreaks>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Elec_09!AF10" display="Results Summary"/>
  </hyperlinks>
  <printOptions horizontalCentered="1"/>
  <pageMargins left="1" right="1" top="0.5" bottom="0.5" header="0.5" footer="0.5"/>
  <pageSetup scale="90" orientation="portrait" horizontalDpi="300" verticalDpi="300" r:id="rId3"/>
  <headerFooter alignWithMargins="0"/>
  <rowBreaks count="1" manualBreakCount="1">
    <brk id="64" max="6" man="1"/>
  </rowBreaks>
  <colBreaks count="1" manualBreakCount="1">
    <brk id="8"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115"/>
  <sheetViews>
    <sheetView workbookViewId="0">
      <selection activeCell="H1" sqref="H1"/>
    </sheetView>
  </sheetViews>
  <sheetFormatPr defaultColWidth="12.42578125" defaultRowHeight="12"/>
  <cols>
    <col min="1" max="1" width="5.5703125" style="180" customWidth="1"/>
    <col min="2" max="2" width="26.140625" style="177" customWidth="1"/>
    <col min="3" max="3" width="12.42578125" style="177" customWidth="1"/>
    <col min="4" max="4" width="6.7109375" style="177" customWidth="1"/>
    <col min="5" max="16384" width="12.42578125" style="177"/>
  </cols>
  <sheetData>
    <row r="1" spans="1:8" ht="12" customHeight="1">
      <c r="A1" s="175" t="str">
        <f>Inputs!$D$6</f>
        <v>AVISTA UTILITIES</v>
      </c>
      <c r="B1" s="176"/>
      <c r="C1" s="175"/>
      <c r="H1" s="878" t="s">
        <v>434</v>
      </c>
    </row>
    <row r="2" spans="1:8" ht="12" customHeight="1">
      <c r="A2" s="175" t="s">
        <v>125</v>
      </c>
      <c r="B2" s="176"/>
      <c r="C2" s="175"/>
      <c r="E2" s="175" t="s">
        <v>236</v>
      </c>
      <c r="F2" s="175"/>
      <c r="G2" s="175"/>
    </row>
    <row r="3" spans="1:8" ht="12" customHeight="1">
      <c r="A3" s="176" t="str">
        <f>WAElec_10!$A$4</f>
        <v>TWELVE MONTHS ENDED DECEMBER 31, 2010</v>
      </c>
      <c r="B3" s="176"/>
      <c r="C3" s="175"/>
      <c r="E3" s="175" t="s">
        <v>237</v>
      </c>
      <c r="F3" s="175"/>
      <c r="G3" s="175"/>
    </row>
    <row r="4" spans="1:8" ht="12" customHeight="1">
      <c r="A4" s="175" t="s">
        <v>0</v>
      </c>
      <c r="B4" s="176"/>
      <c r="C4" s="175"/>
      <c r="E4" s="178" t="s">
        <v>128</v>
      </c>
      <c r="F4" s="178"/>
      <c r="G4" s="179"/>
    </row>
    <row r="5" spans="1:8" ht="12" customHeight="1">
      <c r="A5" s="180" t="s">
        <v>12</v>
      </c>
    </row>
    <row r="6" spans="1:8" s="180" customFormat="1" ht="12" customHeight="1">
      <c r="A6" s="180" t="s">
        <v>129</v>
      </c>
      <c r="B6" s="181" t="s">
        <v>33</v>
      </c>
      <c r="C6" s="181"/>
      <c r="E6" s="181" t="s">
        <v>130</v>
      </c>
      <c r="F6" s="181" t="s">
        <v>131</v>
      </c>
      <c r="G6" s="181" t="s">
        <v>115</v>
      </c>
      <c r="H6" s="182" t="s">
        <v>132</v>
      </c>
    </row>
    <row r="7" spans="1:8" ht="12" customHeight="1">
      <c r="B7" s="183" t="s">
        <v>72</v>
      </c>
    </row>
    <row r="8" spans="1:8" s="186" customFormat="1" ht="12" customHeight="1">
      <c r="A8" s="184">
        <v>1</v>
      </c>
      <c r="B8" s="185" t="s">
        <v>73</v>
      </c>
      <c r="E8" s="187">
        <f>F8+G8</f>
        <v>0</v>
      </c>
      <c r="F8" s="187"/>
      <c r="G8" s="187"/>
      <c r="H8" s="186" t="str">
        <f t="shared" ref="H8:H13" si="0">IF(E8=F8+G8," ","ERROR")</f>
        <v xml:space="preserve"> </v>
      </c>
    </row>
    <row r="9" spans="1:8" ht="12" customHeight="1">
      <c r="A9" s="180">
        <v>2</v>
      </c>
      <c r="B9" s="183" t="s">
        <v>74</v>
      </c>
      <c r="E9" s="188"/>
      <c r="F9" s="188"/>
      <c r="G9" s="188"/>
      <c r="H9" s="186" t="str">
        <f t="shared" si="0"/>
        <v xml:space="preserve"> </v>
      </c>
    </row>
    <row r="10" spans="1:8" ht="12" customHeight="1">
      <c r="A10" s="180">
        <v>3</v>
      </c>
      <c r="B10" s="183" t="s">
        <v>133</v>
      </c>
      <c r="E10" s="188"/>
      <c r="F10" s="188"/>
      <c r="G10" s="188"/>
      <c r="H10" s="186" t="str">
        <f t="shared" si="0"/>
        <v xml:space="preserve"> </v>
      </c>
    </row>
    <row r="11" spans="1:8" ht="12" customHeight="1">
      <c r="A11" s="180">
        <v>4</v>
      </c>
      <c r="B11" s="183" t="s">
        <v>134</v>
      </c>
      <c r="E11" s="189">
        <f>E8+E9+E10</f>
        <v>0</v>
      </c>
      <c r="F11" s="189">
        <f>F8+F9+F10</f>
        <v>0</v>
      </c>
      <c r="G11" s="189">
        <f>G8+G9+G10</f>
        <v>0</v>
      </c>
      <c r="H11" s="186" t="str">
        <f t="shared" si="0"/>
        <v xml:space="preserve"> </v>
      </c>
    </row>
    <row r="12" spans="1:8" ht="12" customHeight="1">
      <c r="A12" s="180">
        <v>5</v>
      </c>
      <c r="B12" s="183" t="s">
        <v>77</v>
      </c>
      <c r="E12" s="188"/>
      <c r="F12" s="188"/>
      <c r="G12" s="188"/>
      <c r="H12" s="186" t="str">
        <f t="shared" si="0"/>
        <v xml:space="preserve"> </v>
      </c>
    </row>
    <row r="13" spans="1:8" ht="12" customHeight="1">
      <c r="A13" s="180">
        <v>6</v>
      </c>
      <c r="B13" s="183" t="s">
        <v>135</v>
      </c>
      <c r="E13" s="189">
        <f>E11+E12</f>
        <v>0</v>
      </c>
      <c r="F13" s="189">
        <f>F11+F12</f>
        <v>0</v>
      </c>
      <c r="G13" s="189">
        <f>G11+G12</f>
        <v>0</v>
      </c>
      <c r="H13" s="186" t="str">
        <f t="shared" si="0"/>
        <v xml:space="preserve"> </v>
      </c>
    </row>
    <row r="14" spans="1:8" ht="12" customHeight="1">
      <c r="E14" s="190"/>
      <c r="F14" s="190"/>
      <c r="G14" s="190"/>
      <c r="H14" s="186"/>
    </row>
    <row r="15" spans="1:8" ht="12" customHeight="1">
      <c r="B15" s="183" t="s">
        <v>79</v>
      </c>
      <c r="E15" s="190"/>
      <c r="F15" s="190"/>
      <c r="G15" s="190"/>
      <c r="H15" s="186"/>
    </row>
    <row r="16" spans="1:8" ht="12" customHeight="1">
      <c r="B16" s="183" t="s">
        <v>80</v>
      </c>
      <c r="E16" s="190"/>
      <c r="F16" s="190"/>
      <c r="G16" s="190"/>
      <c r="H16" s="186"/>
    </row>
    <row r="17" spans="1:8" ht="12" customHeight="1">
      <c r="A17" s="180">
        <v>7</v>
      </c>
      <c r="B17" s="183" t="s">
        <v>136</v>
      </c>
      <c r="E17" s="188"/>
      <c r="F17" s="188"/>
      <c r="G17" s="188"/>
      <c r="H17" s="186" t="str">
        <f>IF(E17=F17+G17," ","ERROR")</f>
        <v xml:space="preserve"> </v>
      </c>
    </row>
    <row r="18" spans="1:8" ht="12" customHeight="1">
      <c r="A18" s="180">
        <v>8</v>
      </c>
      <c r="B18" s="183" t="s">
        <v>137</v>
      </c>
      <c r="E18" s="188"/>
      <c r="F18" s="188"/>
      <c r="G18" s="188"/>
      <c r="H18" s="186" t="str">
        <f>IF(E18=F18+G18," ","ERROR")</f>
        <v xml:space="preserve"> </v>
      </c>
    </row>
    <row r="19" spans="1:8" ht="12" customHeight="1">
      <c r="A19" s="180">
        <v>9</v>
      </c>
      <c r="B19" s="183" t="s">
        <v>138</v>
      </c>
      <c r="E19" s="188"/>
      <c r="F19" s="188"/>
      <c r="G19" s="188"/>
      <c r="H19" s="186" t="str">
        <f>IF(E19=F19+G19," ","ERROR")</f>
        <v xml:space="preserve"> </v>
      </c>
    </row>
    <row r="20" spans="1:8" ht="12" customHeight="1">
      <c r="A20" s="180">
        <v>10</v>
      </c>
      <c r="B20" s="183" t="s">
        <v>139</v>
      </c>
      <c r="E20" s="188"/>
      <c r="F20" s="188"/>
      <c r="G20" s="188"/>
      <c r="H20" s="186" t="str">
        <f>IF(E20=F20+G20," ","ERROR")</f>
        <v xml:space="preserve"> </v>
      </c>
    </row>
    <row r="21" spans="1:8" ht="12" customHeight="1">
      <c r="A21" s="180">
        <v>11</v>
      </c>
      <c r="B21" s="183" t="s">
        <v>140</v>
      </c>
      <c r="E21" s="189">
        <f>E17+E18+E19+E20</f>
        <v>0</v>
      </c>
      <c r="F21" s="189">
        <f>F17+F18+F19+F20</f>
        <v>0</v>
      </c>
      <c r="G21" s="189">
        <f>G17+G18+G19+G20</f>
        <v>0</v>
      </c>
      <c r="H21" s="186" t="str">
        <f>IF(E21=F21+G21," ","ERROR")</f>
        <v xml:space="preserve"> </v>
      </c>
    </row>
    <row r="22" spans="1:8" ht="12" customHeight="1">
      <c r="E22" s="190"/>
      <c r="F22" s="190"/>
      <c r="G22" s="190"/>
      <c r="H22" s="186"/>
    </row>
    <row r="23" spans="1:8" ht="12" customHeight="1">
      <c r="B23" s="183" t="s">
        <v>85</v>
      </c>
      <c r="E23" s="190"/>
      <c r="F23" s="190"/>
      <c r="G23" s="190"/>
      <c r="H23" s="186"/>
    </row>
    <row r="24" spans="1:8" ht="12" customHeight="1">
      <c r="A24" s="180">
        <v>12</v>
      </c>
      <c r="B24" s="183" t="s">
        <v>136</v>
      </c>
      <c r="E24" s="188"/>
      <c r="F24" s="188"/>
      <c r="G24" s="188"/>
      <c r="H24" s="186" t="str">
        <f>IF(E24=F24+G24," ","ERROR")</f>
        <v xml:space="preserve"> </v>
      </c>
    </row>
    <row r="25" spans="1:8" ht="12" customHeight="1">
      <c r="A25" s="180">
        <v>13</v>
      </c>
      <c r="B25" s="183" t="s">
        <v>141</v>
      </c>
      <c r="E25" s="188"/>
      <c r="F25" s="188"/>
      <c r="G25" s="188"/>
      <c r="H25" s="186" t="str">
        <f>IF(E25=F25+G25," ","ERROR")</f>
        <v xml:space="preserve"> </v>
      </c>
    </row>
    <row r="26" spans="1:8" ht="12" customHeight="1">
      <c r="A26" s="180">
        <v>14</v>
      </c>
      <c r="B26" s="183" t="s">
        <v>139</v>
      </c>
      <c r="E26" s="188">
        <f>F26+G26</f>
        <v>0</v>
      </c>
      <c r="F26" s="188"/>
      <c r="G26" s="188"/>
      <c r="H26" s="186" t="str">
        <f>IF(E26=F26+G26," ","ERROR")</f>
        <v xml:space="preserve"> </v>
      </c>
    </row>
    <row r="27" spans="1:8" ht="12" customHeight="1">
      <c r="A27" s="180">
        <v>15</v>
      </c>
      <c r="B27" s="183" t="s">
        <v>142</v>
      </c>
      <c r="E27" s="189">
        <f>E24+E25+E26</f>
        <v>0</v>
      </c>
      <c r="F27" s="189">
        <f>F24+F25+F26</f>
        <v>0</v>
      </c>
      <c r="G27" s="189">
        <f>G24+G25+G26</f>
        <v>0</v>
      </c>
      <c r="H27" s="186" t="str">
        <f>IF(E27=F27+G27," ","ERROR")</f>
        <v xml:space="preserve"> </v>
      </c>
    </row>
    <row r="28" spans="1:8" ht="12" customHeight="1">
      <c r="E28" s="190"/>
      <c r="F28" s="190"/>
      <c r="G28" s="190"/>
      <c r="H28" s="186"/>
    </row>
    <row r="29" spans="1:8" ht="12" customHeight="1">
      <c r="A29" s="180">
        <v>16</v>
      </c>
      <c r="B29" s="183" t="s">
        <v>88</v>
      </c>
      <c r="E29" s="188"/>
      <c r="F29" s="188"/>
      <c r="G29" s="188"/>
      <c r="H29" s="186" t="str">
        <f>IF(E29=F29+G29," ","ERROR")</f>
        <v xml:space="preserve"> </v>
      </c>
    </row>
    <row r="30" spans="1:8" ht="12" customHeight="1">
      <c r="A30" s="180">
        <v>17</v>
      </c>
      <c r="B30" s="183" t="s">
        <v>89</v>
      </c>
      <c r="E30" s="188"/>
      <c r="F30" s="188"/>
      <c r="G30" s="188"/>
      <c r="H30" s="186" t="str">
        <f>IF(E30=F30+G30," ","ERROR")</f>
        <v xml:space="preserve"> </v>
      </c>
    </row>
    <row r="31" spans="1:8" ht="12" customHeight="1">
      <c r="A31" s="180">
        <v>18</v>
      </c>
      <c r="B31" s="183" t="s">
        <v>143</v>
      </c>
      <c r="E31" s="188"/>
      <c r="F31" s="188"/>
      <c r="G31" s="188"/>
      <c r="H31" s="186" t="str">
        <f>IF(E31=F31+G31," ","ERROR")</f>
        <v xml:space="preserve"> </v>
      </c>
    </row>
    <row r="32" spans="1:8" ht="12" customHeight="1">
      <c r="E32" s="190"/>
      <c r="F32" s="190"/>
      <c r="G32" s="190"/>
      <c r="H32" s="186"/>
    </row>
    <row r="33" spans="1:8" ht="12" customHeight="1">
      <c r="B33" s="183" t="s">
        <v>91</v>
      </c>
      <c r="E33" s="190"/>
      <c r="F33" s="190"/>
      <c r="G33" s="190"/>
      <c r="H33" s="186"/>
    </row>
    <row r="34" spans="1:8" ht="12" customHeight="1">
      <c r="A34" s="180">
        <v>19</v>
      </c>
      <c r="B34" s="183" t="s">
        <v>136</v>
      </c>
      <c r="E34" s="188">
        <f>SUM(F34:G34)</f>
        <v>-6</v>
      </c>
      <c r="F34" s="890">
        <v>-6</v>
      </c>
      <c r="G34" s="188"/>
      <c r="H34" s="186" t="str">
        <f>IF(E34=F34+G34," ","ERROR")</f>
        <v xml:space="preserve"> </v>
      </c>
    </row>
    <row r="35" spans="1:8" ht="12" customHeight="1">
      <c r="A35" s="180">
        <v>20</v>
      </c>
      <c r="B35" s="183" t="s">
        <v>141</v>
      </c>
      <c r="E35" s="188"/>
      <c r="F35" s="188"/>
      <c r="G35" s="188"/>
      <c r="H35" s="186" t="str">
        <f>IF(E35=F35+G35," ","ERROR")</f>
        <v xml:space="preserve"> </v>
      </c>
    </row>
    <row r="36" spans="1:8" ht="12" customHeight="1">
      <c r="A36" s="180">
        <v>21</v>
      </c>
      <c r="B36" s="183" t="s">
        <v>139</v>
      </c>
      <c r="E36" s="188"/>
      <c r="F36" s="188"/>
      <c r="G36" s="188"/>
      <c r="H36" s="186" t="str">
        <f>IF(E36=F36+G36," ","ERROR")</f>
        <v xml:space="preserve"> </v>
      </c>
    </row>
    <row r="37" spans="1:8" ht="12" customHeight="1">
      <c r="A37" s="180">
        <v>22</v>
      </c>
      <c r="B37" s="183" t="s">
        <v>144</v>
      </c>
      <c r="E37" s="191">
        <f>E34+E35+E36</f>
        <v>-6</v>
      </c>
      <c r="F37" s="191">
        <f>F34+F35+F36</f>
        <v>-6</v>
      </c>
      <c r="G37" s="191">
        <f>G34+G35+G36</f>
        <v>0</v>
      </c>
      <c r="H37" s="186" t="str">
        <f>IF(E37=F37+G37," ","ERROR")</f>
        <v xml:space="preserve"> </v>
      </c>
    </row>
    <row r="38" spans="1:8" ht="12" customHeight="1">
      <c r="A38" s="180">
        <v>23</v>
      </c>
      <c r="B38" s="183" t="s">
        <v>93</v>
      </c>
      <c r="E38" s="192">
        <f>E21+E27+E29+E30+E31+E37</f>
        <v>-6</v>
      </c>
      <c r="F38" s="192">
        <f>F21+F27+F29+F30+F31+F37</f>
        <v>-6</v>
      </c>
      <c r="G38" s="192">
        <f>G21+G27+G29+G30+G31+G37</f>
        <v>0</v>
      </c>
      <c r="H38" s="186" t="str">
        <f>IF(E38=F38+G38," ","ERROR")</f>
        <v xml:space="preserve"> </v>
      </c>
    </row>
    <row r="39" spans="1:8" ht="12" customHeight="1">
      <c r="E39" s="190"/>
      <c r="F39" s="190"/>
      <c r="G39" s="190"/>
      <c r="H39" s="186"/>
    </row>
    <row r="40" spans="1:8" ht="12" customHeight="1">
      <c r="A40" s="180">
        <v>24</v>
      </c>
      <c r="B40" s="183" t="s">
        <v>145</v>
      </c>
      <c r="E40" s="190">
        <f>E13-E38</f>
        <v>6</v>
      </c>
      <c r="F40" s="190">
        <f>F13-F38</f>
        <v>6</v>
      </c>
      <c r="G40" s="190">
        <f>G13-G38</f>
        <v>0</v>
      </c>
      <c r="H40" s="186" t="str">
        <f>IF(E40=F40+G40," ","ERROR")</f>
        <v xml:space="preserve"> </v>
      </c>
    </row>
    <row r="41" spans="1:8" ht="12" customHeight="1">
      <c r="B41" s="183"/>
      <c r="E41" s="190"/>
      <c r="F41" s="190"/>
      <c r="G41" s="190"/>
      <c r="H41" s="186"/>
    </row>
    <row r="42" spans="1:8" ht="12" customHeight="1">
      <c r="B42" s="183" t="s">
        <v>146</v>
      </c>
      <c r="E42" s="190"/>
      <c r="F42" s="190"/>
      <c r="G42" s="190"/>
      <c r="H42" s="186"/>
    </row>
    <row r="43" spans="1:8" ht="12" customHeight="1">
      <c r="A43" s="180">
        <v>25</v>
      </c>
      <c r="B43" s="183" t="s">
        <v>147</v>
      </c>
      <c r="D43" s="891">
        <v>0.35</v>
      </c>
      <c r="E43" s="188">
        <f>F43+G43</f>
        <v>2</v>
      </c>
      <c r="F43" s="188">
        <f>ROUND(F40*D43,0)</f>
        <v>2</v>
      </c>
      <c r="G43" s="188">
        <f>ROUND(G40*D43,0)</f>
        <v>0</v>
      </c>
      <c r="H43" s="186" t="str">
        <f>IF(E43=F43+G43," ","ERROR")</f>
        <v xml:space="preserve"> </v>
      </c>
    </row>
    <row r="44" spans="1:8" ht="12" customHeight="1">
      <c r="A44" s="180">
        <v>26</v>
      </c>
      <c r="B44" s="183" t="s">
        <v>148</v>
      </c>
      <c r="E44" s="188"/>
      <c r="F44" s="188"/>
      <c r="G44" s="188"/>
      <c r="H44" s="186" t="str">
        <f>IF(E44=F44+G44," ","ERROR")</f>
        <v xml:space="preserve"> </v>
      </c>
    </row>
    <row r="45" spans="1:8" ht="12" customHeight="1">
      <c r="A45" s="38">
        <v>27</v>
      </c>
      <c r="B45" s="906" t="s">
        <v>439</v>
      </c>
      <c r="C45"/>
      <c r="D45"/>
      <c r="E45" s="754"/>
      <c r="F45" s="754"/>
      <c r="G45" s="754"/>
      <c r="H45" s="186" t="str">
        <f>IF(E45=F45+G45," ","ERROR")</f>
        <v xml:space="preserve"> </v>
      </c>
    </row>
    <row r="46" spans="1:8" ht="12" customHeight="1">
      <c r="A46" s="218"/>
      <c r="B46" s="221"/>
      <c r="C46" s="215"/>
      <c r="D46" s="215"/>
      <c r="E46" s="228"/>
      <c r="F46" s="228"/>
      <c r="G46" s="228"/>
      <c r="H46" s="186"/>
    </row>
    <row r="47" spans="1:8" s="186" customFormat="1" ht="12" customHeight="1">
      <c r="A47" s="222">
        <v>28</v>
      </c>
      <c r="B47" s="223" t="s">
        <v>100</v>
      </c>
      <c r="C47" s="224"/>
      <c r="D47" s="224"/>
      <c r="E47" s="232">
        <f>E40-SUM(E43:E45)</f>
        <v>4</v>
      </c>
      <c r="F47" s="232">
        <f>F40-SUM(F43:F45)</f>
        <v>4</v>
      </c>
      <c r="G47" s="232">
        <f>G40-SUM(G43:G45)</f>
        <v>0</v>
      </c>
      <c r="H47" s="186" t="str">
        <f>IF(E47=F47+G47," ","ERROR")</f>
        <v xml:space="preserve"> </v>
      </c>
    </row>
    <row r="48" spans="1:8" ht="12" customHeight="1">
      <c r="A48" s="218"/>
      <c r="H48" s="186"/>
    </row>
    <row r="49" spans="1:8" ht="12" customHeight="1">
      <c r="A49" s="218"/>
      <c r="B49" s="183" t="s">
        <v>101</v>
      </c>
      <c r="H49" s="186"/>
    </row>
    <row r="50" spans="1:8" ht="12" customHeight="1">
      <c r="A50" s="218"/>
      <c r="B50" s="183" t="s">
        <v>102</v>
      </c>
      <c r="H50" s="186"/>
    </row>
    <row r="51" spans="1:8" s="186" customFormat="1" ht="12" customHeight="1">
      <c r="A51" s="218">
        <v>29</v>
      </c>
      <c r="B51" s="185" t="s">
        <v>150</v>
      </c>
      <c r="E51" s="187"/>
      <c r="F51" s="187"/>
      <c r="G51" s="187"/>
      <c r="H51" s="186" t="str">
        <f t="shared" ref="H51:H62" si="1">IF(E51=F51+G51," ","ERROR")</f>
        <v xml:space="preserve"> </v>
      </c>
    </row>
    <row r="52" spans="1:8" ht="12" customHeight="1">
      <c r="A52" s="218">
        <v>30</v>
      </c>
      <c r="B52" s="183" t="s">
        <v>151</v>
      </c>
      <c r="E52" s="188"/>
      <c r="F52" s="188"/>
      <c r="G52" s="188"/>
      <c r="H52" s="186" t="str">
        <f t="shared" si="1"/>
        <v xml:space="preserve"> </v>
      </c>
    </row>
    <row r="53" spans="1:8" ht="12" customHeight="1">
      <c r="A53" s="218">
        <v>31</v>
      </c>
      <c r="B53" s="183" t="s">
        <v>152</v>
      </c>
      <c r="E53" s="188"/>
      <c r="F53" s="188"/>
      <c r="G53" s="188"/>
      <c r="H53" s="186" t="str">
        <f t="shared" si="1"/>
        <v xml:space="preserve"> </v>
      </c>
    </row>
    <row r="54" spans="1:8" ht="12" customHeight="1">
      <c r="A54" s="218">
        <v>32</v>
      </c>
      <c r="B54" s="183" t="s">
        <v>153</v>
      </c>
      <c r="E54" s="188"/>
      <c r="F54" s="188"/>
      <c r="G54" s="188"/>
      <c r="H54" s="186" t="str">
        <f t="shared" si="1"/>
        <v xml:space="preserve"> </v>
      </c>
    </row>
    <row r="55" spans="1:8" ht="12" customHeight="1">
      <c r="A55" s="218">
        <v>33</v>
      </c>
      <c r="B55" s="183" t="s">
        <v>154</v>
      </c>
      <c r="E55" s="193"/>
      <c r="F55" s="193"/>
      <c r="G55" s="193"/>
      <c r="H55" s="186" t="str">
        <f t="shared" si="1"/>
        <v xml:space="preserve"> </v>
      </c>
    </row>
    <row r="56" spans="1:8" ht="12" customHeight="1">
      <c r="A56" s="218">
        <v>34</v>
      </c>
      <c r="B56" s="183" t="s">
        <v>155</v>
      </c>
      <c r="E56" s="190">
        <f>E51+E52+E53+E54+E55</f>
        <v>0</v>
      </c>
      <c r="F56" s="190">
        <f>F51+F52+F53+F54+F55</f>
        <v>0</v>
      </c>
      <c r="G56" s="190">
        <f>G51+G52+G53+G54+G55</f>
        <v>0</v>
      </c>
      <c r="H56" s="186" t="str">
        <f t="shared" si="1"/>
        <v xml:space="preserve"> </v>
      </c>
    </row>
    <row r="57" spans="1:8" ht="12" customHeight="1">
      <c r="A57" s="218">
        <v>35</v>
      </c>
      <c r="B57" s="183" t="s">
        <v>108</v>
      </c>
      <c r="E57" s="188"/>
      <c r="F57" s="188"/>
      <c r="G57" s="188"/>
      <c r="H57" s="186" t="str">
        <f t="shared" si="1"/>
        <v xml:space="preserve"> </v>
      </c>
    </row>
    <row r="58" spans="1:8" ht="12" customHeight="1">
      <c r="A58" s="218">
        <v>36</v>
      </c>
      <c r="B58" s="183" t="s">
        <v>109</v>
      </c>
      <c r="E58" s="193"/>
      <c r="F58" s="193"/>
      <c r="G58" s="193"/>
      <c r="H58" s="186" t="str">
        <f t="shared" si="1"/>
        <v xml:space="preserve"> </v>
      </c>
    </row>
    <row r="59" spans="1:8" ht="12" customHeight="1">
      <c r="A59" s="218">
        <v>37</v>
      </c>
      <c r="B59" s="183" t="s">
        <v>156</v>
      </c>
      <c r="E59" s="190">
        <f>E57+E58</f>
        <v>0</v>
      </c>
      <c r="F59" s="190">
        <f>F57+F58</f>
        <v>0</v>
      </c>
      <c r="G59" s="190">
        <f>G57+G58</f>
        <v>0</v>
      </c>
      <c r="H59" s="186" t="str">
        <f t="shared" si="1"/>
        <v xml:space="preserve"> </v>
      </c>
    </row>
    <row r="60" spans="1:8" ht="12" customHeight="1">
      <c r="A60" s="218">
        <v>38</v>
      </c>
      <c r="B60" s="183" t="s">
        <v>111</v>
      </c>
      <c r="E60" s="188"/>
      <c r="F60" s="188"/>
      <c r="G60" s="188"/>
      <c r="H60" s="186" t="str">
        <f t="shared" si="1"/>
        <v xml:space="preserve"> </v>
      </c>
    </row>
    <row r="61" spans="1:8" ht="12" customHeight="1">
      <c r="A61" s="218">
        <v>39</v>
      </c>
      <c r="B61" s="221" t="s">
        <v>446</v>
      </c>
      <c r="E61" s="188"/>
      <c r="F61" s="188"/>
      <c r="G61" s="188"/>
      <c r="H61" s="186"/>
    </row>
    <row r="62" spans="1:8" ht="12" customHeight="1">
      <c r="A62" s="218">
        <v>40</v>
      </c>
      <c r="B62" s="183" t="s">
        <v>112</v>
      </c>
      <c r="E62" s="193"/>
      <c r="F62" s="193"/>
      <c r="G62" s="193"/>
      <c r="H62" s="186" t="str">
        <f t="shared" si="1"/>
        <v xml:space="preserve"> </v>
      </c>
    </row>
    <row r="63" spans="1:8" ht="12" customHeight="1">
      <c r="A63" s="218"/>
      <c r="H63" s="186"/>
    </row>
    <row r="64" spans="1:8" s="186" customFormat="1" ht="12" customHeight="1" thickBot="1">
      <c r="A64" s="222">
        <v>41</v>
      </c>
      <c r="B64" s="185" t="s">
        <v>113</v>
      </c>
      <c r="E64" s="54">
        <f>E56-E59+E60+E62+E61</f>
        <v>0</v>
      </c>
      <c r="F64" s="54">
        <f>F56-F59+F60+F62+F61</f>
        <v>0</v>
      </c>
      <c r="G64" s="54">
        <f>G56-G59+G60+G62+G61</f>
        <v>0</v>
      </c>
      <c r="H64" s="186" t="str">
        <f>IF(E64=F64+G64," ","ERROR")</f>
        <v xml:space="preserve"> </v>
      </c>
    </row>
    <row r="65" spans="1:8" ht="12" customHeight="1" thickTop="1"/>
    <row r="66" spans="1:8" ht="12" customHeight="1">
      <c r="A66" s="176" t="str">
        <f>Inputs!$D$6</f>
        <v>AVISTA UTILITIES</v>
      </c>
      <c r="B66" s="176"/>
      <c r="C66" s="176"/>
      <c r="D66" s="194"/>
      <c r="E66" s="195"/>
      <c r="H66" s="195"/>
    </row>
    <row r="67" spans="1:8" ht="12" customHeight="1">
      <c r="A67" s="176" t="s">
        <v>208</v>
      </c>
      <c r="B67" s="176"/>
      <c r="C67" s="176"/>
      <c r="D67" s="194"/>
      <c r="E67" s="195"/>
      <c r="H67" s="195"/>
    </row>
    <row r="68" spans="1:8" ht="12" customHeight="1">
      <c r="A68" s="176" t="str">
        <f>A3</f>
        <v>TWELVE MONTHS ENDED DECEMBER 31, 2010</v>
      </c>
      <c r="B68" s="176"/>
      <c r="C68" s="176"/>
      <c r="D68" s="194"/>
      <c r="E68" s="195"/>
      <c r="H68" s="195"/>
    </row>
    <row r="69" spans="1:8" ht="12" customHeight="1">
      <c r="A69" s="176" t="s">
        <v>209</v>
      </c>
      <c r="B69" s="176"/>
      <c r="C69" s="176"/>
      <c r="D69" s="194"/>
      <c r="E69" s="195"/>
      <c r="H69" s="195"/>
    </row>
    <row r="70" spans="1:8" ht="12" customHeight="1">
      <c r="B70" s="194"/>
      <c r="C70" s="194"/>
      <c r="D70" s="194"/>
      <c r="E70" s="196"/>
      <c r="H70" s="196"/>
    </row>
    <row r="71" spans="1:8" ht="12" customHeight="1">
      <c r="B71" s="194"/>
      <c r="C71" s="194"/>
      <c r="D71" s="194"/>
      <c r="E71" s="196"/>
      <c r="H71" s="195"/>
    </row>
    <row r="72" spans="1:8" ht="12" customHeight="1">
      <c r="B72" s="197" t="s">
        <v>120</v>
      </c>
      <c r="C72" s="198"/>
      <c r="D72" s="194"/>
      <c r="E72" s="195"/>
      <c r="H72" s="195"/>
    </row>
    <row r="73" spans="1:8" ht="12" customHeight="1">
      <c r="B73" s="183" t="s">
        <v>72</v>
      </c>
      <c r="C73" s="194"/>
      <c r="D73" s="194"/>
      <c r="E73" s="194"/>
      <c r="H73" s="194"/>
    </row>
    <row r="74" spans="1:8" ht="12" customHeight="1">
      <c r="B74" s="185" t="s">
        <v>73</v>
      </c>
      <c r="C74" s="194"/>
      <c r="D74" s="194"/>
      <c r="E74" s="194"/>
      <c r="H74" s="194"/>
    </row>
    <row r="75" spans="1:8" ht="12" customHeight="1">
      <c r="B75" s="183" t="s">
        <v>74</v>
      </c>
      <c r="C75" s="194"/>
      <c r="D75" s="194"/>
      <c r="E75" s="194"/>
      <c r="H75" s="194"/>
    </row>
    <row r="76" spans="1:8" ht="12" customHeight="1">
      <c r="B76" s="183" t="s">
        <v>133</v>
      </c>
      <c r="C76" s="194"/>
      <c r="D76" s="194"/>
      <c r="E76" s="194"/>
      <c r="H76" s="194"/>
    </row>
    <row r="77" spans="1:8" ht="12" customHeight="1">
      <c r="B77" s="183" t="s">
        <v>134</v>
      </c>
      <c r="C77" s="194"/>
      <c r="D77" s="194"/>
      <c r="E77" s="194"/>
      <c r="H77" s="194"/>
    </row>
    <row r="78" spans="1:8" ht="12" customHeight="1">
      <c r="B78" s="183" t="s">
        <v>77</v>
      </c>
      <c r="C78" s="194"/>
      <c r="D78" s="194"/>
      <c r="E78" s="194"/>
      <c r="H78" s="194"/>
    </row>
    <row r="79" spans="1:8" ht="12" customHeight="1">
      <c r="B79" s="183" t="s">
        <v>135</v>
      </c>
      <c r="C79" s="194"/>
      <c r="D79" s="194"/>
      <c r="E79" s="194"/>
      <c r="H79" s="194"/>
    </row>
    <row r="80" spans="1:8" ht="12" customHeight="1">
      <c r="C80" s="194"/>
      <c r="D80" s="194"/>
      <c r="E80" s="194"/>
      <c r="H80" s="194"/>
    </row>
    <row r="81" spans="1:8" ht="12" customHeight="1">
      <c r="B81" s="183" t="s">
        <v>79</v>
      </c>
      <c r="C81" s="194"/>
      <c r="D81" s="194"/>
      <c r="E81" s="194"/>
      <c r="H81" s="194"/>
    </row>
    <row r="82" spans="1:8" ht="12" customHeight="1">
      <c r="B82" s="183" t="s">
        <v>80</v>
      </c>
      <c r="C82" s="194"/>
      <c r="D82" s="194"/>
      <c r="E82" s="194"/>
      <c r="H82" s="194"/>
    </row>
    <row r="83" spans="1:8" ht="12" customHeight="1">
      <c r="B83" s="183" t="s">
        <v>136</v>
      </c>
      <c r="C83" s="194"/>
      <c r="D83" s="194"/>
      <c r="E83" s="194"/>
      <c r="H83" s="194"/>
    </row>
    <row r="84" spans="1:8" ht="12" customHeight="1">
      <c r="B84" s="183" t="s">
        <v>137</v>
      </c>
      <c r="C84" s="194"/>
      <c r="D84" s="194"/>
      <c r="E84" s="194"/>
      <c r="H84" s="194"/>
    </row>
    <row r="85" spans="1:8" ht="12" customHeight="1">
      <c r="B85" s="183" t="s">
        <v>138</v>
      </c>
      <c r="C85" s="194"/>
      <c r="D85" s="194"/>
      <c r="E85" s="194"/>
      <c r="H85" s="194"/>
    </row>
    <row r="86" spans="1:8" ht="12" customHeight="1">
      <c r="B86" s="183" t="s">
        <v>139</v>
      </c>
      <c r="C86" s="194"/>
      <c r="D86" s="194"/>
      <c r="E86" s="194"/>
      <c r="H86" s="194"/>
    </row>
    <row r="87" spans="1:8" ht="12" customHeight="1">
      <c r="B87" s="183" t="s">
        <v>140</v>
      </c>
      <c r="C87" s="194"/>
      <c r="D87" s="194"/>
      <c r="E87" s="194"/>
      <c r="H87" s="194"/>
    </row>
    <row r="88" spans="1:8" ht="12" customHeight="1">
      <c r="C88" s="194"/>
      <c r="D88" s="194"/>
      <c r="E88" s="194"/>
      <c r="H88" s="194"/>
    </row>
    <row r="89" spans="1:8" ht="12" customHeight="1">
      <c r="B89" s="183" t="s">
        <v>85</v>
      </c>
      <c r="C89" s="194"/>
      <c r="D89" s="194"/>
      <c r="E89" s="194"/>
      <c r="H89" s="194"/>
    </row>
    <row r="90" spans="1:8" ht="12" customHeight="1">
      <c r="B90" s="183" t="s">
        <v>136</v>
      </c>
      <c r="C90" s="194"/>
      <c r="D90" s="194"/>
      <c r="E90" s="194"/>
      <c r="H90" s="194"/>
    </row>
    <row r="91" spans="1:8" ht="12" customHeight="1">
      <c r="B91" s="183" t="s">
        <v>141</v>
      </c>
      <c r="C91" s="194"/>
      <c r="D91" s="194"/>
      <c r="E91" s="194"/>
      <c r="H91" s="194"/>
    </row>
    <row r="92" spans="1:8" ht="12" customHeight="1">
      <c r="A92" s="177"/>
      <c r="B92" s="183" t="s">
        <v>139</v>
      </c>
      <c r="C92" s="194"/>
      <c r="D92" s="194"/>
      <c r="E92" s="194"/>
      <c r="H92" s="194"/>
    </row>
    <row r="93" spans="1:8" ht="12" customHeight="1">
      <c r="A93" s="177"/>
      <c r="B93" s="183" t="s">
        <v>142</v>
      </c>
      <c r="C93" s="194"/>
      <c r="D93" s="194"/>
      <c r="E93" s="194"/>
      <c r="H93" s="194"/>
    </row>
    <row r="94" spans="1:8" ht="12" customHeight="1">
      <c r="A94" s="177"/>
      <c r="C94" s="194"/>
      <c r="D94" s="194"/>
      <c r="E94" s="194"/>
      <c r="H94" s="194"/>
    </row>
    <row r="95" spans="1:8" ht="12" customHeight="1">
      <c r="A95" s="177"/>
      <c r="B95" s="183" t="s">
        <v>88</v>
      </c>
      <c r="C95" s="194"/>
      <c r="D95" s="194"/>
      <c r="E95" s="194"/>
      <c r="H95" s="194"/>
    </row>
    <row r="96" spans="1:8" ht="12" customHeight="1">
      <c r="A96" s="177"/>
      <c r="B96" s="183" t="s">
        <v>89</v>
      </c>
      <c r="C96" s="194"/>
      <c r="D96" s="194"/>
      <c r="E96" s="194"/>
      <c r="H96" s="194"/>
    </row>
    <row r="97" spans="1:8" ht="12" customHeight="1">
      <c r="A97" s="177"/>
      <c r="B97" s="183" t="s">
        <v>143</v>
      </c>
      <c r="C97" s="194"/>
      <c r="D97" s="194"/>
      <c r="E97" s="194"/>
      <c r="H97" s="194"/>
    </row>
    <row r="98" spans="1:8" ht="12" customHeight="1">
      <c r="A98" s="177"/>
      <c r="C98" s="194"/>
      <c r="D98" s="194"/>
      <c r="E98" s="194"/>
      <c r="H98" s="194"/>
    </row>
    <row r="99" spans="1:8" ht="12" customHeight="1">
      <c r="A99" s="177"/>
      <c r="B99" s="183" t="s">
        <v>91</v>
      </c>
      <c r="C99" s="194"/>
      <c r="D99" s="194"/>
      <c r="E99" s="194"/>
      <c r="H99" s="194"/>
    </row>
    <row r="100" spans="1:8" ht="12" customHeight="1">
      <c r="A100" s="177"/>
      <c r="B100" s="183" t="s">
        <v>136</v>
      </c>
      <c r="C100" s="194"/>
      <c r="D100" s="194"/>
      <c r="E100" s="194"/>
      <c r="H100" s="194"/>
    </row>
    <row r="101" spans="1:8" ht="12" customHeight="1">
      <c r="A101" s="177"/>
      <c r="B101" s="183" t="s">
        <v>141</v>
      </c>
      <c r="C101" s="194"/>
      <c r="D101" s="194"/>
      <c r="E101" s="194"/>
      <c r="H101" s="194"/>
    </row>
    <row r="102" spans="1:8" ht="12" customHeight="1">
      <c r="A102" s="177"/>
      <c r="B102" s="183" t="s">
        <v>139</v>
      </c>
      <c r="C102" s="194"/>
      <c r="D102" s="194"/>
      <c r="E102" s="194"/>
      <c r="H102" s="194"/>
    </row>
    <row r="103" spans="1:8" ht="12" customHeight="1">
      <c r="A103" s="177"/>
      <c r="B103" s="183" t="s">
        <v>144</v>
      </c>
      <c r="C103" s="194"/>
      <c r="D103" s="194"/>
      <c r="E103" s="194"/>
      <c r="H103" s="194"/>
    </row>
    <row r="104" spans="1:8" ht="12" customHeight="1">
      <c r="A104" s="177"/>
      <c r="B104" s="194"/>
      <c r="C104" s="194"/>
      <c r="D104" s="194"/>
      <c r="E104" s="194"/>
      <c r="H104" s="194"/>
    </row>
    <row r="105" spans="1:8" ht="12" customHeight="1">
      <c r="A105" s="177"/>
      <c r="B105" s="194" t="s">
        <v>93</v>
      </c>
      <c r="C105" s="194"/>
      <c r="D105" s="194"/>
      <c r="E105" s="194"/>
      <c r="H105" s="194"/>
    </row>
    <row r="106" spans="1:8" ht="12" customHeight="1">
      <c r="A106" s="177"/>
      <c r="B106" s="194"/>
      <c r="C106" s="194"/>
      <c r="D106" s="194"/>
      <c r="E106" s="194"/>
      <c r="H106" s="194"/>
    </row>
    <row r="107" spans="1:8" ht="12" customHeight="1">
      <c r="A107" s="177"/>
      <c r="B107" s="194" t="s">
        <v>210</v>
      </c>
      <c r="C107" s="194"/>
      <c r="D107" s="194"/>
      <c r="E107" s="194"/>
      <c r="H107" s="194"/>
    </row>
    <row r="108" spans="1:8" ht="12" customHeight="1">
      <c r="A108" s="177"/>
      <c r="B108" s="194"/>
      <c r="C108" s="194"/>
      <c r="D108" s="194"/>
      <c r="E108" s="194"/>
      <c r="H108" s="194"/>
    </row>
    <row r="109" spans="1:8" ht="12" customHeight="1">
      <c r="A109" s="177"/>
      <c r="B109" s="194" t="s">
        <v>211</v>
      </c>
      <c r="C109" s="194"/>
      <c r="D109" s="194"/>
      <c r="E109" s="195"/>
      <c r="H109" s="194"/>
    </row>
    <row r="110" spans="1:8" ht="12" customHeight="1">
      <c r="A110" s="177"/>
      <c r="B110" s="199" t="s">
        <v>212</v>
      </c>
      <c r="C110" s="200">
        <f>Inputs!$D$4</f>
        <v>1.5093000000000001E-2</v>
      </c>
      <c r="D110" s="194"/>
      <c r="E110" s="195"/>
      <c r="H110" s="194"/>
    </row>
    <row r="111" spans="1:8" ht="12" customHeight="1">
      <c r="A111" s="177"/>
      <c r="B111" s="194"/>
      <c r="C111" s="194"/>
      <c r="D111" s="194"/>
      <c r="E111" s="195"/>
      <c r="H111" s="194"/>
    </row>
    <row r="112" spans="1:8" ht="12" customHeight="1"/>
    <row r="113" ht="12" customHeight="1"/>
    <row r="114" ht="12" customHeight="1"/>
    <row r="115" ht="12" customHeight="1"/>
  </sheetData>
  <customSheetViews>
    <customSheetView guid="{A15D1962-B049-11D2-8670-0000832CEEE8}" showPageBreaks="1" showRuler="0">
      <selection activeCell="G34" sqref="G34"/>
      <colBreaks count="2" manualBreakCount="2">
        <brk id="8" max="1048575" man="1"/>
        <brk id="16" max="1048575" man="1"/>
      </colBreaks>
      <pageMargins left="1" right="1" top="0.5" bottom="0.5" header="0.5" footer="0.5"/>
      <printOptions horizontalCentered="1"/>
      <pageSetup scale="83" orientation="portrait" horizontalDpi="300" verticalDpi="300" r:id="rId1"/>
      <headerFooter alignWithMargins="0"/>
    </customSheetView>
    <customSheetView guid="{6E1B8C45-B07F-11D2-B0DC-0000832CDFF0}" showPageBreaks="1" printArea="1" showRuler="0">
      <selection activeCell="G34" sqref="G34"/>
      <colBreaks count="1" manualBreakCount="1">
        <brk id="8" max="1048575" man="1"/>
      </colBreaks>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Elec_09!AG10" display="Results Summary"/>
  </hyperlinks>
  <printOptions horizontalCentered="1"/>
  <pageMargins left="1" right="1" top="0.5" bottom="0.5" header="0.5" footer="0.5"/>
  <pageSetup scale="90" orientation="portrait" horizontalDpi="300" verticalDpi="300" r:id="rId3"/>
  <headerFooter alignWithMargins="0"/>
  <colBreaks count="1" manualBreakCount="1">
    <brk id="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H115"/>
  <sheetViews>
    <sheetView workbookViewId="0">
      <selection activeCell="H1" sqref="H1"/>
    </sheetView>
  </sheetViews>
  <sheetFormatPr defaultColWidth="12.42578125" defaultRowHeight="12"/>
  <cols>
    <col min="1" max="1" width="5.5703125" style="180" customWidth="1"/>
    <col min="2" max="2" width="26.140625" style="177" customWidth="1"/>
    <col min="3" max="3" width="12.42578125" style="177" customWidth="1"/>
    <col min="4" max="4" width="6.7109375" style="177" customWidth="1"/>
    <col min="5" max="16384" width="12.42578125" style="177"/>
  </cols>
  <sheetData>
    <row r="1" spans="1:8" ht="12" customHeight="1">
      <c r="A1" s="175" t="str">
        <f>Inputs!$D$6</f>
        <v>AVISTA UTILITIES</v>
      </c>
      <c r="B1" s="176"/>
      <c r="C1" s="175"/>
      <c r="H1" s="878" t="s">
        <v>466</v>
      </c>
    </row>
    <row r="2" spans="1:8" ht="12" customHeight="1">
      <c r="A2" s="175" t="s">
        <v>125</v>
      </c>
      <c r="B2" s="176"/>
      <c r="C2" s="175"/>
      <c r="E2" s="175" t="s">
        <v>248</v>
      </c>
      <c r="F2" s="175"/>
      <c r="G2" s="175"/>
    </row>
    <row r="3" spans="1:8" ht="12" customHeight="1">
      <c r="A3" s="176" t="str">
        <f>WAElec_10!$A$4</f>
        <v>TWELVE MONTHS ENDED DECEMBER 31, 2010</v>
      </c>
      <c r="B3" s="176"/>
      <c r="C3" s="175"/>
      <c r="E3" s="175" t="s">
        <v>384</v>
      </c>
      <c r="F3" s="175"/>
      <c r="G3" s="175"/>
    </row>
    <row r="4" spans="1:8" ht="12" customHeight="1">
      <c r="A4" s="175" t="s">
        <v>0</v>
      </c>
      <c r="B4" s="176"/>
      <c r="C4" s="175"/>
      <c r="E4" s="178" t="s">
        <v>128</v>
      </c>
      <c r="F4" s="178"/>
      <c r="G4" s="179"/>
    </row>
    <row r="5" spans="1:8" ht="12" customHeight="1">
      <c r="A5" s="180" t="s">
        <v>12</v>
      </c>
    </row>
    <row r="6" spans="1:8" s="180" customFormat="1" ht="12" customHeight="1">
      <c r="A6" s="180" t="s">
        <v>129</v>
      </c>
      <c r="B6" s="181" t="s">
        <v>33</v>
      </c>
      <c r="C6" s="181"/>
      <c r="E6" s="181" t="s">
        <v>130</v>
      </c>
      <c r="F6" s="181" t="s">
        <v>131</v>
      </c>
      <c r="G6" s="181" t="s">
        <v>115</v>
      </c>
      <c r="H6" s="182" t="s">
        <v>132</v>
      </c>
    </row>
    <row r="7" spans="1:8" ht="12" customHeight="1">
      <c r="B7" s="183" t="s">
        <v>72</v>
      </c>
    </row>
    <row r="8" spans="1:8" s="186" customFormat="1" ht="12" customHeight="1">
      <c r="A8" s="184">
        <v>1</v>
      </c>
      <c r="B8" s="185" t="s">
        <v>73</v>
      </c>
      <c r="E8" s="187">
        <f>F8+G8</f>
        <v>0</v>
      </c>
      <c r="F8" s="187"/>
      <c r="G8" s="187"/>
      <c r="H8" s="186" t="str">
        <f t="shared" ref="H8:H13" si="0">IF(E8=F8+G8," ","ERROR")</f>
        <v xml:space="preserve"> </v>
      </c>
    </row>
    <row r="9" spans="1:8" ht="12" customHeight="1">
      <c r="A9" s="180">
        <v>2</v>
      </c>
      <c r="B9" s="183" t="s">
        <v>74</v>
      </c>
      <c r="E9" s="188"/>
      <c r="F9" s="188"/>
      <c r="G9" s="188"/>
      <c r="H9" s="186" t="str">
        <f t="shared" si="0"/>
        <v xml:space="preserve"> </v>
      </c>
    </row>
    <row r="10" spans="1:8" ht="12" customHeight="1">
      <c r="A10" s="180">
        <v>3</v>
      </c>
      <c r="B10" s="183" t="s">
        <v>133</v>
      </c>
      <c r="E10" s="188"/>
      <c r="F10" s="188"/>
      <c r="G10" s="188"/>
      <c r="H10" s="186" t="str">
        <f t="shared" si="0"/>
        <v xml:space="preserve"> </v>
      </c>
    </row>
    <row r="11" spans="1:8" ht="12" customHeight="1">
      <c r="A11" s="180">
        <v>4</v>
      </c>
      <c r="B11" s="183" t="s">
        <v>134</v>
      </c>
      <c r="E11" s="189">
        <f>E8+E9+E10</f>
        <v>0</v>
      </c>
      <c r="F11" s="189">
        <f>F8+F9+F10</f>
        <v>0</v>
      </c>
      <c r="G11" s="189">
        <f>G8+G9+G10</f>
        <v>0</v>
      </c>
      <c r="H11" s="186" t="str">
        <f t="shared" si="0"/>
        <v xml:space="preserve"> </v>
      </c>
    </row>
    <row r="12" spans="1:8" ht="12" customHeight="1">
      <c r="A12" s="180">
        <v>5</v>
      </c>
      <c r="B12" s="183" t="s">
        <v>77</v>
      </c>
      <c r="E12" s="188"/>
      <c r="F12" s="188"/>
      <c r="G12" s="188"/>
      <c r="H12" s="186" t="str">
        <f t="shared" si="0"/>
        <v xml:space="preserve"> </v>
      </c>
    </row>
    <row r="13" spans="1:8" ht="12" customHeight="1">
      <c r="A13" s="180">
        <v>6</v>
      </c>
      <c r="B13" s="183" t="s">
        <v>135</v>
      </c>
      <c r="E13" s="189">
        <f>E11+E12</f>
        <v>0</v>
      </c>
      <c r="F13" s="189">
        <f>F11+F12</f>
        <v>0</v>
      </c>
      <c r="G13" s="189">
        <f>G11+G12</f>
        <v>0</v>
      </c>
      <c r="H13" s="186" t="str">
        <f t="shared" si="0"/>
        <v xml:space="preserve"> </v>
      </c>
    </row>
    <row r="14" spans="1:8" ht="12" customHeight="1">
      <c r="E14" s="190"/>
      <c r="F14" s="190"/>
      <c r="G14" s="190"/>
      <c r="H14" s="186"/>
    </row>
    <row r="15" spans="1:8" ht="12" customHeight="1">
      <c r="B15" s="183" t="s">
        <v>79</v>
      </c>
      <c r="E15" s="190"/>
      <c r="F15" s="190"/>
      <c r="G15" s="190"/>
      <c r="H15" s="186"/>
    </row>
    <row r="16" spans="1:8" ht="12" customHeight="1">
      <c r="B16" s="183" t="s">
        <v>80</v>
      </c>
      <c r="E16" s="190"/>
      <c r="F16" s="190"/>
      <c r="G16" s="190"/>
      <c r="H16" s="186"/>
    </row>
    <row r="17" spans="1:8" ht="12" customHeight="1">
      <c r="A17" s="180">
        <v>7</v>
      </c>
      <c r="B17" s="183" t="s">
        <v>136</v>
      </c>
      <c r="E17" s="188"/>
      <c r="F17" s="188"/>
      <c r="G17" s="188"/>
      <c r="H17" s="186" t="str">
        <f>IF(E17=F17+G17," ","ERROR")</f>
        <v xml:space="preserve"> </v>
      </c>
    </row>
    <row r="18" spans="1:8" ht="12" customHeight="1">
      <c r="A18" s="180">
        <v>8</v>
      </c>
      <c r="B18" s="183" t="s">
        <v>137</v>
      </c>
      <c r="E18" s="188"/>
      <c r="F18" s="188"/>
      <c r="G18" s="188"/>
      <c r="H18" s="186" t="str">
        <f>IF(E18=F18+G18," ","ERROR")</f>
        <v xml:space="preserve"> </v>
      </c>
    </row>
    <row r="19" spans="1:8" ht="12" customHeight="1">
      <c r="A19" s="180">
        <v>9</v>
      </c>
      <c r="B19" s="183" t="s">
        <v>138</v>
      </c>
      <c r="E19" s="188"/>
      <c r="F19" s="188"/>
      <c r="G19" s="188"/>
      <c r="H19" s="186" t="str">
        <f>IF(E19=F19+G19," ","ERROR")</f>
        <v xml:space="preserve"> </v>
      </c>
    </row>
    <row r="20" spans="1:8" ht="12" customHeight="1">
      <c r="A20" s="180">
        <v>10</v>
      </c>
      <c r="B20" s="183" t="s">
        <v>139</v>
      </c>
      <c r="E20" s="188"/>
      <c r="F20" s="188"/>
      <c r="G20" s="188"/>
      <c r="H20" s="186" t="str">
        <f>IF(E20=F20+G20," ","ERROR")</f>
        <v xml:space="preserve"> </v>
      </c>
    </row>
    <row r="21" spans="1:8" ht="12" customHeight="1">
      <c r="A21" s="180">
        <v>11</v>
      </c>
      <c r="B21" s="183" t="s">
        <v>140</v>
      </c>
      <c r="E21" s="189">
        <f>E17+E18+E19+E20</f>
        <v>0</v>
      </c>
      <c r="F21" s="189">
        <f>F17+F18+F19+F20</f>
        <v>0</v>
      </c>
      <c r="G21" s="189">
        <f>G17+G18+G19+G20</f>
        <v>0</v>
      </c>
      <c r="H21" s="186" t="str">
        <f>IF(E21=F21+G21," ","ERROR")</f>
        <v xml:space="preserve"> </v>
      </c>
    </row>
    <row r="22" spans="1:8" ht="12" customHeight="1">
      <c r="E22" s="190"/>
      <c r="F22" s="190"/>
      <c r="G22" s="190"/>
      <c r="H22" s="186"/>
    </row>
    <row r="23" spans="1:8" ht="12" customHeight="1">
      <c r="B23" s="183" t="s">
        <v>85</v>
      </c>
      <c r="E23" s="190"/>
      <c r="F23" s="190"/>
      <c r="G23" s="190"/>
      <c r="H23" s="186"/>
    </row>
    <row r="24" spans="1:8" ht="12" customHeight="1">
      <c r="A24" s="180">
        <v>12</v>
      </c>
      <c r="B24" s="183" t="s">
        <v>136</v>
      </c>
      <c r="E24" s="188"/>
      <c r="F24" s="188"/>
      <c r="G24" s="188"/>
      <c r="H24" s="186" t="str">
        <f>IF(E24=F24+G24," ","ERROR")</f>
        <v xml:space="preserve"> </v>
      </c>
    </row>
    <row r="25" spans="1:8" ht="12" customHeight="1">
      <c r="A25" s="180">
        <v>13</v>
      </c>
      <c r="B25" s="183" t="s">
        <v>141</v>
      </c>
      <c r="E25" s="188"/>
      <c r="F25" s="188"/>
      <c r="G25" s="188"/>
      <c r="H25" s="186" t="str">
        <f>IF(E25=F25+G25," ","ERROR")</f>
        <v xml:space="preserve"> </v>
      </c>
    </row>
    <row r="26" spans="1:8" ht="12" customHeight="1">
      <c r="A26" s="180">
        <v>14</v>
      </c>
      <c r="B26" s="183" t="s">
        <v>139</v>
      </c>
      <c r="E26" s="188">
        <f>F26+G26</f>
        <v>-107</v>
      </c>
      <c r="F26" s="890">
        <v>-107</v>
      </c>
      <c r="G26" s="188"/>
      <c r="H26" s="186" t="str">
        <f>IF(E26=F26+G26," ","ERROR")</f>
        <v xml:space="preserve"> </v>
      </c>
    </row>
    <row r="27" spans="1:8" ht="12" customHeight="1">
      <c r="A27" s="180">
        <v>15</v>
      </c>
      <c r="B27" s="183" t="s">
        <v>142</v>
      </c>
      <c r="E27" s="189">
        <f>E24+E25+E26</f>
        <v>-107</v>
      </c>
      <c r="F27" s="189">
        <f>F24+F25+F26</f>
        <v>-107</v>
      </c>
      <c r="G27" s="189">
        <f>G24+G25+G26</f>
        <v>0</v>
      </c>
      <c r="H27" s="186" t="str">
        <f>IF(E27=F27+G27," ","ERROR")</f>
        <v xml:space="preserve"> </v>
      </c>
    </row>
    <row r="28" spans="1:8" ht="12" customHeight="1">
      <c r="E28" s="190"/>
      <c r="F28" s="190"/>
      <c r="G28" s="190"/>
      <c r="H28" s="186"/>
    </row>
    <row r="29" spans="1:8" ht="12" customHeight="1">
      <c r="A29" s="180">
        <v>16</v>
      </c>
      <c r="B29" s="183" t="s">
        <v>88</v>
      </c>
      <c r="E29" s="188"/>
      <c r="F29" s="188"/>
      <c r="G29" s="188"/>
      <c r="H29" s="186" t="str">
        <f>IF(E29=F29+G29," ","ERROR")</f>
        <v xml:space="preserve"> </v>
      </c>
    </row>
    <row r="30" spans="1:8" ht="12" customHeight="1">
      <c r="A30" s="180">
        <v>17</v>
      </c>
      <c r="B30" s="183" t="s">
        <v>89</v>
      </c>
      <c r="E30" s="188"/>
      <c r="F30" s="188"/>
      <c r="G30" s="188"/>
      <c r="H30" s="186" t="str">
        <f>IF(E30=F30+G30," ","ERROR")</f>
        <v xml:space="preserve"> </v>
      </c>
    </row>
    <row r="31" spans="1:8" ht="12" customHeight="1">
      <c r="A31" s="180">
        <v>18</v>
      </c>
      <c r="B31" s="183" t="s">
        <v>143</v>
      </c>
      <c r="E31" s="188"/>
      <c r="F31" s="188"/>
      <c r="G31" s="188"/>
      <c r="H31" s="186" t="str">
        <f>IF(E31=F31+G31," ","ERROR")</f>
        <v xml:space="preserve"> </v>
      </c>
    </row>
    <row r="32" spans="1:8" ht="12" customHeight="1">
      <c r="E32" s="190"/>
      <c r="F32" s="190"/>
      <c r="G32" s="190"/>
      <c r="H32" s="186"/>
    </row>
    <row r="33" spans="1:8" ht="12" customHeight="1">
      <c r="B33" s="183" t="s">
        <v>91</v>
      </c>
      <c r="E33" s="190"/>
      <c r="F33" s="190"/>
      <c r="G33" s="190"/>
      <c r="H33" s="186"/>
    </row>
    <row r="34" spans="1:8" ht="12" customHeight="1">
      <c r="A34" s="180">
        <v>19</v>
      </c>
      <c r="B34" s="183" t="s">
        <v>136</v>
      </c>
      <c r="E34" s="188"/>
      <c r="F34" s="188"/>
      <c r="G34" s="188"/>
      <c r="H34" s="186" t="str">
        <f>IF(E34=F34+G34," ","ERROR")</f>
        <v xml:space="preserve"> </v>
      </c>
    </row>
    <row r="35" spans="1:8" ht="12" customHeight="1">
      <c r="A35" s="180">
        <v>20</v>
      </c>
      <c r="B35" s="183" t="s">
        <v>141</v>
      </c>
      <c r="E35" s="188"/>
      <c r="F35" s="188"/>
      <c r="G35" s="188"/>
      <c r="H35" s="186" t="str">
        <f>IF(E35=F35+G35," ","ERROR")</f>
        <v xml:space="preserve"> </v>
      </c>
    </row>
    <row r="36" spans="1:8" ht="12" customHeight="1">
      <c r="A36" s="180">
        <v>21</v>
      </c>
      <c r="B36" s="183" t="s">
        <v>139</v>
      </c>
      <c r="E36" s="188"/>
      <c r="F36" s="188"/>
      <c r="G36" s="188"/>
      <c r="H36" s="186" t="str">
        <f>IF(E36=F36+G36," ","ERROR")</f>
        <v xml:space="preserve"> </v>
      </c>
    </row>
    <row r="37" spans="1:8" ht="12" customHeight="1">
      <c r="A37" s="180">
        <v>22</v>
      </c>
      <c r="B37" s="183" t="s">
        <v>144</v>
      </c>
      <c r="E37" s="191">
        <f>E34+E35+E36</f>
        <v>0</v>
      </c>
      <c r="F37" s="191">
        <f>F34+F35+F36</f>
        <v>0</v>
      </c>
      <c r="G37" s="191">
        <f>G34+G35+G36</f>
        <v>0</v>
      </c>
      <c r="H37" s="186" t="str">
        <f>IF(E37=F37+G37," ","ERROR")</f>
        <v xml:space="preserve"> </v>
      </c>
    </row>
    <row r="38" spans="1:8" ht="12" customHeight="1">
      <c r="A38" s="180">
        <v>23</v>
      </c>
      <c r="B38" s="183" t="s">
        <v>93</v>
      </c>
      <c r="E38" s="192">
        <f>E21+E27+E29+E30+E31+E37</f>
        <v>-107</v>
      </c>
      <c r="F38" s="192">
        <f>F21+F27+F29+F30+F31+F37</f>
        <v>-107</v>
      </c>
      <c r="G38" s="192">
        <f>G21+G27+G29+G30+G31+G37</f>
        <v>0</v>
      </c>
      <c r="H38" s="186" t="str">
        <f>IF(E38=F38+G38," ","ERROR")</f>
        <v xml:space="preserve"> </v>
      </c>
    </row>
    <row r="39" spans="1:8" ht="12" customHeight="1">
      <c r="E39" s="190"/>
      <c r="F39" s="190"/>
      <c r="G39" s="190"/>
      <c r="H39" s="186"/>
    </row>
    <row r="40" spans="1:8" ht="12" customHeight="1">
      <c r="A40" s="180">
        <v>24</v>
      </c>
      <c r="B40" s="183" t="s">
        <v>145</v>
      </c>
      <c r="E40" s="190">
        <f>E13-E38</f>
        <v>107</v>
      </c>
      <c r="F40" s="190">
        <f>F13-F38</f>
        <v>107</v>
      </c>
      <c r="G40" s="190">
        <f>G13-G38</f>
        <v>0</v>
      </c>
      <c r="H40" s="186" t="str">
        <f>IF(E40=F40+G40," ","ERROR")</f>
        <v xml:space="preserve"> </v>
      </c>
    </row>
    <row r="41" spans="1:8" ht="12" customHeight="1">
      <c r="B41" s="183"/>
      <c r="E41" s="190"/>
      <c r="F41" s="190"/>
      <c r="G41" s="190"/>
      <c r="H41" s="186"/>
    </row>
    <row r="42" spans="1:8" ht="12" customHeight="1">
      <c r="B42" s="183" t="s">
        <v>146</v>
      </c>
      <c r="E42" s="190"/>
      <c r="F42" s="190"/>
      <c r="G42" s="190"/>
      <c r="H42" s="186"/>
    </row>
    <row r="43" spans="1:8" ht="12" customHeight="1">
      <c r="A43" s="180">
        <v>25</v>
      </c>
      <c r="B43" s="183" t="s">
        <v>147</v>
      </c>
      <c r="D43" s="891">
        <v>0.35</v>
      </c>
      <c r="E43" s="188">
        <f>F43+G43</f>
        <v>37</v>
      </c>
      <c r="F43" s="188">
        <f>ROUND(F40*D43,0)</f>
        <v>37</v>
      </c>
      <c r="G43" s="188">
        <f>ROUND(G40*D43,0)</f>
        <v>0</v>
      </c>
      <c r="H43" s="186" t="str">
        <f>IF(E43=F43+G43," ","ERROR")</f>
        <v xml:space="preserve"> </v>
      </c>
    </row>
    <row r="44" spans="1:8" ht="12" customHeight="1">
      <c r="A44" s="180">
        <v>26</v>
      </c>
      <c r="B44" s="183" t="s">
        <v>148</v>
      </c>
      <c r="E44" s="188"/>
      <c r="F44" s="188"/>
      <c r="G44" s="188"/>
      <c r="H44" s="186" t="str">
        <f>IF(E44=F44+G44," ","ERROR")</f>
        <v xml:space="preserve"> </v>
      </c>
    </row>
    <row r="45" spans="1:8" ht="12" customHeight="1">
      <c r="A45" s="38">
        <v>27</v>
      </c>
      <c r="B45" s="906" t="s">
        <v>439</v>
      </c>
      <c r="C45"/>
      <c r="D45"/>
      <c r="E45" s="754"/>
      <c r="F45" s="754"/>
      <c r="G45" s="754"/>
      <c r="H45" s="186" t="str">
        <f>IF(E45=F45+G45," ","ERROR")</f>
        <v xml:space="preserve"> </v>
      </c>
    </row>
    <row r="46" spans="1:8" ht="12" customHeight="1">
      <c r="A46" s="218"/>
      <c r="B46" s="221"/>
      <c r="C46" s="215"/>
      <c r="D46" s="215"/>
      <c r="E46" s="228"/>
      <c r="F46" s="228"/>
      <c r="G46" s="228"/>
      <c r="H46" s="186"/>
    </row>
    <row r="47" spans="1:8" s="186" customFormat="1" ht="12" customHeight="1">
      <c r="A47" s="222">
        <v>28</v>
      </c>
      <c r="B47" s="223" t="s">
        <v>100</v>
      </c>
      <c r="C47" s="224"/>
      <c r="D47" s="224"/>
      <c r="E47" s="232">
        <f>E40-SUM(E43:E45)</f>
        <v>70</v>
      </c>
      <c r="F47" s="232">
        <f>F40-SUM(F43:F45)</f>
        <v>70</v>
      </c>
      <c r="G47" s="232">
        <f>G40-SUM(G43:G45)</f>
        <v>0</v>
      </c>
      <c r="H47" s="186" t="str">
        <f>IF(E47=F47+G47," ","ERROR")</f>
        <v xml:space="preserve"> </v>
      </c>
    </row>
    <row r="48" spans="1:8" ht="12" customHeight="1">
      <c r="A48" s="218"/>
      <c r="H48" s="186"/>
    </row>
    <row r="49" spans="1:8" ht="12" customHeight="1">
      <c r="A49" s="218"/>
      <c r="B49" s="183" t="s">
        <v>101</v>
      </c>
      <c r="H49" s="186"/>
    </row>
    <row r="50" spans="1:8" ht="12" customHeight="1">
      <c r="A50" s="218"/>
      <c r="B50" s="183" t="s">
        <v>102</v>
      </c>
      <c r="H50" s="186"/>
    </row>
    <row r="51" spans="1:8" s="186" customFormat="1" ht="12" customHeight="1">
      <c r="A51" s="218">
        <v>29</v>
      </c>
      <c r="B51" s="185" t="s">
        <v>150</v>
      </c>
      <c r="E51" s="187"/>
      <c r="F51" s="187"/>
      <c r="G51" s="187"/>
      <c r="H51" s="186" t="str">
        <f t="shared" ref="H51:H62" si="1">IF(E51=F51+G51," ","ERROR")</f>
        <v xml:space="preserve"> </v>
      </c>
    </row>
    <row r="52" spans="1:8" ht="12" customHeight="1">
      <c r="A52" s="218">
        <v>30</v>
      </c>
      <c r="B52" s="183" t="s">
        <v>151</v>
      </c>
      <c r="E52" s="188"/>
      <c r="F52" s="188"/>
      <c r="G52" s="188"/>
      <c r="H52" s="186" t="str">
        <f t="shared" si="1"/>
        <v xml:space="preserve"> </v>
      </c>
    </row>
    <row r="53" spans="1:8" ht="12" customHeight="1">
      <c r="A53" s="218">
        <v>31</v>
      </c>
      <c r="B53" s="183" t="s">
        <v>152</v>
      </c>
      <c r="E53" s="188"/>
      <c r="F53" s="188"/>
      <c r="G53" s="188"/>
      <c r="H53" s="186" t="str">
        <f t="shared" si="1"/>
        <v xml:space="preserve"> </v>
      </c>
    </row>
    <row r="54" spans="1:8" ht="12" customHeight="1">
      <c r="A54" s="218">
        <v>32</v>
      </c>
      <c r="B54" s="183" t="s">
        <v>153</v>
      </c>
      <c r="E54" s="188"/>
      <c r="F54" s="188"/>
      <c r="G54" s="188"/>
      <c r="H54" s="186" t="str">
        <f t="shared" si="1"/>
        <v xml:space="preserve"> </v>
      </c>
    </row>
    <row r="55" spans="1:8" ht="12" customHeight="1">
      <c r="A55" s="218">
        <v>33</v>
      </c>
      <c r="B55" s="183" t="s">
        <v>154</v>
      </c>
      <c r="E55" s="193"/>
      <c r="F55" s="193"/>
      <c r="G55" s="193"/>
      <c r="H55" s="186" t="str">
        <f t="shared" si="1"/>
        <v xml:space="preserve"> </v>
      </c>
    </row>
    <row r="56" spans="1:8" ht="12" customHeight="1">
      <c r="A56" s="218">
        <v>34</v>
      </c>
      <c r="B56" s="183" t="s">
        <v>155</v>
      </c>
      <c r="E56" s="190">
        <f>E51+E52+E53+E54+E55</f>
        <v>0</v>
      </c>
      <c r="F56" s="190">
        <f>F51+F52+F53+F54+F55</f>
        <v>0</v>
      </c>
      <c r="G56" s="190">
        <f>G51+G52+G53+G54+G55</f>
        <v>0</v>
      </c>
      <c r="H56" s="186" t="str">
        <f t="shared" si="1"/>
        <v xml:space="preserve"> </v>
      </c>
    </row>
    <row r="57" spans="1:8" ht="12" customHeight="1">
      <c r="A57" s="218">
        <v>35</v>
      </c>
      <c r="B57" s="183" t="s">
        <v>108</v>
      </c>
      <c r="E57" s="188"/>
      <c r="F57" s="188"/>
      <c r="G57" s="188"/>
      <c r="H57" s="186" t="str">
        <f t="shared" si="1"/>
        <v xml:space="preserve"> </v>
      </c>
    </row>
    <row r="58" spans="1:8" ht="12" customHeight="1">
      <c r="A58" s="218">
        <v>36</v>
      </c>
      <c r="B58" s="183" t="s">
        <v>109</v>
      </c>
      <c r="E58" s="193"/>
      <c r="F58" s="193"/>
      <c r="G58" s="193"/>
      <c r="H58" s="186" t="str">
        <f t="shared" si="1"/>
        <v xml:space="preserve"> </v>
      </c>
    </row>
    <row r="59" spans="1:8" ht="12" customHeight="1">
      <c r="A59" s="218">
        <v>37</v>
      </c>
      <c r="B59" s="183" t="s">
        <v>156</v>
      </c>
      <c r="E59" s="190">
        <f>E57+E58</f>
        <v>0</v>
      </c>
      <c r="F59" s="190">
        <f>F57+F58</f>
        <v>0</v>
      </c>
      <c r="G59" s="190">
        <f>G57+G58</f>
        <v>0</v>
      </c>
      <c r="H59" s="186" t="str">
        <f t="shared" si="1"/>
        <v xml:space="preserve"> </v>
      </c>
    </row>
    <row r="60" spans="1:8" ht="12" customHeight="1">
      <c r="A60" s="218">
        <v>38</v>
      </c>
      <c r="B60" s="183" t="s">
        <v>111</v>
      </c>
      <c r="E60" s="188"/>
      <c r="F60" s="188"/>
      <c r="G60" s="188"/>
      <c r="H60" s="186" t="str">
        <f t="shared" si="1"/>
        <v xml:space="preserve"> </v>
      </c>
    </row>
    <row r="61" spans="1:8" ht="12" customHeight="1">
      <c r="A61" s="218">
        <v>39</v>
      </c>
      <c r="B61" s="221" t="s">
        <v>446</v>
      </c>
      <c r="E61" s="188"/>
      <c r="F61" s="188"/>
      <c r="G61" s="188"/>
      <c r="H61" s="186"/>
    </row>
    <row r="62" spans="1:8" ht="12" customHeight="1">
      <c r="A62" s="218">
        <v>40</v>
      </c>
      <c r="B62" s="183" t="s">
        <v>112</v>
      </c>
      <c r="E62" s="193"/>
      <c r="F62" s="193"/>
      <c r="G62" s="193"/>
      <c r="H62" s="186" t="str">
        <f t="shared" si="1"/>
        <v xml:space="preserve"> </v>
      </c>
    </row>
    <row r="63" spans="1:8" ht="12" customHeight="1">
      <c r="A63" s="218"/>
      <c r="H63" s="186"/>
    </row>
    <row r="64" spans="1:8" s="186" customFormat="1" ht="12" customHeight="1" thickBot="1">
      <c r="A64" s="222">
        <v>41</v>
      </c>
      <c r="B64" s="185" t="s">
        <v>113</v>
      </c>
      <c r="E64" s="54">
        <f>E56-E59+E60+E62+E61</f>
        <v>0</v>
      </c>
      <c r="F64" s="54">
        <f>F56-F59+F60+F62+F61</f>
        <v>0</v>
      </c>
      <c r="G64" s="54">
        <f>G56-G59+G60+G62+G61</f>
        <v>0</v>
      </c>
      <c r="H64" s="186" t="str">
        <f>IF(E64=F64+G64," ","ERROR")</f>
        <v xml:space="preserve"> </v>
      </c>
    </row>
    <row r="65" spans="1:8" ht="12" customHeight="1" thickTop="1"/>
    <row r="66" spans="1:8" ht="12" customHeight="1">
      <c r="A66" s="176" t="str">
        <f>Inputs!$D$6</f>
        <v>AVISTA UTILITIES</v>
      </c>
      <c r="B66" s="176"/>
      <c r="C66" s="176"/>
      <c r="D66" s="194"/>
      <c r="E66" s="195"/>
      <c r="H66" s="195"/>
    </row>
    <row r="67" spans="1:8" ht="12" customHeight="1">
      <c r="A67" s="176" t="s">
        <v>208</v>
      </c>
      <c r="B67" s="176"/>
      <c r="C67" s="176"/>
      <c r="D67" s="194"/>
      <c r="E67" s="195"/>
      <c r="H67" s="195"/>
    </row>
    <row r="68" spans="1:8" ht="12" customHeight="1">
      <c r="A68" s="176" t="str">
        <f>A3</f>
        <v>TWELVE MONTHS ENDED DECEMBER 31, 2010</v>
      </c>
      <c r="B68" s="176"/>
      <c r="C68" s="176"/>
      <c r="D68" s="194"/>
      <c r="E68" s="195"/>
      <c r="H68" s="195"/>
    </row>
    <row r="69" spans="1:8" ht="12" customHeight="1">
      <c r="A69" s="176" t="s">
        <v>209</v>
      </c>
      <c r="B69" s="176"/>
      <c r="C69" s="176"/>
      <c r="D69" s="194"/>
      <c r="E69" s="195"/>
      <c r="H69" s="195"/>
    </row>
    <row r="70" spans="1:8" ht="12" customHeight="1">
      <c r="B70" s="194"/>
      <c r="C70" s="194"/>
      <c r="D70" s="194"/>
      <c r="E70" s="196"/>
      <c r="H70" s="196"/>
    </row>
    <row r="71" spans="1:8" ht="12" customHeight="1">
      <c r="B71" s="194"/>
      <c r="C71" s="194"/>
      <c r="D71" s="194"/>
      <c r="E71" s="195"/>
      <c r="H71" s="195"/>
    </row>
    <row r="72" spans="1:8" ht="12" customHeight="1">
      <c r="B72" s="197" t="s">
        <v>120</v>
      </c>
      <c r="C72" s="198"/>
      <c r="D72" s="194"/>
      <c r="E72" s="195"/>
      <c r="H72" s="195"/>
    </row>
    <row r="73" spans="1:8" ht="12" customHeight="1">
      <c r="B73" s="183" t="s">
        <v>72</v>
      </c>
      <c r="C73" s="194"/>
      <c r="D73" s="194"/>
      <c r="E73" s="194"/>
      <c r="H73" s="194"/>
    </row>
    <row r="74" spans="1:8" ht="12" customHeight="1">
      <c r="B74" s="185" t="s">
        <v>73</v>
      </c>
      <c r="C74" s="194"/>
      <c r="D74" s="194"/>
      <c r="E74" s="194"/>
      <c r="H74" s="194"/>
    </row>
    <row r="75" spans="1:8" ht="12" customHeight="1">
      <c r="B75" s="183" t="s">
        <v>74</v>
      </c>
      <c r="C75" s="194"/>
      <c r="D75" s="194"/>
      <c r="E75" s="194"/>
      <c r="H75" s="194"/>
    </row>
    <row r="76" spans="1:8" ht="12" customHeight="1">
      <c r="B76" s="183" t="s">
        <v>133</v>
      </c>
      <c r="C76" s="194"/>
      <c r="D76" s="194"/>
      <c r="E76" s="194"/>
      <c r="H76" s="194"/>
    </row>
    <row r="77" spans="1:8" ht="12" customHeight="1">
      <c r="B77" s="183" t="s">
        <v>134</v>
      </c>
      <c r="C77" s="194"/>
      <c r="D77" s="194"/>
      <c r="E77" s="194"/>
      <c r="H77" s="194"/>
    </row>
    <row r="78" spans="1:8" ht="12" customHeight="1">
      <c r="B78" s="183" t="s">
        <v>77</v>
      </c>
      <c r="C78" s="194"/>
      <c r="D78" s="194"/>
      <c r="E78" s="194"/>
      <c r="H78" s="194"/>
    </row>
    <row r="79" spans="1:8" ht="12" customHeight="1">
      <c r="B79" s="183" t="s">
        <v>135</v>
      </c>
      <c r="C79" s="194"/>
      <c r="D79" s="194"/>
      <c r="E79" s="194"/>
      <c r="H79" s="194"/>
    </row>
    <row r="80" spans="1:8" ht="12" customHeight="1">
      <c r="C80" s="194"/>
      <c r="D80" s="194"/>
      <c r="E80" s="194"/>
      <c r="H80" s="194"/>
    </row>
    <row r="81" spans="1:8" ht="12" customHeight="1">
      <c r="B81" s="183" t="s">
        <v>79</v>
      </c>
      <c r="C81" s="194"/>
      <c r="D81" s="194"/>
      <c r="E81" s="194"/>
      <c r="H81" s="194"/>
    </row>
    <row r="82" spans="1:8" ht="12" customHeight="1">
      <c r="B82" s="183" t="s">
        <v>80</v>
      </c>
      <c r="C82" s="194"/>
      <c r="D82" s="194"/>
      <c r="E82" s="194"/>
      <c r="H82" s="194"/>
    </row>
    <row r="83" spans="1:8" ht="12" customHeight="1">
      <c r="B83" s="183" t="s">
        <v>136</v>
      </c>
      <c r="C83" s="194"/>
      <c r="D83" s="194"/>
      <c r="E83" s="194"/>
      <c r="H83" s="194"/>
    </row>
    <row r="84" spans="1:8" ht="12" customHeight="1">
      <c r="B84" s="183" t="s">
        <v>137</v>
      </c>
      <c r="C84" s="194"/>
      <c r="D84" s="194"/>
      <c r="E84" s="194"/>
      <c r="H84" s="194"/>
    </row>
    <row r="85" spans="1:8" ht="12" customHeight="1">
      <c r="B85" s="183" t="s">
        <v>138</v>
      </c>
      <c r="C85" s="194"/>
      <c r="D85" s="194"/>
      <c r="E85" s="194"/>
      <c r="H85" s="194"/>
    </row>
    <row r="86" spans="1:8" ht="12" customHeight="1">
      <c r="B86" s="183" t="s">
        <v>139</v>
      </c>
      <c r="C86" s="194"/>
      <c r="D86" s="194"/>
      <c r="E86" s="194"/>
      <c r="H86" s="194"/>
    </row>
    <row r="87" spans="1:8" ht="12" customHeight="1">
      <c r="B87" s="183" t="s">
        <v>140</v>
      </c>
      <c r="C87" s="194"/>
      <c r="D87" s="194"/>
      <c r="E87" s="194"/>
      <c r="H87" s="194"/>
    </row>
    <row r="88" spans="1:8" ht="12" customHeight="1">
      <c r="C88" s="194"/>
      <c r="D88" s="194"/>
      <c r="E88" s="194"/>
      <c r="H88" s="194"/>
    </row>
    <row r="89" spans="1:8" ht="12" customHeight="1">
      <c r="B89" s="183" t="s">
        <v>85</v>
      </c>
      <c r="C89" s="194"/>
      <c r="D89" s="194"/>
      <c r="E89" s="194"/>
      <c r="H89" s="194"/>
    </row>
    <row r="90" spans="1:8" ht="12" customHeight="1">
      <c r="B90" s="183" t="s">
        <v>136</v>
      </c>
      <c r="C90" s="194"/>
      <c r="D90" s="194"/>
      <c r="E90" s="194"/>
      <c r="H90" s="194"/>
    </row>
    <row r="91" spans="1:8" ht="12" customHeight="1">
      <c r="B91" s="183" t="s">
        <v>141</v>
      </c>
      <c r="C91" s="194"/>
      <c r="D91" s="194"/>
      <c r="E91" s="194"/>
      <c r="H91" s="194"/>
    </row>
    <row r="92" spans="1:8" ht="12" customHeight="1">
      <c r="A92" s="177"/>
      <c r="B92" s="183" t="s">
        <v>139</v>
      </c>
      <c r="C92" s="194"/>
      <c r="D92" s="194"/>
      <c r="E92" s="194"/>
      <c r="H92" s="194"/>
    </row>
    <row r="93" spans="1:8" ht="12" customHeight="1">
      <c r="A93" s="177"/>
      <c r="B93" s="183" t="s">
        <v>142</v>
      </c>
      <c r="C93" s="194"/>
      <c r="D93" s="194"/>
      <c r="E93" s="194"/>
      <c r="H93" s="194"/>
    </row>
    <row r="94" spans="1:8" ht="12" customHeight="1">
      <c r="A94" s="177"/>
      <c r="C94" s="194"/>
      <c r="D94" s="194"/>
      <c r="E94" s="194"/>
      <c r="H94" s="194"/>
    </row>
    <row r="95" spans="1:8" ht="12" customHeight="1">
      <c r="A95" s="177"/>
      <c r="B95" s="183" t="s">
        <v>88</v>
      </c>
      <c r="C95" s="194"/>
      <c r="D95" s="194"/>
      <c r="E95" s="194"/>
      <c r="H95" s="194"/>
    </row>
    <row r="96" spans="1:8" ht="12" customHeight="1">
      <c r="A96" s="177"/>
      <c r="B96" s="183" t="s">
        <v>89</v>
      </c>
      <c r="C96" s="194"/>
      <c r="D96" s="194"/>
      <c r="E96" s="194"/>
      <c r="H96" s="194"/>
    </row>
    <row r="97" spans="1:8" ht="12" customHeight="1">
      <c r="A97" s="177"/>
      <c r="B97" s="183" t="s">
        <v>143</v>
      </c>
      <c r="C97" s="194"/>
      <c r="D97" s="194"/>
      <c r="E97" s="194"/>
      <c r="H97" s="194"/>
    </row>
    <row r="98" spans="1:8" ht="12" customHeight="1">
      <c r="A98" s="177"/>
      <c r="C98" s="194"/>
      <c r="D98" s="194"/>
      <c r="E98" s="194"/>
      <c r="H98" s="194"/>
    </row>
    <row r="99" spans="1:8" ht="12" customHeight="1">
      <c r="A99" s="177"/>
      <c r="B99" s="183" t="s">
        <v>91</v>
      </c>
      <c r="C99" s="194"/>
      <c r="D99" s="194"/>
      <c r="E99" s="194"/>
      <c r="H99" s="194"/>
    </row>
    <row r="100" spans="1:8" ht="12" customHeight="1">
      <c r="A100" s="177"/>
      <c r="B100" s="183" t="s">
        <v>136</v>
      </c>
      <c r="C100" s="194"/>
      <c r="D100" s="194"/>
      <c r="E100" s="194"/>
      <c r="H100" s="194"/>
    </row>
    <row r="101" spans="1:8" ht="12" customHeight="1">
      <c r="A101" s="177"/>
      <c r="B101" s="183" t="s">
        <v>141</v>
      </c>
      <c r="C101" s="194"/>
      <c r="D101" s="194"/>
      <c r="E101" s="194"/>
      <c r="H101" s="194"/>
    </row>
    <row r="102" spans="1:8" ht="12" customHeight="1">
      <c r="A102" s="177"/>
      <c r="B102" s="183" t="s">
        <v>139</v>
      </c>
      <c r="C102" s="194"/>
      <c r="D102" s="194"/>
      <c r="E102" s="194"/>
      <c r="H102" s="194"/>
    </row>
    <row r="103" spans="1:8" ht="12" customHeight="1">
      <c r="A103" s="177"/>
      <c r="B103" s="183" t="s">
        <v>144</v>
      </c>
      <c r="C103" s="194"/>
      <c r="D103" s="194"/>
      <c r="E103" s="194"/>
      <c r="H103" s="194"/>
    </row>
    <row r="104" spans="1:8" ht="12" customHeight="1">
      <c r="A104" s="177"/>
      <c r="B104" s="194"/>
      <c r="C104" s="194"/>
      <c r="D104" s="194"/>
      <c r="E104" s="194"/>
      <c r="H104" s="194"/>
    </row>
    <row r="105" spans="1:8" ht="12" customHeight="1">
      <c r="A105" s="177"/>
      <c r="B105" s="194" t="s">
        <v>93</v>
      </c>
      <c r="C105" s="194"/>
      <c r="D105" s="194"/>
      <c r="E105" s="194"/>
      <c r="H105" s="194"/>
    </row>
    <row r="106" spans="1:8" ht="12" customHeight="1">
      <c r="A106" s="177"/>
      <c r="B106" s="194"/>
      <c r="C106" s="194"/>
      <c r="D106" s="194"/>
      <c r="E106" s="194"/>
      <c r="H106" s="194"/>
    </row>
    <row r="107" spans="1:8" ht="12" customHeight="1">
      <c r="A107" s="177"/>
      <c r="B107" s="194" t="s">
        <v>210</v>
      </c>
      <c r="C107" s="194"/>
      <c r="D107" s="194"/>
      <c r="E107" s="194"/>
      <c r="H107" s="194"/>
    </row>
    <row r="108" spans="1:8" ht="12" customHeight="1">
      <c r="A108" s="177"/>
      <c r="B108" s="194"/>
      <c r="C108" s="194"/>
      <c r="D108" s="194"/>
      <c r="E108" s="194"/>
      <c r="H108" s="194"/>
    </row>
    <row r="109" spans="1:8" ht="12" customHeight="1">
      <c r="A109" s="177"/>
      <c r="B109" s="194" t="s">
        <v>211</v>
      </c>
      <c r="C109" s="194"/>
      <c r="D109" s="194"/>
      <c r="E109" s="195"/>
      <c r="H109" s="194"/>
    </row>
    <row r="110" spans="1:8" ht="12" customHeight="1">
      <c r="A110" s="177"/>
      <c r="B110" s="199" t="s">
        <v>212</v>
      </c>
      <c r="C110" s="200">
        <f>Inputs!$D$4</f>
        <v>1.5093000000000001E-2</v>
      </c>
      <c r="D110" s="194"/>
      <c r="E110" s="195"/>
      <c r="H110" s="194"/>
    </row>
    <row r="111" spans="1:8" ht="12" customHeight="1">
      <c r="A111" s="177"/>
      <c r="B111" s="194"/>
      <c r="C111" s="194"/>
      <c r="D111" s="194"/>
      <c r="E111" s="195"/>
      <c r="H111" s="194"/>
    </row>
    <row r="112" spans="1:8" ht="12" customHeight="1"/>
    <row r="113" ht="12" customHeight="1"/>
    <row r="114" ht="12" customHeight="1"/>
    <row r="115" ht="12" customHeight="1"/>
  </sheetData>
  <phoneticPr fontId="0" type="noConversion"/>
  <hyperlinks>
    <hyperlink ref="H1" location="WAElec_09!AH10" display="WAElec_09!AH10"/>
  </hyperlinks>
  <printOptions horizontalCentered="1"/>
  <pageMargins left="1" right="1" top="0.75" bottom="0.5" header="0.5" footer="0.5"/>
  <pageSetup scale="90" orientation="portrait" horizontalDpi="300" verticalDpi="300" r:id="rId1"/>
  <headerFooter alignWithMargins="0"/>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FF0000"/>
    <pageSetUpPr fitToPage="1"/>
  </sheetPr>
  <dimension ref="A1:AP68"/>
  <sheetViews>
    <sheetView workbookViewId="0">
      <selection activeCell="H48" sqref="H48"/>
    </sheetView>
  </sheetViews>
  <sheetFormatPr defaultRowHeight="12.75"/>
  <cols>
    <col min="1" max="1" width="11.5703125" style="609" customWidth="1"/>
    <col min="2" max="2" width="9.140625" style="609"/>
    <col min="3" max="3" width="42" style="609" customWidth="1"/>
    <col min="4" max="4" width="5.85546875" style="609" customWidth="1"/>
    <col min="5" max="5" width="20.140625" style="700" customWidth="1"/>
    <col min="6" max="6" width="19.85546875" style="609" bestFit="1" customWidth="1"/>
    <col min="7" max="9" width="9.140625" style="609"/>
    <col min="10" max="10" width="13" style="609" customWidth="1"/>
    <col min="11" max="16" width="9.140625" style="609"/>
    <col min="17" max="17" width="9.140625" style="631"/>
    <col min="18" max="51" width="9.140625" style="609"/>
    <col min="52" max="52" width="11.42578125" style="609" customWidth="1"/>
    <col min="53" max="16384" width="9.140625" style="609"/>
  </cols>
  <sheetData>
    <row r="1" spans="1:42" ht="13.5">
      <c r="A1" s="717" t="s">
        <v>241</v>
      </c>
      <c r="B1" s="717"/>
      <c r="C1" s="717"/>
      <c r="D1" s="717"/>
      <c r="E1" s="741"/>
      <c r="G1" s="718"/>
    </row>
    <row r="2" spans="1:42" ht="13.5">
      <c r="A2" s="717" t="s">
        <v>316</v>
      </c>
      <c r="B2" s="717"/>
      <c r="C2" s="717"/>
      <c r="D2" s="717"/>
      <c r="E2" s="741"/>
      <c r="G2" s="718"/>
    </row>
    <row r="3" spans="1:42" ht="13.5">
      <c r="A3" s="717" t="s">
        <v>315</v>
      </c>
      <c r="B3" s="717"/>
      <c r="C3" s="717"/>
      <c r="D3" s="717"/>
      <c r="E3" s="741"/>
      <c r="G3" s="718"/>
    </row>
    <row r="4" spans="1:42" ht="13.5">
      <c r="A4" s="717" t="str">
        <f>WAElec_10!A4</f>
        <v>TWELVE MONTHS ENDED DECEMBER 31, 2010</v>
      </c>
      <c r="B4" s="717"/>
      <c r="C4" s="717"/>
      <c r="D4" s="717"/>
      <c r="E4" s="741"/>
      <c r="G4" s="718"/>
    </row>
    <row r="5" spans="1:42">
      <c r="G5" s="718"/>
      <c r="J5" s="736" t="s">
        <v>328</v>
      </c>
    </row>
    <row r="6" spans="1:42" s="614" customFormat="1" ht="13.5">
      <c r="A6" s="614" t="s">
        <v>252</v>
      </c>
      <c r="E6" s="742"/>
      <c r="G6" s="719"/>
      <c r="J6" s="737" t="s">
        <v>314</v>
      </c>
      <c r="Q6" s="779"/>
    </row>
    <row r="7" spans="1:42" s="614" customFormat="1" ht="13.5">
      <c r="A7" s="720" t="s">
        <v>32</v>
      </c>
      <c r="C7" s="720" t="s">
        <v>120</v>
      </c>
      <c r="D7" s="616"/>
      <c r="E7" s="743" t="s">
        <v>317</v>
      </c>
      <c r="G7" s="719"/>
      <c r="Q7" s="779"/>
    </row>
    <row r="8" spans="1:42">
      <c r="G8" s="718"/>
    </row>
    <row r="9" spans="1:42">
      <c r="A9" s="617">
        <v>1</v>
      </c>
      <c r="C9" s="721" t="s">
        <v>49</v>
      </c>
      <c r="E9" s="744">
        <v>1</v>
      </c>
      <c r="J9" s="722">
        <f>NA_RevReq_Exh_WA!E21</f>
        <v>14391</v>
      </c>
    </row>
    <row r="10" spans="1:42">
      <c r="A10" s="617"/>
      <c r="E10" s="744"/>
      <c r="J10" s="718"/>
    </row>
    <row r="11" spans="1:42">
      <c r="A11" s="617"/>
      <c r="C11" s="714" t="s">
        <v>318</v>
      </c>
      <c r="D11" s="715"/>
      <c r="E11" s="744"/>
      <c r="J11" s="718"/>
    </row>
    <row r="12" spans="1:42">
      <c r="A12" s="617">
        <v>2</v>
      </c>
      <c r="C12" s="715" t="s">
        <v>319</v>
      </c>
      <c r="D12" s="715"/>
      <c r="E12" s="745">
        <v>3.6180000000000001E-3</v>
      </c>
      <c r="J12" s="718">
        <f>ROUND($J$9*E12,0)</f>
        <v>52</v>
      </c>
    </row>
    <row r="13" spans="1:42">
      <c r="A13" s="617"/>
      <c r="C13" s="715"/>
      <c r="D13" s="715"/>
      <c r="E13" s="744"/>
      <c r="J13" s="718"/>
    </row>
    <row r="14" spans="1:42">
      <c r="A14" s="617">
        <v>3</v>
      </c>
      <c r="C14" s="715" t="s">
        <v>320</v>
      </c>
      <c r="D14" s="715"/>
      <c r="E14" s="744">
        <v>2E-3</v>
      </c>
      <c r="J14" s="718">
        <f>ROUND($J$9*E14,0)</f>
        <v>29</v>
      </c>
    </row>
    <row r="15" spans="1:42">
      <c r="A15" s="617"/>
      <c r="C15" s="715"/>
      <c r="D15" s="715"/>
      <c r="E15" s="744"/>
      <c r="J15" s="718"/>
      <c r="AP15" s="917"/>
    </row>
    <row r="16" spans="1:42">
      <c r="A16" s="617">
        <v>4</v>
      </c>
      <c r="C16" s="715" t="s">
        <v>321</v>
      </c>
      <c r="D16" s="715"/>
      <c r="E16" s="744">
        <v>3.8589999999999999E-2</v>
      </c>
      <c r="J16" s="718">
        <f>ROUND($J$9*E16,0)</f>
        <v>555</v>
      </c>
    </row>
    <row r="17" spans="1:42">
      <c r="A17" s="617"/>
      <c r="C17" s="715"/>
      <c r="D17" s="715"/>
      <c r="E17" s="744"/>
      <c r="J17" s="718"/>
    </row>
    <row r="18" spans="1:42">
      <c r="A18" s="617">
        <v>5</v>
      </c>
      <c r="C18" s="715" t="s">
        <v>322</v>
      </c>
      <c r="D18" s="715"/>
      <c r="E18" s="746">
        <v>0</v>
      </c>
      <c r="J18" s="718">
        <f>ROUND($J$9*E18,0)</f>
        <v>0</v>
      </c>
    </row>
    <row r="19" spans="1:42">
      <c r="A19" s="617"/>
      <c r="C19" s="715"/>
      <c r="D19" s="715"/>
      <c r="E19" s="746"/>
      <c r="J19" s="718"/>
    </row>
    <row r="20" spans="1:42">
      <c r="A20" s="617">
        <v>6</v>
      </c>
      <c r="C20" s="715" t="s">
        <v>323</v>
      </c>
      <c r="D20" s="715"/>
      <c r="E20" s="747">
        <f>SUM(E12:E18)</f>
        <v>4.4207999999999997E-2</v>
      </c>
      <c r="J20" s="723">
        <f>SUM(J12:J18)</f>
        <v>636</v>
      </c>
    </row>
    <row r="21" spans="1:42">
      <c r="C21" s="715"/>
      <c r="D21" s="715"/>
      <c r="E21" s="746"/>
      <c r="J21" s="718"/>
    </row>
    <row r="22" spans="1:42">
      <c r="A22" s="617">
        <v>7</v>
      </c>
      <c r="C22" s="715" t="s">
        <v>324</v>
      </c>
      <c r="D22" s="715"/>
      <c r="E22" s="746">
        <f>E9-E20</f>
        <v>0.95579199999999997</v>
      </c>
      <c r="J22" s="724">
        <f>J9-J20</f>
        <v>13755</v>
      </c>
      <c r="AP22" s="917"/>
    </row>
    <row r="23" spans="1:42">
      <c r="C23" s="715"/>
      <c r="D23" s="715"/>
      <c r="E23" s="746"/>
      <c r="J23" s="724"/>
    </row>
    <row r="24" spans="1:42">
      <c r="A24" s="617">
        <v>8</v>
      </c>
      <c r="C24" s="715" t="s">
        <v>325</v>
      </c>
      <c r="D24" s="716"/>
      <c r="E24" s="748">
        <f>ROUND(E22*0.35,6)</f>
        <v>0.33452700000000002</v>
      </c>
      <c r="G24" s="718"/>
      <c r="J24" s="725">
        <f>ROUND(J22*0.35,0)</f>
        <v>4814</v>
      </c>
    </row>
    <row r="25" spans="1:42">
      <c r="C25" s="715"/>
      <c r="D25" s="715"/>
      <c r="E25" s="746"/>
      <c r="G25" s="718"/>
    </row>
    <row r="26" spans="1:42" ht="13.5" thickBot="1">
      <c r="A26" s="617">
        <v>9</v>
      </c>
      <c r="C26" s="714" t="s">
        <v>326</v>
      </c>
      <c r="D26" s="715"/>
      <c r="E26" s="839">
        <f>ROUND(E22-E24,5)</f>
        <v>0.62126999999999999</v>
      </c>
      <c r="J26" s="787">
        <f>J22-J24</f>
        <v>8941</v>
      </c>
    </row>
    <row r="27" spans="1:42" ht="13.5" thickTop="1"/>
    <row r="32" spans="1:42">
      <c r="A32" s="1042"/>
      <c r="B32" s="1042"/>
      <c r="C32" s="1042"/>
      <c r="D32" s="1042"/>
      <c r="E32" s="1042"/>
    </row>
    <row r="33" spans="1:42" s="615" customFormat="1" ht="15.75" customHeight="1">
      <c r="A33" s="1043"/>
      <c r="B33" s="1043"/>
      <c r="C33" s="1043"/>
      <c r="D33" s="1043"/>
      <c r="E33" s="1043"/>
      <c r="Q33" s="778"/>
    </row>
    <row r="34" spans="1:42" s="615" customFormat="1">
      <c r="A34" s="1043"/>
      <c r="B34" s="1043"/>
      <c r="C34" s="1043"/>
      <c r="D34" s="1043"/>
      <c r="E34" s="1043"/>
      <c r="J34" s="616"/>
      <c r="Q34" s="778"/>
    </row>
    <row r="35" spans="1:42" s="615" customFormat="1">
      <c r="E35" s="830"/>
      <c r="J35" s="616"/>
      <c r="Q35" s="778"/>
    </row>
    <row r="36" spans="1:42" s="615" customFormat="1">
      <c r="E36" s="830"/>
      <c r="J36" s="616"/>
      <c r="Q36" s="778"/>
    </row>
    <row r="37" spans="1:42" s="615" customFormat="1">
      <c r="E37" s="830"/>
      <c r="Q37" s="778"/>
    </row>
    <row r="38" spans="1:42" s="615" customFormat="1">
      <c r="E38" s="746"/>
      <c r="J38" s="831"/>
      <c r="Q38" s="778"/>
    </row>
    <row r="39" spans="1:42" s="615" customFormat="1">
      <c r="E39" s="746"/>
      <c r="J39" s="724"/>
      <c r="Q39" s="778"/>
    </row>
    <row r="40" spans="1:42" s="615" customFormat="1">
      <c r="E40" s="746"/>
      <c r="J40" s="724"/>
      <c r="Q40" s="778"/>
    </row>
    <row r="41" spans="1:42" s="615" customFormat="1">
      <c r="E41" s="746"/>
      <c r="J41" s="724"/>
      <c r="Q41" s="778"/>
    </row>
    <row r="42" spans="1:42" s="615" customFormat="1">
      <c r="E42" s="746"/>
      <c r="J42" s="724"/>
      <c r="Q42" s="778"/>
    </row>
    <row r="43" spans="1:42" s="615" customFormat="1">
      <c r="E43" s="746"/>
      <c r="F43" s="746"/>
      <c r="J43" s="724"/>
      <c r="Q43" s="778"/>
    </row>
    <row r="44" spans="1:42" s="615" customFormat="1">
      <c r="J44" s="724"/>
      <c r="Q44" s="778"/>
    </row>
    <row r="45" spans="1:42" s="615" customFormat="1">
      <c r="E45" s="746"/>
      <c r="J45" s="724"/>
      <c r="Q45" s="778"/>
    </row>
    <row r="46" spans="1:42" s="615" customFormat="1">
      <c r="E46" s="746"/>
      <c r="J46" s="724"/>
      <c r="Q46" s="778"/>
    </row>
    <row r="47" spans="1:42" s="615" customFormat="1">
      <c r="E47" s="746"/>
      <c r="J47" s="724"/>
      <c r="Q47" s="778"/>
    </row>
    <row r="48" spans="1:42" s="615" customFormat="1">
      <c r="E48" s="832"/>
      <c r="J48" s="833"/>
      <c r="Q48" s="778"/>
      <c r="AP48" s="918"/>
    </row>
    <row r="49" spans="5:42" s="615" customFormat="1">
      <c r="E49" s="746"/>
      <c r="J49" s="724"/>
      <c r="Q49" s="778"/>
    </row>
    <row r="50" spans="5:42" s="615" customFormat="1">
      <c r="E50" s="746"/>
      <c r="J50" s="724"/>
      <c r="Q50" s="778"/>
    </row>
    <row r="51" spans="5:42" s="615" customFormat="1">
      <c r="E51" s="746"/>
      <c r="J51" s="724"/>
      <c r="Q51" s="778"/>
    </row>
    <row r="52" spans="5:42" s="615" customFormat="1">
      <c r="E52" s="746"/>
      <c r="J52" s="724"/>
      <c r="Q52" s="778"/>
    </row>
    <row r="53" spans="5:42" s="615" customFormat="1">
      <c r="E53" s="746"/>
      <c r="Q53" s="778"/>
    </row>
    <row r="54" spans="5:42" s="615" customFormat="1">
      <c r="E54" s="832"/>
      <c r="J54" s="724"/>
      <c r="Q54" s="778"/>
    </row>
    <row r="55" spans="5:42" s="615" customFormat="1">
      <c r="E55" s="830"/>
      <c r="Q55" s="778"/>
    </row>
    <row r="58" spans="5:42">
      <c r="AP58" s="916"/>
    </row>
    <row r="63" spans="5:42">
      <c r="AP63" s="916"/>
    </row>
    <row r="68" spans="42:42">
      <c r="AP68" s="916"/>
    </row>
  </sheetData>
  <mergeCells count="3">
    <mergeCell ref="A32:E32"/>
    <mergeCell ref="A33:E33"/>
    <mergeCell ref="A34:E34"/>
  </mergeCells>
  <phoneticPr fontId="0" type="noConversion"/>
  <pageMargins left="0.75" right="0.51" top="0.75" bottom="0.5" header="0.5" footer="0.5"/>
  <pageSetup firstPageNumber="4" orientation="portrait" r:id="rId1"/>
  <headerFooter alignWithMargins="0">
    <oddHeader xml:space="preserve">&amp;RExhibit No. ____(EMA-2) </oddHeader>
    <oddFooter>&amp;RPage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G111"/>
  <sheetViews>
    <sheetView workbookViewId="0">
      <selection activeCell="F8" sqref="F8"/>
    </sheetView>
  </sheetViews>
  <sheetFormatPr defaultColWidth="12.42578125" defaultRowHeight="12"/>
  <cols>
    <col min="1" max="1" width="5.5703125" style="408" customWidth="1"/>
    <col min="2" max="2" width="26.140625" style="407" customWidth="1"/>
    <col min="3" max="3" width="12.42578125" style="407" customWidth="1"/>
    <col min="4" max="4" width="6.7109375" style="407" customWidth="1"/>
    <col min="5" max="16384" width="12.42578125" style="407"/>
  </cols>
  <sheetData>
    <row r="1" spans="1:7">
      <c r="A1" s="405" t="str">
        <f>Inputs!$D$6</f>
        <v>AVISTA UTILITIES</v>
      </c>
      <c r="B1" s="406"/>
      <c r="C1" s="405"/>
      <c r="E1" s="1044"/>
      <c r="F1" s="1044"/>
      <c r="G1" s="1044"/>
    </row>
    <row r="2" spans="1:7">
      <c r="A2" s="405" t="s">
        <v>125</v>
      </c>
      <c r="B2" s="406"/>
      <c r="C2" s="405"/>
      <c r="E2" s="1045" t="s">
        <v>380</v>
      </c>
      <c r="F2" s="1045"/>
      <c r="G2" s="1045"/>
    </row>
    <row r="3" spans="1:7">
      <c r="A3" s="406" t="str">
        <f>WAElec_10!$A$4</f>
        <v>TWELVE MONTHS ENDED DECEMBER 31, 2010</v>
      </c>
      <c r="B3" s="406"/>
      <c r="C3" s="405"/>
      <c r="E3" s="1045" t="s">
        <v>477</v>
      </c>
      <c r="F3" s="1045"/>
      <c r="G3" s="1045"/>
    </row>
    <row r="4" spans="1:7">
      <c r="A4" s="405" t="s">
        <v>0</v>
      </c>
      <c r="B4" s="406"/>
      <c r="C4" s="405"/>
      <c r="E4" s="409"/>
      <c r="F4" s="410" t="s">
        <v>128</v>
      </c>
      <c r="G4" s="411"/>
    </row>
    <row r="5" spans="1:7">
      <c r="A5" s="408" t="s">
        <v>12</v>
      </c>
    </row>
    <row r="6" spans="1:7" s="408" customFormat="1">
      <c r="A6" s="408" t="s">
        <v>129</v>
      </c>
      <c r="B6" s="412" t="s">
        <v>33</v>
      </c>
      <c r="C6" s="412"/>
      <c r="E6" s="412" t="s">
        <v>130</v>
      </c>
      <c r="F6" s="785" t="s">
        <v>131</v>
      </c>
      <c r="G6" s="785" t="s">
        <v>115</v>
      </c>
    </row>
    <row r="7" spans="1:7">
      <c r="B7" s="414" t="s">
        <v>72</v>
      </c>
    </row>
    <row r="8" spans="1:7" s="417" customFormat="1">
      <c r="A8" s="415">
        <v>1</v>
      </c>
      <c r="B8" s="416" t="s">
        <v>73</v>
      </c>
      <c r="E8" s="418">
        <f>F8+G8</f>
        <v>4970</v>
      </c>
      <c r="F8" s="834">
        <v>4970</v>
      </c>
      <c r="G8" s="834"/>
    </row>
    <row r="9" spans="1:7">
      <c r="A9" s="408">
        <v>2</v>
      </c>
      <c r="B9" s="414" t="s">
        <v>74</v>
      </c>
      <c r="E9" s="419"/>
      <c r="F9" s="419"/>
      <c r="G9" s="419"/>
    </row>
    <row r="10" spans="1:7">
      <c r="A10" s="408">
        <v>3</v>
      </c>
      <c r="B10" s="414" t="s">
        <v>133</v>
      </c>
      <c r="E10" s="419"/>
      <c r="F10" s="419"/>
      <c r="G10" s="419"/>
    </row>
    <row r="11" spans="1:7">
      <c r="A11" s="408">
        <v>4</v>
      </c>
      <c r="B11" s="414" t="s">
        <v>134</v>
      </c>
      <c r="E11" s="420">
        <f>E8+E9+E10</f>
        <v>4970</v>
      </c>
      <c r="F11" s="420">
        <f>F8+F9+F10</f>
        <v>4970</v>
      </c>
      <c r="G11" s="420">
        <f>G8+G9+G10</f>
        <v>0</v>
      </c>
    </row>
    <row r="12" spans="1:7">
      <c r="A12" s="408">
        <v>5</v>
      </c>
      <c r="B12" s="414" t="s">
        <v>77</v>
      </c>
      <c r="E12" s="419">
        <f>SUM(F12:G12)</f>
        <v>0</v>
      </c>
      <c r="F12" s="835">
        <v>0</v>
      </c>
      <c r="G12" s="835"/>
    </row>
    <row r="13" spans="1:7">
      <c r="A13" s="408">
        <v>6</v>
      </c>
      <c r="B13" s="414" t="s">
        <v>135</v>
      </c>
      <c r="E13" s="420">
        <f>E11+E12</f>
        <v>4970</v>
      </c>
      <c r="F13" s="420">
        <f>F11+F12</f>
        <v>4970</v>
      </c>
      <c r="G13" s="420">
        <f>G11+G12</f>
        <v>0</v>
      </c>
    </row>
    <row r="14" spans="1:7">
      <c r="E14" s="421"/>
      <c r="F14" s="421"/>
      <c r="G14" s="421"/>
    </row>
    <row r="15" spans="1:7">
      <c r="B15" s="414" t="s">
        <v>79</v>
      </c>
      <c r="E15" s="421"/>
      <c r="F15" s="421"/>
      <c r="G15" s="421"/>
    </row>
    <row r="16" spans="1:7">
      <c r="B16" s="414" t="s">
        <v>80</v>
      </c>
      <c r="E16" s="421"/>
      <c r="F16" s="421"/>
      <c r="G16" s="421"/>
    </row>
    <row r="17" spans="1:7">
      <c r="A17" s="408">
        <v>7</v>
      </c>
      <c r="B17" s="414" t="s">
        <v>136</v>
      </c>
      <c r="E17" s="419"/>
      <c r="F17" s="835"/>
      <c r="G17" s="835"/>
    </row>
    <row r="18" spans="1:7">
      <c r="A18" s="408">
        <v>8</v>
      </c>
      <c r="B18" s="414" t="s">
        <v>137</v>
      </c>
      <c r="E18" s="419"/>
      <c r="F18" s="419"/>
      <c r="G18" s="419"/>
    </row>
    <row r="19" spans="1:7">
      <c r="A19" s="408">
        <v>9</v>
      </c>
      <c r="B19" s="414" t="s">
        <v>138</v>
      </c>
      <c r="E19" s="419"/>
      <c r="F19" s="835"/>
      <c r="G19" s="835"/>
    </row>
    <row r="20" spans="1:7">
      <c r="A20" s="408">
        <v>10</v>
      </c>
      <c r="B20" s="414" t="s">
        <v>139</v>
      </c>
      <c r="E20" s="419"/>
      <c r="F20" s="419"/>
      <c r="G20" s="419"/>
    </row>
    <row r="21" spans="1:7">
      <c r="A21" s="408">
        <v>11</v>
      </c>
      <c r="B21" s="414" t="s">
        <v>140</v>
      </c>
      <c r="E21" s="420">
        <f>E17+E18+E19+E20</f>
        <v>0</v>
      </c>
      <c r="F21" s="420">
        <f>F17+F18+F19+F20</f>
        <v>0</v>
      </c>
      <c r="G21" s="420">
        <f>G17+G18+G19+G20</f>
        <v>0</v>
      </c>
    </row>
    <row r="22" spans="1:7">
      <c r="E22" s="421"/>
      <c r="F22" s="421"/>
      <c r="G22" s="421"/>
    </row>
    <row r="23" spans="1:7">
      <c r="B23" s="414" t="s">
        <v>85</v>
      </c>
      <c r="E23" s="421"/>
      <c r="F23" s="421"/>
      <c r="G23" s="421"/>
    </row>
    <row r="24" spans="1:7">
      <c r="A24" s="408">
        <v>12</v>
      </c>
      <c r="B24" s="414" t="s">
        <v>136</v>
      </c>
      <c r="E24" s="419"/>
      <c r="F24" s="419"/>
      <c r="G24" s="419"/>
    </row>
    <row r="25" spans="1:7">
      <c r="A25" s="408">
        <v>13</v>
      </c>
      <c r="B25" s="414" t="s">
        <v>141</v>
      </c>
      <c r="E25" s="419"/>
      <c r="F25" s="419"/>
      <c r="G25" s="419"/>
    </row>
    <row r="26" spans="1:7">
      <c r="A26" s="408">
        <v>14</v>
      </c>
      <c r="B26" s="414" t="s">
        <v>139</v>
      </c>
      <c r="C26" s="994">
        <f>'ConverFac_Exh-WA'!$E$16</f>
        <v>3.8589999999999999E-2</v>
      </c>
      <c r="E26" s="419">
        <f>F26+G26</f>
        <v>192</v>
      </c>
      <c r="F26" s="835">
        <f>ROUND(F$8*C26,0)</f>
        <v>192</v>
      </c>
      <c r="G26" s="422">
        <f>F110</f>
        <v>0</v>
      </c>
    </row>
    <row r="27" spans="1:7">
      <c r="A27" s="408">
        <v>15</v>
      </c>
      <c r="B27" s="414" t="s">
        <v>142</v>
      </c>
      <c r="E27" s="420">
        <f>E24+E25+E26</f>
        <v>192</v>
      </c>
      <c r="F27" s="420">
        <f>F24+F25+F26</f>
        <v>192</v>
      </c>
      <c r="G27" s="420">
        <f>G24+G25+G26</f>
        <v>0</v>
      </c>
    </row>
    <row r="28" spans="1:7">
      <c r="E28" s="421"/>
      <c r="F28" s="421"/>
      <c r="G28" s="421"/>
    </row>
    <row r="29" spans="1:7">
      <c r="A29" s="408">
        <v>16</v>
      </c>
      <c r="B29" s="414" t="s">
        <v>88</v>
      </c>
      <c r="C29" s="994">
        <f>'ConverFac_Exh-WA'!$E$12</f>
        <v>3.6180000000000001E-3</v>
      </c>
      <c r="E29" s="419">
        <f>SUM(F29:G29)</f>
        <v>18</v>
      </c>
      <c r="F29" s="835">
        <f>ROUND(F$8*C29,0)</f>
        <v>18</v>
      </c>
      <c r="G29" s="835"/>
    </row>
    <row r="30" spans="1:7">
      <c r="A30" s="408">
        <v>17</v>
      </c>
      <c r="B30" s="414" t="s">
        <v>89</v>
      </c>
      <c r="E30" s="419"/>
      <c r="F30" s="835"/>
      <c r="G30" s="835"/>
    </row>
    <row r="31" spans="1:7">
      <c r="A31" s="408">
        <v>18</v>
      </c>
      <c r="B31" s="414" t="s">
        <v>143</v>
      </c>
      <c r="E31" s="419"/>
      <c r="F31" s="419"/>
      <c r="G31" s="419"/>
    </row>
    <row r="32" spans="1:7">
      <c r="E32" s="421"/>
      <c r="F32" s="421"/>
      <c r="G32" s="421"/>
    </row>
    <row r="33" spans="1:7">
      <c r="B33" s="414" t="s">
        <v>91</v>
      </c>
      <c r="E33" s="421"/>
      <c r="F33" s="421"/>
      <c r="G33" s="421"/>
    </row>
    <row r="34" spans="1:7">
      <c r="A34" s="408">
        <v>19</v>
      </c>
      <c r="B34" s="414" t="s">
        <v>136</v>
      </c>
      <c r="C34" s="994">
        <f>'ConverFac_Exh-WA'!$E$14</f>
        <v>2E-3</v>
      </c>
      <c r="E34" s="419">
        <f>F34+G34</f>
        <v>10</v>
      </c>
      <c r="F34" s="835">
        <f>ROUND(F$8*C34,0)</f>
        <v>10</v>
      </c>
      <c r="G34" s="835"/>
    </row>
    <row r="35" spans="1:7">
      <c r="A35" s="408">
        <v>20</v>
      </c>
      <c r="B35" s="414" t="s">
        <v>141</v>
      </c>
      <c r="E35" s="419"/>
      <c r="F35" s="419"/>
      <c r="G35" s="419"/>
    </row>
    <row r="36" spans="1:7">
      <c r="A36" s="408">
        <v>21</v>
      </c>
      <c r="B36" s="414" t="s">
        <v>139</v>
      </c>
      <c r="E36" s="419"/>
      <c r="F36" s="419"/>
      <c r="G36" s="419"/>
    </row>
    <row r="37" spans="1:7">
      <c r="A37" s="408">
        <v>22</v>
      </c>
      <c r="B37" s="414" t="s">
        <v>144</v>
      </c>
      <c r="E37" s="423">
        <f>E34+E35+E36</f>
        <v>10</v>
      </c>
      <c r="F37" s="423">
        <f>F34+F35+F36</f>
        <v>10</v>
      </c>
      <c r="G37" s="423">
        <f>G34+G35+G36</f>
        <v>0</v>
      </c>
    </row>
    <row r="38" spans="1:7">
      <c r="A38" s="408">
        <v>23</v>
      </c>
      <c r="B38" s="414" t="s">
        <v>93</v>
      </c>
      <c r="E38" s="424">
        <f>E21+E27+E29+E30+E31+E37</f>
        <v>220</v>
      </c>
      <c r="F38" s="424">
        <f>F21+F27+F29+F30+F31+F37</f>
        <v>220</v>
      </c>
      <c r="G38" s="424">
        <f>G21+G27+G29+G30+G31+G37</f>
        <v>0</v>
      </c>
    </row>
    <row r="39" spans="1:7">
      <c r="E39" s="421"/>
      <c r="F39" s="421"/>
      <c r="G39" s="421"/>
    </row>
    <row r="40" spans="1:7">
      <c r="A40" s="408">
        <v>24</v>
      </c>
      <c r="B40" s="414" t="s">
        <v>145</v>
      </c>
      <c r="E40" s="421">
        <f>E13-E38</f>
        <v>4750</v>
      </c>
      <c r="F40" s="421">
        <f>F13-F38</f>
        <v>4750</v>
      </c>
      <c r="G40" s="421">
        <f>G13-G38</f>
        <v>0</v>
      </c>
    </row>
    <row r="41" spans="1:7">
      <c r="B41" s="414"/>
      <c r="E41" s="421"/>
      <c r="F41" s="421"/>
      <c r="G41" s="421"/>
    </row>
    <row r="42" spans="1:7">
      <c r="B42" s="414" t="s">
        <v>146</v>
      </c>
      <c r="E42" s="421"/>
      <c r="F42" s="421"/>
      <c r="G42" s="421"/>
    </row>
    <row r="43" spans="1:7">
      <c r="A43" s="408">
        <v>25</v>
      </c>
      <c r="B43" s="414" t="s">
        <v>147</v>
      </c>
      <c r="D43" s="425">
        <v>0.35</v>
      </c>
      <c r="E43" s="419">
        <f>F43+G43</f>
        <v>1663</v>
      </c>
      <c r="F43" s="419">
        <f>ROUND(F40*D43,0)-F44</f>
        <v>1663</v>
      </c>
      <c r="G43" s="419">
        <f>ROUND(G40*D43,0)</f>
        <v>0</v>
      </c>
    </row>
    <row r="44" spans="1:7">
      <c r="A44" s="408">
        <v>26</v>
      </c>
      <c r="B44" s="414" t="s">
        <v>148</v>
      </c>
      <c r="E44" s="419"/>
      <c r="F44" s="835"/>
      <c r="G44" s="419"/>
    </row>
    <row r="45" spans="1:7" ht="12.75">
      <c r="A45" s="38">
        <v>27</v>
      </c>
      <c r="B45" s="906" t="s">
        <v>439</v>
      </c>
      <c r="C45"/>
      <c r="D45"/>
      <c r="E45" s="754"/>
      <c r="F45" s="754"/>
      <c r="G45" s="754"/>
    </row>
    <row r="46" spans="1:7">
      <c r="A46" s="218"/>
      <c r="B46" s="221"/>
      <c r="C46" s="215"/>
      <c r="D46" s="215"/>
      <c r="E46" s="228"/>
      <c r="F46" s="228"/>
      <c r="G46" s="228"/>
    </row>
    <row r="47" spans="1:7" s="417" customFormat="1">
      <c r="A47" s="222">
        <v>28</v>
      </c>
      <c r="B47" s="223" t="s">
        <v>100</v>
      </c>
      <c r="C47" s="224"/>
      <c r="D47" s="224"/>
      <c r="E47" s="232">
        <f>E40-SUM(E43:E45)</f>
        <v>3087</v>
      </c>
      <c r="F47" s="232">
        <f>F40-SUM(F43:F45)</f>
        <v>3087</v>
      </c>
      <c r="G47" s="232">
        <f>G40-SUM(G43:G45)</f>
        <v>0</v>
      </c>
    </row>
    <row r="48" spans="1:7">
      <c r="A48" s="218"/>
    </row>
    <row r="49" spans="1:7">
      <c r="A49" s="218"/>
      <c r="B49" s="414" t="s">
        <v>101</v>
      </c>
    </row>
    <row r="50" spans="1:7">
      <c r="A50" s="218"/>
      <c r="B50" s="414" t="s">
        <v>102</v>
      </c>
    </row>
    <row r="51" spans="1:7" s="417" customFormat="1">
      <c r="A51" s="218">
        <v>29</v>
      </c>
      <c r="B51" s="416" t="s">
        <v>150</v>
      </c>
      <c r="E51" s="418"/>
      <c r="F51" s="418"/>
      <c r="G51" s="418"/>
    </row>
    <row r="52" spans="1:7">
      <c r="A52" s="218">
        <v>30</v>
      </c>
      <c r="B52" s="414" t="s">
        <v>151</v>
      </c>
      <c r="E52" s="419"/>
      <c r="F52" s="419"/>
      <c r="G52" s="419"/>
    </row>
    <row r="53" spans="1:7">
      <c r="A53" s="218">
        <v>31</v>
      </c>
      <c r="B53" s="414" t="s">
        <v>152</v>
      </c>
      <c r="E53" s="419"/>
      <c r="F53" s="419"/>
      <c r="G53" s="419"/>
    </row>
    <row r="54" spans="1:7">
      <c r="A54" s="218">
        <v>32</v>
      </c>
      <c r="B54" s="414" t="s">
        <v>153</v>
      </c>
      <c r="E54" s="419"/>
      <c r="F54" s="419"/>
      <c r="G54" s="419"/>
    </row>
    <row r="55" spans="1:7">
      <c r="A55" s="218">
        <v>33</v>
      </c>
      <c r="B55" s="414" t="s">
        <v>154</v>
      </c>
      <c r="E55" s="426"/>
      <c r="F55" s="426"/>
      <c r="G55" s="426"/>
    </row>
    <row r="56" spans="1:7">
      <c r="A56" s="218">
        <v>34</v>
      </c>
      <c r="B56" s="414" t="s">
        <v>155</v>
      </c>
      <c r="E56" s="421">
        <f>E51+E52+E53+E54+E55</f>
        <v>0</v>
      </c>
      <c r="F56" s="421">
        <f>F51+F52+F53+F54+F55</f>
        <v>0</v>
      </c>
      <c r="G56" s="421">
        <f>G51+G52+G53+G54+G55</f>
        <v>0</v>
      </c>
    </row>
    <row r="57" spans="1:7">
      <c r="A57" s="218">
        <v>35</v>
      </c>
      <c r="B57" s="414" t="s">
        <v>108</v>
      </c>
      <c r="E57" s="419"/>
      <c r="F57" s="419"/>
      <c r="G57" s="419"/>
    </row>
    <row r="58" spans="1:7">
      <c r="A58" s="218">
        <v>36</v>
      </c>
      <c r="B58" s="414" t="s">
        <v>109</v>
      </c>
      <c r="E58" s="426"/>
      <c r="F58" s="426"/>
      <c r="G58" s="426"/>
    </row>
    <row r="59" spans="1:7">
      <c r="A59" s="218">
        <v>37</v>
      </c>
      <c r="B59" s="414" t="s">
        <v>156</v>
      </c>
      <c r="E59" s="421">
        <f>E57+E58</f>
        <v>0</v>
      </c>
      <c r="F59" s="421">
        <f>F57+F58</f>
        <v>0</v>
      </c>
      <c r="G59" s="421">
        <f>G57+G58</f>
        <v>0</v>
      </c>
    </row>
    <row r="60" spans="1:7">
      <c r="A60" s="218">
        <v>38</v>
      </c>
      <c r="B60" s="414" t="s">
        <v>111</v>
      </c>
      <c r="E60" s="419"/>
      <c r="F60" s="419"/>
      <c r="G60" s="419"/>
    </row>
    <row r="61" spans="1:7">
      <c r="A61" s="218">
        <v>39</v>
      </c>
      <c r="B61" s="221" t="s">
        <v>446</v>
      </c>
      <c r="E61" s="419"/>
      <c r="F61" s="419"/>
      <c r="G61" s="419"/>
    </row>
    <row r="62" spans="1:7">
      <c r="A62" s="218">
        <v>40</v>
      </c>
      <c r="B62" s="414" t="s">
        <v>112</v>
      </c>
      <c r="E62" s="426"/>
      <c r="F62" s="426"/>
      <c r="G62" s="426"/>
    </row>
    <row r="63" spans="1:7" ht="9" customHeight="1">
      <c r="A63" s="218"/>
    </row>
    <row r="64" spans="1:7" s="417" customFormat="1" ht="12.75" thickBot="1">
      <c r="A64" s="222">
        <v>41</v>
      </c>
      <c r="B64" s="416" t="s">
        <v>113</v>
      </c>
      <c r="E64" s="54">
        <f>E56-E59+E60+E62+E61</f>
        <v>0</v>
      </c>
      <c r="F64" s="54">
        <f>F56-F59+F60+F62+F61</f>
        <v>0</v>
      </c>
      <c r="G64" s="54">
        <f>G56-G59+G60+G62+G61</f>
        <v>0</v>
      </c>
    </row>
    <row r="65" spans="1:7" ht="12.75" thickTop="1"/>
    <row r="66" spans="1:7">
      <c r="A66" s="406" t="str">
        <f>Inputs!$D$6</f>
        <v>AVISTA UTILITIES</v>
      </c>
      <c r="B66" s="406"/>
      <c r="C66" s="406"/>
      <c r="D66" s="428"/>
      <c r="E66" s="429"/>
      <c r="F66" s="428"/>
      <c r="G66" s="430"/>
    </row>
    <row r="67" spans="1:7">
      <c r="A67" s="406" t="s">
        <v>208</v>
      </c>
      <c r="B67" s="406"/>
      <c r="C67" s="406"/>
      <c r="D67" s="428"/>
      <c r="E67" s="429"/>
      <c r="F67" s="428"/>
      <c r="G67" s="430"/>
    </row>
    <row r="68" spans="1:7">
      <c r="A68" s="406" t="str">
        <f>A3</f>
        <v>TWELVE MONTHS ENDED DECEMBER 31, 2010</v>
      </c>
      <c r="B68" s="406"/>
      <c r="C68" s="406"/>
      <c r="D68" s="428"/>
      <c r="E68" s="429"/>
      <c r="F68" s="431">
        <f>F2</f>
        <v>0</v>
      </c>
      <c r="G68" s="428"/>
    </row>
    <row r="69" spans="1:7">
      <c r="A69" s="406" t="s">
        <v>209</v>
      </c>
      <c r="B69" s="406"/>
      <c r="C69" s="406"/>
      <c r="D69" s="428"/>
      <c r="E69" s="429"/>
      <c r="F69" s="431">
        <f>F3</f>
        <v>0</v>
      </c>
      <c r="G69" s="428"/>
    </row>
    <row r="70" spans="1:7">
      <c r="B70" s="428"/>
      <c r="C70" s="428"/>
      <c r="D70" s="428"/>
      <c r="E70" s="432"/>
      <c r="F70" s="433" t="str">
        <f>F4</f>
        <v>ELECTRIC</v>
      </c>
      <c r="G70" s="428"/>
    </row>
    <row r="71" spans="1:7">
      <c r="B71" s="428"/>
      <c r="C71" s="428"/>
      <c r="D71" s="428"/>
      <c r="E71" s="429"/>
      <c r="F71" s="431"/>
      <c r="G71" s="435"/>
    </row>
    <row r="72" spans="1:7">
      <c r="B72" s="436" t="s">
        <v>120</v>
      </c>
      <c r="C72" s="437"/>
      <c r="D72" s="428"/>
      <c r="E72" s="429"/>
      <c r="F72" s="433" t="s">
        <v>115</v>
      </c>
      <c r="G72" s="428"/>
    </row>
    <row r="73" spans="1:7">
      <c r="B73" s="414" t="s">
        <v>72</v>
      </c>
      <c r="C73" s="428"/>
      <c r="D73" s="428"/>
      <c r="E73" s="428"/>
      <c r="F73" s="430"/>
      <c r="G73" s="428"/>
    </row>
    <row r="74" spans="1:7">
      <c r="B74" s="416" t="s">
        <v>73</v>
      </c>
      <c r="C74" s="428"/>
      <c r="D74" s="428"/>
      <c r="E74" s="428"/>
      <c r="F74" s="438">
        <f>G8</f>
        <v>0</v>
      </c>
      <c r="G74" s="428"/>
    </row>
    <row r="75" spans="1:7">
      <c r="B75" s="414" t="s">
        <v>74</v>
      </c>
      <c r="C75" s="428"/>
      <c r="D75" s="428"/>
      <c r="E75" s="428"/>
      <c r="F75" s="421">
        <f>G9</f>
        <v>0</v>
      </c>
      <c r="G75" s="428"/>
    </row>
    <row r="76" spans="1:7">
      <c r="B76" s="414" t="s">
        <v>133</v>
      </c>
      <c r="C76" s="428"/>
      <c r="D76" s="428"/>
      <c r="E76" s="428"/>
      <c r="F76" s="424">
        <f>G10</f>
        <v>0</v>
      </c>
      <c r="G76" s="428"/>
    </row>
    <row r="77" spans="1:7">
      <c r="B77" s="414" t="s">
        <v>134</v>
      </c>
      <c r="C77" s="428"/>
      <c r="D77" s="428"/>
      <c r="E77" s="428"/>
      <c r="F77" s="421">
        <f>SUM(F74:F76)</f>
        <v>0</v>
      </c>
      <c r="G77" s="428"/>
    </row>
    <row r="78" spans="1:7">
      <c r="B78" s="414" t="s">
        <v>77</v>
      </c>
      <c r="C78" s="428"/>
      <c r="D78" s="428"/>
      <c r="E78" s="428"/>
      <c r="F78" s="424">
        <f>G12</f>
        <v>0</v>
      </c>
      <c r="G78" s="428"/>
    </row>
    <row r="79" spans="1:7">
      <c r="B79" s="414" t="s">
        <v>135</v>
      </c>
      <c r="C79" s="428"/>
      <c r="D79" s="428"/>
      <c r="E79" s="428"/>
      <c r="F79" s="421">
        <f>F77+F78</f>
        <v>0</v>
      </c>
      <c r="G79" s="428"/>
    </row>
    <row r="80" spans="1:7">
      <c r="C80" s="428"/>
      <c r="D80" s="428"/>
      <c r="E80" s="428"/>
      <c r="F80" s="421"/>
      <c r="G80" s="428"/>
    </row>
    <row r="81" spans="1:7">
      <c r="B81" s="414" t="s">
        <v>79</v>
      </c>
      <c r="C81" s="428"/>
      <c r="D81" s="428"/>
      <c r="E81" s="428"/>
      <c r="F81" s="421"/>
      <c r="G81" s="428"/>
    </row>
    <row r="82" spans="1:7">
      <c r="B82" s="414" t="s">
        <v>80</v>
      </c>
      <c r="C82" s="428"/>
      <c r="D82" s="428"/>
      <c r="E82" s="428"/>
      <c r="F82" s="421"/>
      <c r="G82" s="428"/>
    </row>
    <row r="83" spans="1:7">
      <c r="B83" s="414" t="s">
        <v>136</v>
      </c>
      <c r="C83" s="428"/>
      <c r="D83" s="428"/>
      <c r="E83" s="428"/>
      <c r="F83" s="421">
        <f>G17</f>
        <v>0</v>
      </c>
      <c r="G83" s="428"/>
    </row>
    <row r="84" spans="1:7">
      <c r="B84" s="414" t="s">
        <v>137</v>
      </c>
      <c r="C84" s="428"/>
      <c r="D84" s="428"/>
      <c r="E84" s="428"/>
      <c r="F84" s="421">
        <f>G18</f>
        <v>0</v>
      </c>
      <c r="G84" s="428"/>
    </row>
    <row r="85" spans="1:7">
      <c r="B85" s="414" t="s">
        <v>138</v>
      </c>
      <c r="C85" s="428"/>
      <c r="D85" s="428"/>
      <c r="E85" s="428"/>
      <c r="F85" s="421">
        <f>G19</f>
        <v>0</v>
      </c>
      <c r="G85" s="428"/>
    </row>
    <row r="86" spans="1:7">
      <c r="B86" s="414" t="s">
        <v>139</v>
      </c>
      <c r="C86" s="428"/>
      <c r="D86" s="428"/>
      <c r="E86" s="428"/>
      <c r="F86" s="424">
        <f>G20</f>
        <v>0</v>
      </c>
      <c r="G86" s="428"/>
    </row>
    <row r="87" spans="1:7">
      <c r="B87" s="414" t="s">
        <v>140</v>
      </c>
      <c r="C87" s="428"/>
      <c r="D87" s="428"/>
      <c r="E87" s="428"/>
      <c r="F87" s="421">
        <f>SUM(F83:F86)</f>
        <v>0</v>
      </c>
      <c r="G87" s="428"/>
    </row>
    <row r="88" spans="1:7">
      <c r="C88" s="428"/>
      <c r="D88" s="428"/>
      <c r="E88" s="428"/>
      <c r="F88" s="421"/>
      <c r="G88" s="428"/>
    </row>
    <row r="89" spans="1:7">
      <c r="B89" s="414" t="s">
        <v>85</v>
      </c>
      <c r="C89" s="428"/>
      <c r="D89" s="428"/>
      <c r="E89" s="428"/>
      <c r="F89" s="421"/>
      <c r="G89" s="428"/>
    </row>
    <row r="90" spans="1:7">
      <c r="B90" s="414" t="s">
        <v>136</v>
      </c>
      <c r="C90" s="428"/>
      <c r="D90" s="428"/>
      <c r="E90" s="428"/>
      <c r="F90" s="421">
        <f>G24</f>
        <v>0</v>
      </c>
      <c r="G90" s="428"/>
    </row>
    <row r="91" spans="1:7">
      <c r="B91" s="414" t="s">
        <v>141</v>
      </c>
      <c r="C91" s="428"/>
      <c r="D91" s="428"/>
      <c r="E91" s="428"/>
      <c r="F91" s="421">
        <f>G25</f>
        <v>0</v>
      </c>
      <c r="G91" s="428"/>
    </row>
    <row r="92" spans="1:7">
      <c r="A92" s="407"/>
      <c r="B92" s="414" t="s">
        <v>139</v>
      </c>
      <c r="C92" s="428"/>
      <c r="D92" s="428"/>
      <c r="E92" s="428"/>
      <c r="F92" s="421">
        <v>0</v>
      </c>
      <c r="G92" s="428"/>
    </row>
    <row r="93" spans="1:7">
      <c r="A93" s="407"/>
      <c r="B93" s="414" t="s">
        <v>142</v>
      </c>
      <c r="C93" s="428"/>
      <c r="D93" s="428"/>
      <c r="E93" s="428"/>
      <c r="F93" s="420">
        <f>SUM(F90:F92)</f>
        <v>0</v>
      </c>
      <c r="G93" s="428"/>
    </row>
    <row r="94" spans="1:7">
      <c r="A94" s="407"/>
      <c r="C94" s="428"/>
      <c r="D94" s="428"/>
      <c r="E94" s="428"/>
      <c r="F94" s="421"/>
      <c r="G94" s="428"/>
    </row>
    <row r="95" spans="1:7">
      <c r="A95" s="407"/>
      <c r="B95" s="414" t="s">
        <v>88</v>
      </c>
      <c r="C95" s="428"/>
      <c r="D95" s="428"/>
      <c r="E95" s="428"/>
      <c r="F95" s="421">
        <f>G29</f>
        <v>0</v>
      </c>
      <c r="G95" s="428"/>
    </row>
    <row r="96" spans="1:7">
      <c r="A96" s="407"/>
      <c r="B96" s="414" t="s">
        <v>89</v>
      </c>
      <c r="C96" s="428"/>
      <c r="D96" s="428"/>
      <c r="E96" s="428"/>
      <c r="F96" s="421">
        <f>G30</f>
        <v>0</v>
      </c>
      <c r="G96" s="428"/>
    </row>
    <row r="97" spans="1:7">
      <c r="A97" s="407"/>
      <c r="B97" s="414" t="s">
        <v>143</v>
      </c>
      <c r="C97" s="428"/>
      <c r="D97" s="428"/>
      <c r="E97" s="428"/>
      <c r="F97" s="421">
        <f>G31</f>
        <v>0</v>
      </c>
      <c r="G97" s="428"/>
    </row>
    <row r="98" spans="1:7">
      <c r="A98" s="407"/>
      <c r="C98" s="428"/>
      <c r="D98" s="428"/>
      <c r="E98" s="428"/>
      <c r="F98" s="421"/>
      <c r="G98" s="428"/>
    </row>
    <row r="99" spans="1:7">
      <c r="A99" s="407"/>
      <c r="B99" s="414" t="s">
        <v>91</v>
      </c>
      <c r="C99" s="428"/>
      <c r="D99" s="428"/>
      <c r="E99" s="428"/>
      <c r="F99" s="421"/>
      <c r="G99" s="428"/>
    </row>
    <row r="100" spans="1:7">
      <c r="A100" s="407"/>
      <c r="B100" s="414" t="s">
        <v>136</v>
      </c>
      <c r="C100" s="428"/>
      <c r="D100" s="428"/>
      <c r="E100" s="428"/>
      <c r="F100" s="421">
        <f>G34</f>
        <v>0</v>
      </c>
      <c r="G100" s="428"/>
    </row>
    <row r="101" spans="1:7">
      <c r="A101" s="407"/>
      <c r="B101" s="414" t="s">
        <v>141</v>
      </c>
      <c r="C101" s="428"/>
      <c r="D101" s="428"/>
      <c r="E101" s="428"/>
      <c r="F101" s="421">
        <f>G35</f>
        <v>0</v>
      </c>
      <c r="G101" s="428"/>
    </row>
    <row r="102" spans="1:7">
      <c r="A102" s="407"/>
      <c r="B102" s="414" t="s">
        <v>139</v>
      </c>
      <c r="C102" s="428"/>
      <c r="D102" s="428"/>
      <c r="E102" s="428"/>
      <c r="F102" s="424">
        <f>G36</f>
        <v>0</v>
      </c>
      <c r="G102" s="428"/>
    </row>
    <row r="103" spans="1:7">
      <c r="A103" s="407"/>
      <c r="B103" s="414" t="s">
        <v>144</v>
      </c>
      <c r="C103" s="428"/>
      <c r="D103" s="428"/>
      <c r="E103" s="428"/>
      <c r="F103" s="421">
        <f>F100+F101+F102</f>
        <v>0</v>
      </c>
      <c r="G103" s="428"/>
    </row>
    <row r="104" spans="1:7">
      <c r="A104" s="407"/>
      <c r="B104" s="428"/>
      <c r="C104" s="428"/>
      <c r="D104" s="428"/>
      <c r="E104" s="428"/>
      <c r="F104" s="421"/>
      <c r="G104" s="428"/>
    </row>
    <row r="105" spans="1:7">
      <c r="A105" s="407"/>
      <c r="B105" s="428" t="s">
        <v>93</v>
      </c>
      <c r="C105" s="428"/>
      <c r="D105" s="428"/>
      <c r="E105" s="428"/>
      <c r="F105" s="423">
        <f>F87+F93+F95+F96+F97+F103</f>
        <v>0</v>
      </c>
      <c r="G105" s="428"/>
    </row>
    <row r="106" spans="1:7">
      <c r="A106" s="407"/>
      <c r="B106" s="428"/>
      <c r="C106" s="428"/>
      <c r="D106" s="428"/>
      <c r="E106" s="428"/>
      <c r="F106" s="421"/>
      <c r="G106" s="428"/>
    </row>
    <row r="107" spans="1:7">
      <c r="A107" s="407"/>
      <c r="B107" s="428" t="s">
        <v>210</v>
      </c>
      <c r="C107" s="428"/>
      <c r="D107" s="428"/>
      <c r="E107" s="428"/>
      <c r="F107" s="424">
        <f>F79-F105</f>
        <v>0</v>
      </c>
      <c r="G107" s="428"/>
    </row>
    <row r="108" spans="1:7">
      <c r="A108" s="407"/>
      <c r="B108" s="428"/>
      <c r="C108" s="428"/>
      <c r="D108" s="428"/>
      <c r="E108" s="428"/>
      <c r="F108" s="421"/>
      <c r="G108" s="428"/>
    </row>
    <row r="109" spans="1:7">
      <c r="A109" s="407"/>
      <c r="B109" s="428" t="s">
        <v>211</v>
      </c>
      <c r="C109" s="428"/>
      <c r="D109" s="428"/>
      <c r="E109" s="429"/>
      <c r="F109" s="421"/>
      <c r="G109" s="428"/>
    </row>
    <row r="110" spans="1:7" ht="12.75" thickBot="1">
      <c r="A110" s="407"/>
      <c r="B110" s="440" t="s">
        <v>212</v>
      </c>
      <c r="C110" s="441">
        <f>Inputs!$D$4</f>
        <v>1.5093000000000001E-2</v>
      </c>
      <c r="D110" s="428"/>
      <c r="E110" s="429"/>
      <c r="F110" s="427">
        <f>ROUND(F107*C110,0)</f>
        <v>0</v>
      </c>
      <c r="G110" s="428"/>
    </row>
    <row r="111" spans="1:7" ht="12.75" thickTop="1">
      <c r="A111" s="407"/>
      <c r="B111" s="428"/>
      <c r="C111" s="428"/>
      <c r="D111" s="428"/>
      <c r="E111" s="429"/>
      <c r="F111" s="428"/>
      <c r="G111" s="430"/>
    </row>
  </sheetData>
  <mergeCells count="3">
    <mergeCell ref="E1:G1"/>
    <mergeCell ref="E2:G2"/>
    <mergeCell ref="E3:G3"/>
  </mergeCells>
  <phoneticPr fontId="0" type="noConversion"/>
  <pageMargins left="0.75" right="0.75" top="0.5" bottom="0.5" header="0.5" footer="0.5"/>
  <pageSetup scale="90" orientation="portrait" r:id="rId1"/>
  <headerFooter alignWithMargins="0"/>
  <rowBreaks count="1" manualBreakCount="1">
    <brk id="65"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R111"/>
  <sheetViews>
    <sheetView workbookViewId="0">
      <selection activeCell="C33" sqref="C33"/>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 min="9" max="9" width="14" bestFit="1" customWidth="1"/>
  </cols>
  <sheetData>
    <row r="1" spans="1:12">
      <c r="A1" s="33" t="str">
        <f>Inputs!$D$6</f>
        <v>AVISTA UTILITIES</v>
      </c>
      <c r="B1" s="34"/>
      <c r="C1" s="33"/>
      <c r="F1" s="1031" t="s">
        <v>502</v>
      </c>
      <c r="H1" s="878"/>
    </row>
    <row r="2" spans="1:12">
      <c r="A2" s="33" t="s">
        <v>125</v>
      </c>
      <c r="B2" s="34"/>
      <c r="C2" s="33"/>
      <c r="E2" s="33"/>
      <c r="F2" s="38" t="s">
        <v>400</v>
      </c>
      <c r="G2" s="33"/>
      <c r="J2" s="1032" t="s">
        <v>502</v>
      </c>
    </row>
    <row r="3" spans="1:12">
      <c r="A3" s="34" t="str">
        <f>WAElec_10!$A$4</f>
        <v>TWELVE MONTHS ENDED DECEMBER 31, 2010</v>
      </c>
      <c r="B3" s="34"/>
      <c r="C3" s="33"/>
      <c r="E3" s="33"/>
      <c r="F3" s="38" t="s">
        <v>401</v>
      </c>
      <c r="G3" s="33"/>
      <c r="J3" s="1025" t="s">
        <v>400</v>
      </c>
    </row>
    <row r="4" spans="1:12">
      <c r="A4" s="33" t="s">
        <v>0</v>
      </c>
      <c r="B4" s="34"/>
      <c r="C4" s="33"/>
      <c r="E4" s="36"/>
      <c r="F4" s="610" t="s">
        <v>128</v>
      </c>
      <c r="G4" s="37"/>
      <c r="J4" s="1025" t="s">
        <v>401</v>
      </c>
    </row>
    <row r="5" spans="1:12">
      <c r="A5" s="38" t="s">
        <v>12</v>
      </c>
      <c r="J5" s="1027" t="s">
        <v>503</v>
      </c>
    </row>
    <row r="6" spans="1:12">
      <c r="A6" s="38" t="s">
        <v>129</v>
      </c>
      <c r="B6" s="39" t="s">
        <v>33</v>
      </c>
      <c r="C6" s="39"/>
      <c r="D6" s="38"/>
      <c r="E6" s="39" t="s">
        <v>130</v>
      </c>
      <c r="F6" s="39" t="s">
        <v>131</v>
      </c>
      <c r="G6" s="39" t="s">
        <v>115</v>
      </c>
      <c r="H6" s="40"/>
      <c r="I6" s="840"/>
    </row>
    <row r="7" spans="1:12">
      <c r="B7" s="41" t="s">
        <v>72</v>
      </c>
    </row>
    <row r="8" spans="1:12">
      <c r="A8" s="42">
        <v>1</v>
      </c>
      <c r="B8" s="43" t="s">
        <v>73</v>
      </c>
      <c r="C8" s="44"/>
      <c r="D8" s="44"/>
      <c r="E8" s="45">
        <f>F8+G8</f>
        <v>-767.02963679999993</v>
      </c>
      <c r="F8" s="1023">
        <f>I13/1000*-1</f>
        <v>-767.02963679999993</v>
      </c>
      <c r="G8" s="45">
        <v>0</v>
      </c>
      <c r="H8" s="44"/>
      <c r="I8" s="1013" t="s">
        <v>488</v>
      </c>
      <c r="J8" s="1013"/>
      <c r="K8" s="1013"/>
      <c r="L8" s="1013"/>
    </row>
    <row r="9" spans="1:12">
      <c r="A9" s="38">
        <v>2</v>
      </c>
      <c r="B9" s="41" t="s">
        <v>74</v>
      </c>
      <c r="E9" s="46"/>
      <c r="F9" s="46"/>
      <c r="G9" s="46"/>
      <c r="H9" s="44"/>
      <c r="I9" t="s">
        <v>507</v>
      </c>
    </row>
    <row r="10" spans="1:12">
      <c r="A10" s="38">
        <v>3</v>
      </c>
      <c r="B10" s="41" t="s">
        <v>133</v>
      </c>
      <c r="E10" s="46"/>
      <c r="F10" s="46"/>
      <c r="G10" s="46"/>
      <c r="H10" s="44"/>
      <c r="I10" s="1014">
        <v>1177148</v>
      </c>
      <c r="J10" s="840" t="s">
        <v>504</v>
      </c>
    </row>
    <row r="11" spans="1:12">
      <c r="A11" s="38">
        <v>4</v>
      </c>
      <c r="B11" s="41" t="s">
        <v>134</v>
      </c>
      <c r="E11" s="47">
        <f>E8+E9+E10</f>
        <v>-767.02963679999993</v>
      </c>
      <c r="F11" s="47">
        <f>F8+F9+F10</f>
        <v>-767.02963679999993</v>
      </c>
      <c r="G11" s="47">
        <f>G8+G9+G10</f>
        <v>0</v>
      </c>
      <c r="H11" s="44"/>
      <c r="J11" s="840" t="s">
        <v>505</v>
      </c>
    </row>
    <row r="12" spans="1:12">
      <c r="A12" s="38">
        <v>5</v>
      </c>
      <c r="B12" s="41" t="s">
        <v>77</v>
      </c>
      <c r="E12" s="46"/>
      <c r="F12" s="46"/>
      <c r="G12" s="46"/>
      <c r="H12" s="44"/>
      <c r="I12">
        <v>0.65159999999999996</v>
      </c>
      <c r="J12" t="s">
        <v>489</v>
      </c>
    </row>
    <row r="13" spans="1:12" ht="13.5" thickBot="1">
      <c r="A13" s="38">
        <v>6</v>
      </c>
      <c r="B13" s="41" t="s">
        <v>135</v>
      </c>
      <c r="E13" s="47">
        <f>E11+E12</f>
        <v>-767.02963679999993</v>
      </c>
      <c r="F13" s="47">
        <f>F11+F12</f>
        <v>-767.02963679999993</v>
      </c>
      <c r="G13" s="47">
        <f>G11+G12</f>
        <v>0</v>
      </c>
      <c r="H13" s="44"/>
      <c r="I13" s="1015">
        <f>I10*I12</f>
        <v>767029.63679999998</v>
      </c>
    </row>
    <row r="14" spans="1:12">
      <c r="E14" s="49"/>
      <c r="F14" s="49"/>
      <c r="G14" s="49"/>
      <c r="H14" s="44"/>
    </row>
    <row r="15" spans="1:12">
      <c r="B15" s="41" t="s">
        <v>79</v>
      </c>
      <c r="E15" s="49"/>
      <c r="F15" s="49"/>
      <c r="G15" s="49"/>
      <c r="H15" s="44"/>
    </row>
    <row r="16" spans="1:12">
      <c r="B16" s="41" t="s">
        <v>80</v>
      </c>
      <c r="E16" s="49"/>
      <c r="F16" s="49"/>
      <c r="G16" s="49"/>
      <c r="H16" s="44"/>
    </row>
    <row r="17" spans="1:18">
      <c r="A17" s="38">
        <v>7</v>
      </c>
      <c r="B17" s="41" t="s">
        <v>136</v>
      </c>
      <c r="E17" s="46">
        <f>F17+G17</f>
        <v>-2</v>
      </c>
      <c r="F17" s="46">
        <v>-2</v>
      </c>
      <c r="G17" s="46">
        <v>0</v>
      </c>
      <c r="H17" s="44"/>
      <c r="I17" s="1024" t="s">
        <v>493</v>
      </c>
      <c r="J17" s="1024"/>
      <c r="K17" s="1024"/>
      <c r="L17" s="1024"/>
      <c r="M17" s="1024"/>
      <c r="N17" s="1024"/>
      <c r="O17" s="1024"/>
      <c r="P17" s="1024"/>
      <c r="Q17" s="1024"/>
      <c r="R17" s="1024"/>
    </row>
    <row r="18" spans="1:18">
      <c r="A18" s="38">
        <v>8</v>
      </c>
      <c r="B18" s="41" t="s">
        <v>137</v>
      </c>
      <c r="E18" s="46"/>
      <c r="F18" s="46"/>
      <c r="G18" s="46"/>
      <c r="H18" s="44"/>
      <c r="I18" s="1024" t="s">
        <v>494</v>
      </c>
      <c r="J18" s="1024"/>
      <c r="K18" s="1024"/>
      <c r="L18" s="1024"/>
      <c r="M18" s="1024"/>
      <c r="N18" s="1024"/>
      <c r="O18" s="1024"/>
      <c r="P18" s="1024"/>
      <c r="Q18" s="1024"/>
      <c r="R18" s="1024"/>
    </row>
    <row r="19" spans="1:18">
      <c r="A19" s="38">
        <v>9</v>
      </c>
      <c r="B19" s="41" t="s">
        <v>138</v>
      </c>
      <c r="E19" s="46">
        <f>F19+G19</f>
        <v>0</v>
      </c>
      <c r="F19" s="46">
        <v>0</v>
      </c>
      <c r="G19" s="46"/>
      <c r="H19" s="44"/>
      <c r="I19" s="1024"/>
      <c r="J19" s="1024"/>
      <c r="K19" s="1024"/>
      <c r="L19" s="1024"/>
      <c r="M19" s="1024"/>
      <c r="N19" s="1024"/>
      <c r="O19" s="1024"/>
      <c r="P19" s="1024"/>
      <c r="Q19" s="1024"/>
      <c r="R19" s="1024"/>
    </row>
    <row r="20" spans="1:18">
      <c r="A20" s="38">
        <v>10</v>
      </c>
      <c r="B20" s="41" t="s">
        <v>139</v>
      </c>
      <c r="E20" s="46">
        <f>F20+G20</f>
        <v>0</v>
      </c>
      <c r="F20" s="46"/>
      <c r="G20" s="46"/>
      <c r="H20" s="44"/>
    </row>
    <row r="21" spans="1:18">
      <c r="A21" s="38">
        <v>11</v>
      </c>
      <c r="B21" s="41" t="s">
        <v>140</v>
      </c>
      <c r="E21" s="47">
        <f>E17+E18+E19+E20</f>
        <v>-2</v>
      </c>
      <c r="F21" s="47">
        <f>F17+F18+F19+F20</f>
        <v>-2</v>
      </c>
      <c r="G21" s="47">
        <f>G17+G18+G19+G20</f>
        <v>0</v>
      </c>
      <c r="H21" s="44"/>
    </row>
    <row r="22" spans="1:18">
      <c r="E22" s="49"/>
      <c r="F22" s="49"/>
      <c r="G22" s="49"/>
      <c r="H22" s="44"/>
    </row>
    <row r="23" spans="1:18">
      <c r="B23" s="41" t="s">
        <v>85</v>
      </c>
      <c r="E23" s="49"/>
      <c r="F23" s="49"/>
      <c r="G23" s="49"/>
      <c r="H23" s="44"/>
    </row>
    <row r="24" spans="1:18">
      <c r="A24" s="38">
        <v>12</v>
      </c>
      <c r="B24" s="41" t="s">
        <v>136</v>
      </c>
      <c r="E24" s="46">
        <f>F24+G24</f>
        <v>-1</v>
      </c>
      <c r="F24" s="46">
        <v>-1</v>
      </c>
      <c r="G24" s="46">
        <v>0</v>
      </c>
      <c r="H24" s="44"/>
    </row>
    <row r="25" spans="1:18">
      <c r="A25" s="38">
        <v>13</v>
      </c>
      <c r="B25" s="41" t="s">
        <v>141</v>
      </c>
      <c r="E25" s="46"/>
      <c r="F25" s="46"/>
      <c r="G25" s="46"/>
      <c r="H25" s="44"/>
    </row>
    <row r="26" spans="1:18">
      <c r="A26" s="38">
        <v>14</v>
      </c>
      <c r="B26" s="41" t="s">
        <v>139</v>
      </c>
      <c r="E26" s="46">
        <f>F26+G26</f>
        <v>0</v>
      </c>
      <c r="F26" s="46">
        <v>0</v>
      </c>
      <c r="G26" s="757">
        <f>F110</f>
        <v>0</v>
      </c>
      <c r="H26" s="44"/>
    </row>
    <row r="27" spans="1:18">
      <c r="A27" s="38">
        <v>15</v>
      </c>
      <c r="B27" s="41" t="s">
        <v>142</v>
      </c>
      <c r="E27" s="47">
        <f>E24+E25+E26</f>
        <v>-1</v>
      </c>
      <c r="F27" s="47">
        <f>F24+F25+F26</f>
        <v>-1</v>
      </c>
      <c r="G27" s="47">
        <f>G24+G25+G26</f>
        <v>0</v>
      </c>
      <c r="H27" s="44"/>
    </row>
    <row r="28" spans="1:18">
      <c r="E28" s="49"/>
      <c r="F28" s="49"/>
      <c r="G28" s="49"/>
      <c r="H28" s="44"/>
    </row>
    <row r="29" spans="1:18">
      <c r="A29" s="38">
        <v>16</v>
      </c>
      <c r="B29" s="41" t="s">
        <v>88</v>
      </c>
      <c r="E29" s="46">
        <f>SUM(F29:G29)</f>
        <v>-4</v>
      </c>
      <c r="F29" s="46">
        <v>-4</v>
      </c>
      <c r="G29" s="46">
        <v>0</v>
      </c>
      <c r="H29" s="44"/>
    </row>
    <row r="30" spans="1:18">
      <c r="A30" s="38">
        <v>17</v>
      </c>
      <c r="B30" s="41" t="s">
        <v>89</v>
      </c>
      <c r="E30" s="46">
        <f>SUM(F30:G30)</f>
        <v>-51</v>
      </c>
      <c r="F30" s="46">
        <v>-51</v>
      </c>
      <c r="G30" s="46">
        <v>0</v>
      </c>
      <c r="H30" s="44"/>
    </row>
    <row r="31" spans="1:18">
      <c r="A31" s="38">
        <v>18</v>
      </c>
      <c r="B31" s="41" t="s">
        <v>143</v>
      </c>
      <c r="E31" s="46">
        <f>SUM(F31:G31)</f>
        <v>0</v>
      </c>
      <c r="F31" s="46">
        <v>0</v>
      </c>
      <c r="G31" s="46">
        <v>0</v>
      </c>
      <c r="H31" s="44"/>
    </row>
    <row r="32" spans="1:18">
      <c r="E32" s="49"/>
      <c r="F32" s="49"/>
      <c r="G32" s="49"/>
      <c r="H32" s="44"/>
      <c r="I32" s="924"/>
      <c r="J32" s="924"/>
    </row>
    <row r="33" spans="1:12">
      <c r="B33" s="41" t="s">
        <v>91</v>
      </c>
      <c r="E33" s="49"/>
      <c r="F33" s="49"/>
      <c r="G33" s="49"/>
      <c r="H33" s="44"/>
      <c r="I33" s="925"/>
      <c r="J33" s="924"/>
    </row>
    <row r="34" spans="1:12">
      <c r="A34" s="38">
        <v>19</v>
      </c>
      <c r="B34" s="41" t="s">
        <v>136</v>
      </c>
      <c r="E34" s="46">
        <f>SUM(F34:G34)</f>
        <v>-234</v>
      </c>
      <c r="F34" s="46">
        <f>-184-50</f>
        <v>-234</v>
      </c>
      <c r="G34" s="46">
        <v>0</v>
      </c>
      <c r="H34" s="44"/>
      <c r="I34" s="922"/>
      <c r="J34" s="924"/>
      <c r="K34" s="924"/>
      <c r="L34" s="923"/>
    </row>
    <row r="35" spans="1:12">
      <c r="A35" s="38">
        <v>20</v>
      </c>
      <c r="B35" s="41" t="s">
        <v>141</v>
      </c>
      <c r="E35" s="46"/>
      <c r="F35" s="46"/>
      <c r="G35" s="46"/>
      <c r="H35" s="44"/>
      <c r="I35" s="925"/>
      <c r="J35" s="924"/>
      <c r="K35" s="924"/>
      <c r="L35" s="923"/>
    </row>
    <row r="36" spans="1:12">
      <c r="A36" s="38">
        <v>21</v>
      </c>
      <c r="B36" s="41" t="s">
        <v>139</v>
      </c>
      <c r="E36" s="46"/>
      <c r="F36" s="46"/>
      <c r="G36" s="46"/>
      <c r="H36" s="44"/>
      <c r="I36" s="924"/>
      <c r="J36" s="924"/>
      <c r="K36" s="924"/>
      <c r="L36" s="923"/>
    </row>
    <row r="37" spans="1:12">
      <c r="A37" s="38">
        <v>22</v>
      </c>
      <c r="B37" s="41" t="s">
        <v>144</v>
      </c>
      <c r="E37" s="51">
        <f>E34+E35+E36</f>
        <v>-234</v>
      </c>
      <c r="F37" s="51">
        <f>F34+F35+F36</f>
        <v>-234</v>
      </c>
      <c r="G37" s="51">
        <f>G34+G35+G36</f>
        <v>0</v>
      </c>
      <c r="H37" s="44"/>
      <c r="I37" s="924"/>
      <c r="J37" s="924"/>
      <c r="K37" s="924"/>
      <c r="L37" s="923"/>
    </row>
    <row r="38" spans="1:12">
      <c r="A38" s="38">
        <v>23</v>
      </c>
      <c r="B38" s="41" t="s">
        <v>93</v>
      </c>
      <c r="E38" s="52">
        <f>E21+E27+E29+E30+E31+E37</f>
        <v>-292</v>
      </c>
      <c r="F38" s="52">
        <f>F21+F27+F29+F30+F31+F37</f>
        <v>-292</v>
      </c>
      <c r="G38" s="52">
        <f>G21+G27+G29+G30+G31+G37</f>
        <v>0</v>
      </c>
      <c r="H38" s="44"/>
      <c r="I38" s="926"/>
      <c r="J38" s="926"/>
      <c r="K38" s="924"/>
      <c r="L38" s="923"/>
    </row>
    <row r="39" spans="1:12">
      <c r="E39" s="49"/>
      <c r="F39" s="49"/>
      <c r="G39" s="49"/>
      <c r="H39" s="44"/>
      <c r="K39" s="924"/>
      <c r="L39" s="923"/>
    </row>
    <row r="40" spans="1:12">
      <c r="A40" s="38">
        <v>24</v>
      </c>
      <c r="B40" s="41" t="s">
        <v>145</v>
      </c>
      <c r="E40" s="49">
        <f>E13-E38</f>
        <v>-475.02963679999993</v>
      </c>
      <c r="F40" s="49">
        <f>F13-F38</f>
        <v>-475.02963679999993</v>
      </c>
      <c r="G40" s="49">
        <f>G13-G38</f>
        <v>0</v>
      </c>
      <c r="H40" s="44"/>
      <c r="K40" s="926"/>
    </row>
    <row r="41" spans="1:12">
      <c r="B41" s="41"/>
      <c r="E41" s="49"/>
      <c r="F41" s="49"/>
      <c r="G41" s="49"/>
      <c r="H41" s="44"/>
    </row>
    <row r="42" spans="1:12">
      <c r="B42" s="41" t="s">
        <v>146</v>
      </c>
      <c r="E42" s="49"/>
      <c r="F42" s="49"/>
      <c r="G42" s="49"/>
      <c r="H42" s="44"/>
    </row>
    <row r="43" spans="1:12">
      <c r="A43" s="38">
        <v>25</v>
      </c>
      <c r="B43" s="41" t="s">
        <v>147</v>
      </c>
      <c r="D43" s="53">
        <v>0.35</v>
      </c>
      <c r="E43" s="46">
        <f>F43+G43</f>
        <v>-166</v>
      </c>
      <c r="F43" s="46">
        <f>ROUND(F40*D43,0)</f>
        <v>-166</v>
      </c>
      <c r="G43" s="46">
        <f>ROUND(G40*D43,0)</f>
        <v>0</v>
      </c>
      <c r="H43" s="44"/>
    </row>
    <row r="44" spans="1:12">
      <c r="A44" s="38">
        <v>26</v>
      </c>
      <c r="B44" s="41" t="s">
        <v>148</v>
      </c>
      <c r="E44" s="46"/>
      <c r="F44" s="46"/>
      <c r="G44" s="46"/>
      <c r="H44" s="44"/>
    </row>
    <row r="45" spans="1:12">
      <c r="A45" s="38">
        <v>27</v>
      </c>
      <c r="B45" s="906" t="s">
        <v>439</v>
      </c>
      <c r="C45"/>
      <c r="D45"/>
      <c r="E45" s="754"/>
      <c r="F45" s="754"/>
      <c r="G45" s="754"/>
      <c r="H45" s="44"/>
    </row>
    <row r="46" spans="1:12">
      <c r="A46" s="218"/>
      <c r="B46" s="221"/>
      <c r="C46" s="215"/>
      <c r="D46" s="215"/>
      <c r="E46" s="228"/>
      <c r="F46" s="228"/>
      <c r="G46" s="228"/>
      <c r="H46" s="44"/>
    </row>
    <row r="47" spans="1:12">
      <c r="A47" s="222">
        <v>28</v>
      </c>
      <c r="B47" s="223" t="s">
        <v>100</v>
      </c>
      <c r="C47" s="224"/>
      <c r="D47" s="224"/>
      <c r="E47" s="232">
        <f>E40-SUM(E43:E45)</f>
        <v>-309.02963679999993</v>
      </c>
      <c r="F47" s="232">
        <f>F40-SUM(F43:F45)</f>
        <v>-309.02963679999993</v>
      </c>
      <c r="G47" s="232">
        <f>G40-SUM(G43:G45)</f>
        <v>0</v>
      </c>
      <c r="H47" s="44"/>
    </row>
    <row r="48" spans="1:12">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row>
    <row r="52" spans="1:8">
      <c r="A52" s="218">
        <v>30</v>
      </c>
      <c r="B52" s="41" t="s">
        <v>151</v>
      </c>
      <c r="E52" s="46">
        <f>F52+G52</f>
        <v>0</v>
      </c>
      <c r="F52" s="46"/>
      <c r="G52" s="46"/>
      <c r="H52" s="44"/>
    </row>
    <row r="53" spans="1:8">
      <c r="A53" s="218">
        <v>31</v>
      </c>
      <c r="B53" s="41" t="s">
        <v>152</v>
      </c>
      <c r="E53" s="46"/>
      <c r="F53" s="46"/>
      <c r="G53" s="46"/>
      <c r="H53" s="44"/>
    </row>
    <row r="54" spans="1:8">
      <c r="A54" s="218">
        <v>32</v>
      </c>
      <c r="B54" s="41" t="s">
        <v>153</v>
      </c>
      <c r="E54" s="46"/>
      <c r="F54" s="46"/>
      <c r="G54" s="46"/>
      <c r="H54" s="44"/>
    </row>
    <row r="55" spans="1:8">
      <c r="A55" s="218">
        <v>33</v>
      </c>
      <c r="B55" s="41" t="s">
        <v>154</v>
      </c>
      <c r="E55" s="50"/>
      <c r="F55" s="50"/>
      <c r="G55" s="50"/>
      <c r="H55" s="44"/>
    </row>
    <row r="56" spans="1:8">
      <c r="A56" s="218">
        <v>34</v>
      </c>
      <c r="B56" s="41" t="s">
        <v>155</v>
      </c>
      <c r="E56" s="49">
        <f>E51+E52+E53+E54+E55</f>
        <v>0</v>
      </c>
      <c r="F56" s="49">
        <f>F51+F52+F53+F54+F55</f>
        <v>0</v>
      </c>
      <c r="G56" s="49">
        <f>G51+G52+G53+G54+G55</f>
        <v>0</v>
      </c>
      <c r="H56" s="44"/>
    </row>
    <row r="57" spans="1:8">
      <c r="A57" s="218">
        <v>35</v>
      </c>
      <c r="B57" s="41" t="s">
        <v>108</v>
      </c>
      <c r="E57" s="46">
        <f>F57+G57</f>
        <v>0</v>
      </c>
      <c r="F57" s="46"/>
      <c r="G57" s="46"/>
      <c r="H57" s="44"/>
    </row>
    <row r="58" spans="1:8">
      <c r="A58" s="218">
        <v>36</v>
      </c>
      <c r="B58" s="41" t="s">
        <v>109</v>
      </c>
      <c r="E58" s="50"/>
      <c r="F58" s="50"/>
      <c r="G58" s="50"/>
      <c r="H58" s="44"/>
    </row>
    <row r="59" spans="1:8">
      <c r="A59" s="218">
        <v>37</v>
      </c>
      <c r="B59" s="41" t="s">
        <v>156</v>
      </c>
      <c r="E59" s="49">
        <f>E57+E58</f>
        <v>0</v>
      </c>
      <c r="F59" s="49">
        <f>F57+F58</f>
        <v>0</v>
      </c>
      <c r="G59" s="49">
        <f>G57+G58</f>
        <v>0</v>
      </c>
      <c r="H59" s="44"/>
    </row>
    <row r="60" spans="1:8">
      <c r="A60" s="218">
        <v>38</v>
      </c>
      <c r="B60" s="41" t="s">
        <v>111</v>
      </c>
      <c r="E60" s="46"/>
      <c r="F60" s="46"/>
      <c r="G60" s="46"/>
      <c r="H60" s="44"/>
    </row>
    <row r="61" spans="1:8">
      <c r="A61" s="218">
        <v>39</v>
      </c>
      <c r="B61" s="221" t="s">
        <v>446</v>
      </c>
      <c r="E61" s="46"/>
      <c r="F61" s="46"/>
      <c r="G61" s="46"/>
      <c r="H61" s="44"/>
    </row>
    <row r="62" spans="1:8">
      <c r="A62" s="218">
        <v>40</v>
      </c>
      <c r="B62" s="41" t="s">
        <v>112</v>
      </c>
      <c r="E62" s="50">
        <f>F62+G62</f>
        <v>0</v>
      </c>
      <c r="F62" s="50"/>
      <c r="G62" s="50"/>
      <c r="H62" s="44"/>
    </row>
    <row r="63" spans="1:8" ht="11.25" customHeight="1">
      <c r="A63" s="218"/>
      <c r="H63" s="44"/>
    </row>
    <row r="64" spans="1:8" ht="13.5" thickBot="1">
      <c r="A64" s="222">
        <v>41</v>
      </c>
      <c r="B64" s="43" t="s">
        <v>113</v>
      </c>
      <c r="C64" s="44"/>
      <c r="D64" s="44"/>
      <c r="E64" s="54">
        <f>E56-E59+E60+E62+E61</f>
        <v>0</v>
      </c>
      <c r="F64" s="54">
        <f>F56-F59+F60+F62+F61</f>
        <v>0</v>
      </c>
      <c r="G64" s="54">
        <f>G56-G59+G60+G62+G61</f>
        <v>0</v>
      </c>
      <c r="H64" s="44"/>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tr">
        <f>F2</f>
        <v xml:space="preserve">MISCELLANEOUS </v>
      </c>
      <c r="G68" s="393"/>
    </row>
    <row r="69" spans="1:8">
      <c r="A69" s="374" t="s">
        <v>209</v>
      </c>
      <c r="B69" s="374"/>
      <c r="C69" s="374"/>
      <c r="D69" s="393"/>
      <c r="E69" s="394"/>
      <c r="F69" s="396" t="str">
        <f>F3</f>
        <v>RESTATING ADJUSTMENTS</v>
      </c>
      <c r="G69" s="393"/>
    </row>
    <row r="70" spans="1:8">
      <c r="A70" s="377"/>
      <c r="B70" s="393"/>
      <c r="C70" s="393"/>
      <c r="D70" s="393"/>
      <c r="E70" s="397"/>
      <c r="F70" s="786"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pageMargins left="1" right="1" top="0.5" bottom="0.25" header="0.5" footer="0.5"/>
  <pageSetup scale="9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F3" sqref="F3"/>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c r="F1" s="38"/>
      <c r="H1" s="878" t="s">
        <v>437</v>
      </c>
    </row>
    <row r="2" spans="1:8">
      <c r="A2" s="33" t="s">
        <v>125</v>
      </c>
      <c r="B2" s="34"/>
      <c r="C2" s="33"/>
      <c r="E2" s="33"/>
      <c r="F2" s="38" t="s">
        <v>451</v>
      </c>
      <c r="G2" s="33"/>
    </row>
    <row r="3" spans="1:8">
      <c r="A3" s="34" t="str">
        <f>WAElec_10!$A$4</f>
        <v>TWELVE MONTHS ENDED DECEMBER 31, 2010</v>
      </c>
      <c r="B3" s="34"/>
      <c r="C3" s="33"/>
      <c r="E3" s="33"/>
      <c r="F3" s="38" t="s">
        <v>452</v>
      </c>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-179</v>
      </c>
      <c r="F8" s="45">
        <v>-179</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-179</v>
      </c>
      <c r="F11" s="47">
        <f>F8+F9+F10</f>
        <v>-179</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-179</v>
      </c>
      <c r="F13" s="47">
        <f>F11+F12</f>
        <v>-179</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39</v>
      </c>
      <c r="F17" s="46">
        <v>39</v>
      </c>
      <c r="G17" s="46">
        <v>0</v>
      </c>
      <c r="H17" s="44" t="str">
        <f>IF(E17=F17+G17," ","ERROR")</f>
        <v xml:space="preserve"> </v>
      </c>
    </row>
    <row r="18" spans="1:8">
      <c r="A18" s="38">
        <v>8</v>
      </c>
      <c r="B18" s="41" t="s">
        <v>137</v>
      </c>
      <c r="E18" s="46">
        <f>F18+G18</f>
        <v>-84</v>
      </c>
      <c r="F18" s="46">
        <v>-84</v>
      </c>
      <c r="G18" s="46"/>
      <c r="H18" s="44" t="str">
        <f>IF(E18=F18+G18," ","ERROR")</f>
        <v xml:space="preserve"> </v>
      </c>
    </row>
    <row r="19" spans="1:8">
      <c r="A19" s="38">
        <v>9</v>
      </c>
      <c r="B19" s="41" t="s">
        <v>138</v>
      </c>
      <c r="E19" s="46">
        <f>F19+G19</f>
        <v>-86</v>
      </c>
      <c r="F19" s="46">
        <v>-86</v>
      </c>
      <c r="G19" s="46"/>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-131</v>
      </c>
      <c r="F21" s="47">
        <f>F17+F18+F19+F20</f>
        <v>-131</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-7</v>
      </c>
      <c r="F26" s="46">
        <v>-7</v>
      </c>
      <c r="G26" s="757">
        <f>F110</f>
        <v>0</v>
      </c>
      <c r="H26" s="44" t="str">
        <f>IF(E26=F26+G26," ","ERROR")</f>
        <v xml:space="preserve"> </v>
      </c>
    </row>
    <row r="27" spans="1:8">
      <c r="A27" s="38">
        <v>15</v>
      </c>
      <c r="B27" s="41" t="s">
        <v>142</v>
      </c>
      <c r="E27" s="47">
        <f>E24+E25+E26</f>
        <v>-7</v>
      </c>
      <c r="F27" s="47">
        <f>F24+F25+F26</f>
        <v>-7</v>
      </c>
      <c r="G27" s="47">
        <f>G24+G25+G26</f>
        <v>0</v>
      </c>
      <c r="H27" s="44" t="str">
        <f>IF(E27=F27+G27," ","ERROR")</f>
        <v xml:space="preserve"> </v>
      </c>
    </row>
    <row r="28" spans="1:8">
      <c r="E28" s="49"/>
      <c r="F28" s="49"/>
      <c r="G28" s="49"/>
      <c r="H28" s="44"/>
    </row>
    <row r="29" spans="1:8">
      <c r="A29" s="38">
        <v>16</v>
      </c>
      <c r="B29" s="41" t="s">
        <v>88</v>
      </c>
      <c r="E29" s="46">
        <f>SUM(F29:G29)</f>
        <v>-1</v>
      </c>
      <c r="F29" s="46">
        <v>-1</v>
      </c>
      <c r="G29" s="46">
        <v>0</v>
      </c>
      <c r="H29" s="44" t="str">
        <f>IF(E29=F29+G29," ","ERROR")</f>
        <v xml:space="preserve"> </v>
      </c>
    </row>
    <row r="30" spans="1:8">
      <c r="A30" s="38">
        <v>17</v>
      </c>
      <c r="B30" s="41" t="s">
        <v>89</v>
      </c>
      <c r="E30" s="46">
        <f>SUM(F30:G30)</f>
        <v>-24</v>
      </c>
      <c r="F30" s="46">
        <v>-24</v>
      </c>
      <c r="G30" s="46">
        <v>0</v>
      </c>
      <c r="H30" s="929"/>
    </row>
    <row r="31" spans="1:8">
      <c r="A31" s="38">
        <v>18</v>
      </c>
      <c r="B31" s="41" t="s">
        <v>143</v>
      </c>
      <c r="E31" s="46">
        <f>SUM(F31:G31)</f>
        <v>-4</v>
      </c>
      <c r="F31" s="46">
        <v>-4</v>
      </c>
      <c r="G31" s="46">
        <v>0</v>
      </c>
      <c r="H31" s="44" t="str">
        <f>IF(E31=F31+G31," ","ERROR")</f>
        <v xml:space="preserve"> </v>
      </c>
    </row>
    <row r="32" spans="1:8">
      <c r="E32" s="49"/>
      <c r="F32" s="49"/>
      <c r="G32" s="49"/>
      <c r="H32" s="44"/>
    </row>
    <row r="33" spans="1:12">
      <c r="B33" s="41" t="s">
        <v>91</v>
      </c>
      <c r="E33" s="49"/>
      <c r="F33" s="49"/>
      <c r="G33" s="49"/>
      <c r="H33" s="44"/>
    </row>
    <row r="34" spans="1:12">
      <c r="A34" s="38">
        <v>19</v>
      </c>
      <c r="B34" s="41" t="s">
        <v>136</v>
      </c>
      <c r="E34" s="46">
        <f>SUM(F34:G34)</f>
        <v>-1</v>
      </c>
      <c r="F34" s="46">
        <v>-1</v>
      </c>
      <c r="G34" s="46">
        <v>0</v>
      </c>
      <c r="H34" s="44" t="str">
        <f>IF(E34=F34+G34," ","ERROR")</f>
        <v xml:space="preserve"> </v>
      </c>
      <c r="I34" s="924"/>
      <c r="J34" s="924"/>
      <c r="K34" s="924"/>
      <c r="L34" s="923"/>
    </row>
    <row r="35" spans="1:12">
      <c r="A35" s="38">
        <v>20</v>
      </c>
      <c r="B35" s="41" t="s">
        <v>141</v>
      </c>
      <c r="E35" s="46"/>
      <c r="F35" s="46"/>
      <c r="G35" s="46"/>
      <c r="H35" s="44" t="str">
        <f>IF(E35=F35+G35," ","ERROR")</f>
        <v xml:space="preserve"> </v>
      </c>
      <c r="I35" s="925"/>
      <c r="J35" s="924"/>
      <c r="K35" s="924"/>
      <c r="L35" s="923"/>
    </row>
    <row r="36" spans="1:12">
      <c r="A36" s="38">
        <v>21</v>
      </c>
      <c r="B36" s="41" t="s">
        <v>139</v>
      </c>
      <c r="E36" s="46"/>
      <c r="F36" s="46"/>
      <c r="G36" s="46"/>
      <c r="H36" s="44" t="str">
        <f>IF(E36=F36+G36," ","ERROR")</f>
        <v xml:space="preserve"> </v>
      </c>
      <c r="I36" s="922"/>
      <c r="J36" s="924"/>
      <c r="K36" s="924"/>
      <c r="L36" s="923"/>
    </row>
    <row r="37" spans="1:12">
      <c r="A37" s="38">
        <v>22</v>
      </c>
      <c r="B37" s="41" t="s">
        <v>144</v>
      </c>
      <c r="E37" s="51">
        <f>E34+E35+E36</f>
        <v>-1</v>
      </c>
      <c r="F37" s="51">
        <f>F34+F35+F36</f>
        <v>-1</v>
      </c>
      <c r="G37" s="51">
        <f>G34+G35+G36</f>
        <v>0</v>
      </c>
      <c r="H37" s="44" t="str">
        <f>IF(E37=F37+G37," ","ERROR")</f>
        <v xml:space="preserve"> </v>
      </c>
      <c r="I37" s="925"/>
      <c r="J37" s="924"/>
      <c r="K37" s="924"/>
      <c r="L37" s="923"/>
    </row>
    <row r="38" spans="1:12">
      <c r="A38" s="38">
        <v>23</v>
      </c>
      <c r="B38" s="41" t="s">
        <v>93</v>
      </c>
      <c r="E38" s="52">
        <f>E21+E27+E29+E30+E31+E37</f>
        <v>-168</v>
      </c>
      <c r="F38" s="52">
        <f>F21+F27+F29+F30+F31+F37</f>
        <v>-168</v>
      </c>
      <c r="G38" s="52">
        <f>G21+G27+G29+G30+G31+G37</f>
        <v>0</v>
      </c>
      <c r="H38" s="44" t="str">
        <f>IF(E38=F38+G38," ","ERROR")</f>
        <v xml:space="preserve"> </v>
      </c>
      <c r="I38" s="924"/>
      <c r="J38" s="924"/>
      <c r="K38" s="924"/>
      <c r="L38" s="923"/>
    </row>
    <row r="39" spans="1:12">
      <c r="E39" s="49"/>
      <c r="F39" s="49"/>
      <c r="G39" s="49"/>
      <c r="H39" s="44"/>
      <c r="I39" s="924"/>
      <c r="J39" s="924"/>
      <c r="K39" s="924"/>
      <c r="L39" s="923"/>
    </row>
    <row r="40" spans="1:12">
      <c r="A40" s="38">
        <v>24</v>
      </c>
      <c r="B40" s="41" t="s">
        <v>145</v>
      </c>
      <c r="E40" s="49">
        <f>E13-E38</f>
        <v>-11</v>
      </c>
      <c r="F40" s="49">
        <f>F13-F38</f>
        <v>-11</v>
      </c>
      <c r="G40" s="49">
        <f>G13-G38</f>
        <v>0</v>
      </c>
      <c r="H40" s="44" t="str">
        <f>IF(E40=F40+G40," ","ERROR")</f>
        <v xml:space="preserve"> </v>
      </c>
      <c r="I40" s="926"/>
      <c r="J40" s="926"/>
      <c r="K40" s="926"/>
    </row>
    <row r="41" spans="1:12">
      <c r="B41" s="41"/>
      <c r="E41" s="49"/>
      <c r="F41" s="49"/>
      <c r="G41" s="49"/>
      <c r="H41" s="44"/>
    </row>
    <row r="42" spans="1:12">
      <c r="B42" s="41" t="s">
        <v>146</v>
      </c>
      <c r="E42" s="49"/>
      <c r="F42" s="49"/>
      <c r="G42" s="49"/>
      <c r="H42" s="44"/>
    </row>
    <row r="43" spans="1:12">
      <c r="A43" s="38">
        <v>25</v>
      </c>
      <c r="B43" s="41" t="s">
        <v>147</v>
      </c>
      <c r="D43" s="53">
        <v>0.35</v>
      </c>
      <c r="E43" s="46">
        <f>F43+G43</f>
        <v>-4</v>
      </c>
      <c r="F43" s="46">
        <f>ROUND(F40*D43,0)</f>
        <v>-4</v>
      </c>
      <c r="G43" s="46">
        <f>ROUND(G40*D43,0)</f>
        <v>0</v>
      </c>
      <c r="H43" s="44" t="str">
        <f>IF(E43=F43+G43," ","ERROR")</f>
        <v xml:space="preserve"> </v>
      </c>
    </row>
    <row r="44" spans="1:12">
      <c r="A44" s="38">
        <v>26</v>
      </c>
      <c r="B44" s="41" t="s">
        <v>148</v>
      </c>
      <c r="E44" s="46"/>
      <c r="F44" s="46"/>
      <c r="G44" s="46"/>
      <c r="H44" s="44" t="str">
        <f>IF(E44=F44+G44," ","ERROR")</f>
        <v xml:space="preserve"> </v>
      </c>
    </row>
    <row r="45" spans="1:12">
      <c r="A45" s="38">
        <v>27</v>
      </c>
      <c r="B45" s="906" t="s">
        <v>439</v>
      </c>
      <c r="C45"/>
      <c r="D45"/>
      <c r="E45" s="754"/>
      <c r="F45" s="754"/>
      <c r="G45" s="754"/>
      <c r="H45" s="44" t="str">
        <f>IF(E45=F45+G45," ","ERROR")</f>
        <v xml:space="preserve"> </v>
      </c>
    </row>
    <row r="46" spans="1:12">
      <c r="A46" s="218"/>
      <c r="B46" s="221"/>
      <c r="C46" s="215"/>
      <c r="D46" s="215"/>
      <c r="E46" s="228"/>
      <c r="F46" s="228"/>
      <c r="G46" s="228"/>
      <c r="H46" s="44"/>
    </row>
    <row r="47" spans="1:12">
      <c r="A47" s="222">
        <v>28</v>
      </c>
      <c r="B47" s="223" t="s">
        <v>100</v>
      </c>
      <c r="C47" s="224"/>
      <c r="D47" s="224"/>
      <c r="E47" s="232">
        <f>E40-SUM(E43:E45)</f>
        <v>-7</v>
      </c>
      <c r="F47" s="232">
        <f>F40-SUM(F43:F45)</f>
        <v>-7</v>
      </c>
      <c r="G47" s="232">
        <f>G40-SUM(G43:G45)</f>
        <v>0</v>
      </c>
      <c r="H47" s="44" t="str">
        <f>IF(E47=F47+G47," ","ERROR")</f>
        <v xml:space="preserve"> </v>
      </c>
    </row>
    <row r="48" spans="1:12">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0</v>
      </c>
      <c r="F56" s="49">
        <f>F51+F52+F53+F54+F55</f>
        <v>0</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0</v>
      </c>
      <c r="F62" s="50"/>
      <c r="G62" s="50"/>
      <c r="H62" s="44" t="str">
        <f t="shared" si="1"/>
        <v xml:space="preserve"> </v>
      </c>
    </row>
    <row r="63" spans="1:8" ht="11.25" customHeight="1">
      <c r="A63" s="218"/>
      <c r="H63" s="44"/>
    </row>
    <row r="64" spans="1:8" ht="13.5" thickBot="1">
      <c r="A64" s="222">
        <v>41</v>
      </c>
      <c r="B64" s="43" t="s">
        <v>113</v>
      </c>
      <c r="C64" s="44"/>
      <c r="D64" s="44"/>
      <c r="E64" s="54">
        <f>E56-E59+E60+E62+E61</f>
        <v>0</v>
      </c>
      <c r="F64" s="54">
        <f>F56-F59+F60+F62+F61</f>
        <v>0</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t="str">
        <f>F2</f>
        <v>BUCK A BLOCK</v>
      </c>
      <c r="G68" s="393"/>
    </row>
    <row r="69" spans="1:8">
      <c r="A69" s="374" t="s">
        <v>209</v>
      </c>
      <c r="B69" s="374"/>
      <c r="C69" s="374"/>
      <c r="D69" s="393"/>
      <c r="E69" s="394"/>
      <c r="F69" s="396" t="str">
        <f>F3</f>
        <v>REMOVAL ADJUSTMENT</v>
      </c>
      <c r="G69" s="393"/>
    </row>
    <row r="70" spans="1:8">
      <c r="A70" s="377"/>
      <c r="B70" s="393"/>
      <c r="C70" s="393"/>
      <c r="D70" s="393"/>
      <c r="E70" s="397"/>
      <c r="F70" s="786"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hyperlinks>
    <hyperlink ref="H1" location="WAElec_09!AG10" display="WAElec_09!AG10"/>
  </hyperlinks>
  <pageMargins left="1" right="1" top="0.5" bottom="0.25" header="0.5" footer="0.5"/>
  <pageSetup scale="9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H66"/>
  <sheetViews>
    <sheetView topLeftCell="A13" workbookViewId="0">
      <selection activeCell="F33" sqref="F33"/>
    </sheetView>
  </sheetViews>
  <sheetFormatPr defaultColWidth="12.42578125" defaultRowHeight="12"/>
  <cols>
    <col min="1" max="1" width="5.5703125" style="377" customWidth="1"/>
    <col min="2" max="2" width="26.140625" style="375" customWidth="1"/>
    <col min="3" max="3" width="12.42578125" style="375" customWidth="1"/>
    <col min="4" max="4" width="13.140625" style="375" customWidth="1"/>
    <col min="5" max="5" width="12.42578125" style="375"/>
    <col min="6" max="6" width="15" style="375" customWidth="1"/>
    <col min="7" max="7" width="17.140625" style="375" customWidth="1"/>
    <col min="8" max="16384" width="12.42578125" style="375"/>
  </cols>
  <sheetData>
    <row r="1" spans="1:8">
      <c r="A1" s="373" t="str">
        <f>Inputs!$D$6</f>
        <v>AVISTA UTILITIES</v>
      </c>
      <c r="B1" s="374"/>
      <c r="C1" s="373"/>
      <c r="F1" s="1030" t="s">
        <v>502</v>
      </c>
      <c r="G1" s="373"/>
    </row>
    <row r="2" spans="1:8">
      <c r="A2" s="373" t="s">
        <v>125</v>
      </c>
      <c r="B2" s="374"/>
      <c r="C2" s="373"/>
      <c r="E2" s="981"/>
      <c r="F2" s="72" t="s">
        <v>469</v>
      </c>
      <c r="G2" s="373"/>
    </row>
    <row r="3" spans="1:8">
      <c r="A3" s="374" t="str">
        <f>WAElec_10!$A$4</f>
        <v>TWELVE MONTHS ENDED DECEMBER 31, 2010</v>
      </c>
      <c r="B3" s="374"/>
      <c r="C3" s="373"/>
      <c r="F3" s="72" t="s">
        <v>223</v>
      </c>
      <c r="G3" s="373"/>
    </row>
    <row r="4" spans="1:8">
      <c r="A4" s="373" t="s">
        <v>0</v>
      </c>
      <c r="B4" s="374"/>
      <c r="C4" s="373"/>
      <c r="E4" s="982"/>
      <c r="F4" s="980" t="s">
        <v>128</v>
      </c>
      <c r="G4" s="376"/>
    </row>
    <row r="5" spans="1:8">
      <c r="A5" s="377" t="s">
        <v>12</v>
      </c>
    </row>
    <row r="6" spans="1:8" s="377" customFormat="1">
      <c r="A6" s="377" t="s">
        <v>129</v>
      </c>
      <c r="B6" s="378" t="s">
        <v>33</v>
      </c>
      <c r="C6" s="378"/>
      <c r="E6" s="378" t="s">
        <v>130</v>
      </c>
      <c r="F6" s="378" t="s">
        <v>131</v>
      </c>
      <c r="G6" s="378" t="s">
        <v>115</v>
      </c>
      <c r="H6" s="379" t="s">
        <v>132</v>
      </c>
    </row>
    <row r="7" spans="1:8">
      <c r="B7" s="380" t="s">
        <v>72</v>
      </c>
    </row>
    <row r="8" spans="1:8" s="383" customFormat="1">
      <c r="A8" s="381">
        <v>1</v>
      </c>
      <c r="B8" s="382" t="s">
        <v>73</v>
      </c>
      <c r="E8" s="384">
        <f>F8+G8</f>
        <v>0</v>
      </c>
      <c r="F8" s="384"/>
      <c r="G8" s="384"/>
      <c r="H8" s="383" t="str">
        <f t="shared" ref="H8:H13" si="0">IF(E8=F8+G8," ","ERROR")</f>
        <v xml:space="preserve"> </v>
      </c>
    </row>
    <row r="9" spans="1:8">
      <c r="A9" s="377">
        <v>2</v>
      </c>
      <c r="B9" s="380" t="s">
        <v>74</v>
      </c>
      <c r="E9" s="385"/>
      <c r="F9" s="385"/>
      <c r="G9" s="385"/>
      <c r="H9" s="383" t="str">
        <f t="shared" si="0"/>
        <v xml:space="preserve"> </v>
      </c>
    </row>
    <row r="10" spans="1:8">
      <c r="A10" s="377">
        <v>3</v>
      </c>
      <c r="B10" s="380" t="s">
        <v>133</v>
      </c>
      <c r="E10" s="385">
        <f>SUM(F10:G10)</f>
        <v>-33539</v>
      </c>
      <c r="F10" s="385">
        <v>-33539</v>
      </c>
      <c r="G10" s="385"/>
      <c r="H10" s="383" t="str">
        <f t="shared" si="0"/>
        <v xml:space="preserve"> </v>
      </c>
    </row>
    <row r="11" spans="1:8">
      <c r="A11" s="377">
        <v>4</v>
      </c>
      <c r="B11" s="380" t="s">
        <v>134</v>
      </c>
      <c r="E11" s="386">
        <f>E8+E9+E10</f>
        <v>-33539</v>
      </c>
      <c r="F11" s="386">
        <f>F8+F9+F10</f>
        <v>-33539</v>
      </c>
      <c r="G11" s="386">
        <f>G8+G9+G10</f>
        <v>0</v>
      </c>
      <c r="H11" s="383" t="str">
        <f t="shared" si="0"/>
        <v xml:space="preserve"> </v>
      </c>
    </row>
    <row r="12" spans="1:8">
      <c r="A12" s="377">
        <v>5</v>
      </c>
      <c r="B12" s="380" t="s">
        <v>77</v>
      </c>
      <c r="E12" s="385">
        <f>SUM(F12:G12)</f>
        <v>-72510</v>
      </c>
      <c r="F12" s="385">
        <v>-72510</v>
      </c>
      <c r="G12" s="385"/>
      <c r="H12" s="383" t="str">
        <f t="shared" si="0"/>
        <v xml:space="preserve"> </v>
      </c>
    </row>
    <row r="13" spans="1:8">
      <c r="A13" s="377">
        <v>6</v>
      </c>
      <c r="B13" s="380" t="s">
        <v>135</v>
      </c>
      <c r="E13" s="386">
        <f>E11+E12</f>
        <v>-106049</v>
      </c>
      <c r="F13" s="386">
        <f>F11+F12</f>
        <v>-106049</v>
      </c>
      <c r="G13" s="386">
        <f>G11+G12</f>
        <v>0</v>
      </c>
      <c r="H13" s="383" t="str">
        <f t="shared" si="0"/>
        <v xml:space="preserve"> </v>
      </c>
    </row>
    <row r="14" spans="1:8">
      <c r="E14" s="387"/>
      <c r="F14" s="387"/>
      <c r="G14" s="387"/>
      <c r="H14" s="383"/>
    </row>
    <row r="15" spans="1:8">
      <c r="B15" s="380" t="s">
        <v>79</v>
      </c>
      <c r="E15" s="387"/>
      <c r="F15" s="387"/>
      <c r="G15" s="387"/>
      <c r="H15" s="383"/>
    </row>
    <row r="16" spans="1:8">
      <c r="B16" s="380" t="s">
        <v>80</v>
      </c>
      <c r="E16" s="387"/>
      <c r="F16" s="387"/>
      <c r="G16" s="387"/>
      <c r="H16" s="383"/>
    </row>
    <row r="17" spans="1:8">
      <c r="A17" s="377">
        <v>7</v>
      </c>
      <c r="B17" s="380" t="s">
        <v>136</v>
      </c>
      <c r="E17" s="385">
        <f>SUM(F17:G17)</f>
        <v>-75845</v>
      </c>
      <c r="F17" s="385">
        <f>-101911-F18</f>
        <v>-75845</v>
      </c>
      <c r="G17" s="385"/>
      <c r="H17" s="383" t="str">
        <f>IF(E17=F17+G17," ","ERROR")</f>
        <v xml:space="preserve"> </v>
      </c>
    </row>
    <row r="18" spans="1:8">
      <c r="A18" s="377">
        <v>8</v>
      </c>
      <c r="B18" s="380" t="s">
        <v>137</v>
      </c>
      <c r="E18" s="385">
        <f>SUM(F18:G18)</f>
        <v>-26066</v>
      </c>
      <c r="F18" s="385">
        <v>-26066</v>
      </c>
      <c r="G18" s="385"/>
      <c r="H18" s="383" t="str">
        <f>IF(E18=F18+G18," ","ERROR")</f>
        <v xml:space="preserve"> </v>
      </c>
    </row>
    <row r="19" spans="1:8">
      <c r="A19" s="377">
        <v>9</v>
      </c>
      <c r="B19" s="380" t="s">
        <v>138</v>
      </c>
      <c r="E19" s="385"/>
      <c r="F19" s="385"/>
      <c r="G19" s="385"/>
      <c r="H19" s="383" t="str">
        <f>IF(E19=F19+G19," ","ERROR")</f>
        <v xml:space="preserve"> </v>
      </c>
    </row>
    <row r="20" spans="1:8">
      <c r="A20" s="377">
        <v>10</v>
      </c>
      <c r="B20" s="380" t="s">
        <v>139</v>
      </c>
      <c r="E20" s="385"/>
      <c r="F20" s="385"/>
      <c r="G20" s="385"/>
      <c r="H20" s="383" t="str">
        <f>IF(E20=F20+G20," ","ERROR")</f>
        <v xml:space="preserve"> </v>
      </c>
    </row>
    <row r="21" spans="1:8">
      <c r="A21" s="377">
        <v>11</v>
      </c>
      <c r="B21" s="380" t="s">
        <v>140</v>
      </c>
      <c r="E21" s="386">
        <f>E17+E18+E19+E20</f>
        <v>-101911</v>
      </c>
      <c r="F21" s="386">
        <f>F17+F18+F19+F20</f>
        <v>-101911</v>
      </c>
      <c r="G21" s="386">
        <f>G17+G18+G19+G20</f>
        <v>0</v>
      </c>
      <c r="H21" s="383" t="str">
        <f>IF(E21=F21+G21," ","ERROR")</f>
        <v xml:space="preserve"> </v>
      </c>
    </row>
    <row r="22" spans="1:8">
      <c r="E22" s="387"/>
      <c r="F22" s="387"/>
      <c r="G22" s="387"/>
      <c r="H22" s="383"/>
    </row>
    <row r="23" spans="1:8">
      <c r="B23" s="380" t="s">
        <v>85</v>
      </c>
      <c r="E23" s="387"/>
      <c r="F23" s="387"/>
      <c r="G23" s="387"/>
      <c r="H23" s="383"/>
    </row>
    <row r="24" spans="1:8">
      <c r="A24" s="377">
        <v>12</v>
      </c>
      <c r="B24" s="380" t="s">
        <v>136</v>
      </c>
      <c r="E24" s="385"/>
      <c r="F24" s="385"/>
      <c r="G24" s="385"/>
      <c r="H24" s="383" t="str">
        <f>IF(E24=F24+G24," ","ERROR")</f>
        <v xml:space="preserve"> </v>
      </c>
    </row>
    <row r="25" spans="1:8">
      <c r="A25" s="377">
        <v>13</v>
      </c>
      <c r="B25" s="380" t="s">
        <v>141</v>
      </c>
      <c r="E25" s="385"/>
      <c r="F25" s="385"/>
      <c r="G25" s="385"/>
      <c r="H25" s="383" t="str">
        <f>IF(E25=F25+G25," ","ERROR")</f>
        <v xml:space="preserve"> </v>
      </c>
    </row>
    <row r="26" spans="1:8">
      <c r="A26" s="377">
        <v>14</v>
      </c>
      <c r="B26" s="380" t="s">
        <v>139</v>
      </c>
      <c r="E26" s="385">
        <f>F26+G26</f>
        <v>0</v>
      </c>
      <c r="F26" s="385"/>
      <c r="G26" s="702"/>
      <c r="H26" s="383" t="str">
        <f>IF(E26=F26+G26," ","ERROR")</f>
        <v xml:space="preserve"> </v>
      </c>
    </row>
    <row r="27" spans="1:8">
      <c r="A27" s="377">
        <v>15</v>
      </c>
      <c r="B27" s="380" t="s">
        <v>142</v>
      </c>
      <c r="E27" s="386">
        <f>E24+E25+E26</f>
        <v>0</v>
      </c>
      <c r="F27" s="386">
        <f>F24+F25+F26</f>
        <v>0</v>
      </c>
      <c r="G27" s="386">
        <f>G24+G25+G26</f>
        <v>0</v>
      </c>
      <c r="H27" s="383" t="str">
        <f>IF(E27=F27+G27," ","ERROR")</f>
        <v xml:space="preserve"> </v>
      </c>
    </row>
    <row r="28" spans="1:8">
      <c r="E28" s="387"/>
      <c r="F28" s="387"/>
      <c r="G28" s="387"/>
      <c r="H28" s="383"/>
    </row>
    <row r="29" spans="1:8">
      <c r="A29" s="377">
        <v>16</v>
      </c>
      <c r="B29" s="380" t="s">
        <v>88</v>
      </c>
      <c r="E29" s="385"/>
      <c r="F29" s="385"/>
      <c r="G29" s="385"/>
      <c r="H29" s="383" t="str">
        <f>IF(E29=F29+G29," ","ERROR")</f>
        <v xml:space="preserve"> </v>
      </c>
    </row>
    <row r="30" spans="1:8">
      <c r="A30" s="377">
        <v>17</v>
      </c>
      <c r="B30" s="380" t="s">
        <v>89</v>
      </c>
      <c r="E30" s="385"/>
      <c r="F30" s="385"/>
      <c r="G30" s="385"/>
      <c r="H30" s="383" t="str">
        <f>IF(E30=F30+G30," ","ERROR")</f>
        <v xml:space="preserve"> </v>
      </c>
    </row>
    <row r="31" spans="1:8">
      <c r="A31" s="377">
        <v>18</v>
      </c>
      <c r="B31" s="380" t="s">
        <v>143</v>
      </c>
      <c r="E31" s="385"/>
      <c r="F31" s="385"/>
      <c r="G31" s="385"/>
      <c r="H31" s="383" t="str">
        <f>IF(E31=F31+G31," ","ERROR")</f>
        <v xml:space="preserve"> </v>
      </c>
    </row>
    <row r="32" spans="1:8">
      <c r="E32" s="387"/>
      <c r="F32" s="387"/>
      <c r="G32" s="387"/>
      <c r="H32" s="383"/>
    </row>
    <row r="33" spans="1:8">
      <c r="B33" s="380" t="s">
        <v>91</v>
      </c>
      <c r="E33" s="387"/>
      <c r="F33" s="387"/>
      <c r="G33" s="387"/>
      <c r="H33" s="701"/>
    </row>
    <row r="34" spans="1:8">
      <c r="A34" s="377">
        <v>19</v>
      </c>
      <c r="B34" s="380" t="s">
        <v>136</v>
      </c>
      <c r="E34" s="385">
        <f>F34+G34</f>
        <v>0</v>
      </c>
      <c r="F34" s="385"/>
      <c r="G34" s="385"/>
      <c r="H34" s="383" t="str">
        <f>IF(E34=F34+G34," ","ERROR")</f>
        <v xml:space="preserve"> </v>
      </c>
    </row>
    <row r="35" spans="1:8">
      <c r="A35" s="377">
        <v>20</v>
      </c>
      <c r="B35" s="380" t="s">
        <v>141</v>
      </c>
      <c r="E35" s="385"/>
      <c r="F35" s="385"/>
      <c r="G35" s="385"/>
      <c r="H35" s="383" t="str">
        <f>IF(E35=F35+G35," ","ERROR")</f>
        <v xml:space="preserve"> </v>
      </c>
    </row>
    <row r="36" spans="1:8">
      <c r="A36" s="377">
        <v>21</v>
      </c>
      <c r="B36" s="380" t="s">
        <v>139</v>
      </c>
      <c r="E36" s="385"/>
      <c r="F36" s="385"/>
      <c r="G36" s="385"/>
      <c r="H36" s="383" t="str">
        <f>IF(E36=F36+G36," ","ERROR")</f>
        <v xml:space="preserve"> </v>
      </c>
    </row>
    <row r="37" spans="1:8">
      <c r="A37" s="377">
        <v>22</v>
      </c>
      <c r="B37" s="380" t="s">
        <v>144</v>
      </c>
      <c r="E37" s="388">
        <f>E34+E35+E36</f>
        <v>0</v>
      </c>
      <c r="F37" s="388">
        <f>F34+F35+F36</f>
        <v>0</v>
      </c>
      <c r="G37" s="388">
        <f>G34+G35+G36</f>
        <v>0</v>
      </c>
      <c r="H37" s="383" t="str">
        <f>IF(E37=F37+G37," ","ERROR")</f>
        <v xml:space="preserve"> </v>
      </c>
    </row>
    <row r="38" spans="1:8">
      <c r="A38" s="377">
        <v>23</v>
      </c>
      <c r="B38" s="380" t="s">
        <v>93</v>
      </c>
      <c r="E38" s="389">
        <f>E21+E27+E29+E30+E31+E37</f>
        <v>-101911</v>
      </c>
      <c r="F38" s="389">
        <f>F21+F27+F29+F30+F31+F37</f>
        <v>-101911</v>
      </c>
      <c r="G38" s="389">
        <f>G21+G27+G29+G30+G31+G37</f>
        <v>0</v>
      </c>
      <c r="H38" s="383" t="str">
        <f>IF(E38=F38+G38," ","ERROR")</f>
        <v xml:space="preserve"> </v>
      </c>
    </row>
    <row r="39" spans="1:8">
      <c r="E39" s="387"/>
      <c r="F39" s="387"/>
      <c r="G39" s="387"/>
      <c r="H39" s="383"/>
    </row>
    <row r="40" spans="1:8">
      <c r="A40" s="377">
        <v>24</v>
      </c>
      <c r="B40" s="380" t="s">
        <v>145</v>
      </c>
      <c r="E40" s="387">
        <f>E13-E38</f>
        <v>-4138</v>
      </c>
      <c r="F40" s="387">
        <f>F13-F38</f>
        <v>-4138</v>
      </c>
      <c r="G40" s="387">
        <f>G13-G38</f>
        <v>0</v>
      </c>
      <c r="H40" s="383" t="str">
        <f>IF(E40=F40+G40," ","ERROR")</f>
        <v xml:space="preserve"> </v>
      </c>
    </row>
    <row r="41" spans="1:8">
      <c r="B41" s="380"/>
      <c r="E41" s="387"/>
      <c r="F41" s="387"/>
      <c r="G41" s="387"/>
      <c r="H41" s="383"/>
    </row>
    <row r="42" spans="1:8">
      <c r="B42" s="380" t="s">
        <v>146</v>
      </c>
      <c r="E42" s="387"/>
      <c r="F42" s="387"/>
      <c r="G42" s="387"/>
      <c r="H42" s="383"/>
    </row>
    <row r="43" spans="1:8">
      <c r="A43" s="377">
        <v>25</v>
      </c>
      <c r="B43" s="380" t="s">
        <v>147</v>
      </c>
      <c r="D43" s="390">
        <v>0.35</v>
      </c>
      <c r="E43" s="385">
        <f>F43+G43</f>
        <v>-1448</v>
      </c>
      <c r="F43" s="385">
        <f>ROUND(F40*$D$43,0)</f>
        <v>-1448</v>
      </c>
      <c r="G43" s="385">
        <f>ROUND(G40*$D$43,0)</f>
        <v>0</v>
      </c>
      <c r="H43" s="383" t="str">
        <f>IF(E43=F43+G43," ","ERROR")</f>
        <v xml:space="preserve"> </v>
      </c>
    </row>
    <row r="44" spans="1:8">
      <c r="A44" s="377">
        <v>26</v>
      </c>
      <c r="B44" s="380" t="s">
        <v>148</v>
      </c>
      <c r="E44" s="385"/>
      <c r="F44" s="385"/>
      <c r="G44" s="385"/>
      <c r="H44" s="383" t="str">
        <f>IF(E44=F44+G44," ","ERROR")</f>
        <v xml:space="preserve"> </v>
      </c>
    </row>
    <row r="45" spans="1:8" ht="12.75">
      <c r="A45" s="38">
        <v>27</v>
      </c>
      <c r="B45" s="906" t="s">
        <v>439</v>
      </c>
      <c r="C45"/>
      <c r="D45"/>
      <c r="E45" s="754"/>
      <c r="F45" s="754"/>
      <c r="G45" s="754"/>
      <c r="H45" s="383" t="str">
        <f>IF(E45=F45+G45," ","ERROR")</f>
        <v xml:space="preserve"> </v>
      </c>
    </row>
    <row r="46" spans="1:8">
      <c r="A46" s="218"/>
      <c r="B46" s="221"/>
      <c r="C46" s="215"/>
      <c r="D46" s="215"/>
      <c r="E46" s="228"/>
      <c r="F46" s="228"/>
      <c r="G46" s="228"/>
      <c r="H46" s="383"/>
    </row>
    <row r="47" spans="1:8" s="383" customFormat="1">
      <c r="A47" s="222">
        <v>28</v>
      </c>
      <c r="B47" s="223" t="s">
        <v>100</v>
      </c>
      <c r="C47" s="224"/>
      <c r="D47" s="224"/>
      <c r="E47" s="232">
        <f>E40-SUM(E43:E45)</f>
        <v>-2690</v>
      </c>
      <c r="F47" s="232">
        <f>F40-SUM(F43:F45)</f>
        <v>-2690</v>
      </c>
      <c r="G47" s="232">
        <f>G40-SUM(G43:G45)</f>
        <v>0</v>
      </c>
      <c r="H47" s="383" t="str">
        <f>IF(E47=F47+G47," ","ERROR")</f>
        <v xml:space="preserve"> </v>
      </c>
    </row>
    <row r="48" spans="1:8">
      <c r="A48" s="218"/>
      <c r="H48" s="383"/>
    </row>
    <row r="49" spans="1:8">
      <c r="A49" s="218"/>
      <c r="B49" s="380" t="s">
        <v>101</v>
      </c>
      <c r="H49" s="383"/>
    </row>
    <row r="50" spans="1:8">
      <c r="A50" s="218"/>
      <c r="B50" s="380" t="s">
        <v>102</v>
      </c>
      <c r="H50" s="383"/>
    </row>
    <row r="51" spans="1:8" s="383" customFormat="1">
      <c r="A51" s="218">
        <v>29</v>
      </c>
      <c r="B51" s="382" t="s">
        <v>150</v>
      </c>
      <c r="E51" s="384"/>
      <c r="F51" s="384"/>
      <c r="G51" s="384"/>
      <c r="H51" s="383" t="str">
        <f t="shared" ref="H51:H62" si="1">IF(E51=F51+G51," ","ERROR")</f>
        <v xml:space="preserve"> </v>
      </c>
    </row>
    <row r="52" spans="1:8">
      <c r="A52" s="218">
        <v>30</v>
      </c>
      <c r="B52" s="380" t="s">
        <v>151</v>
      </c>
      <c r="E52" s="385"/>
      <c r="F52" s="385"/>
      <c r="G52" s="385"/>
      <c r="H52" s="383" t="str">
        <f t="shared" si="1"/>
        <v xml:space="preserve"> </v>
      </c>
    </row>
    <row r="53" spans="1:8">
      <c r="A53" s="218">
        <v>31</v>
      </c>
      <c r="B53" s="380" t="s">
        <v>152</v>
      </c>
      <c r="E53" s="385"/>
      <c r="F53" s="385"/>
      <c r="G53" s="385"/>
      <c r="H53" s="383" t="str">
        <f t="shared" si="1"/>
        <v xml:space="preserve"> </v>
      </c>
    </row>
    <row r="54" spans="1:8">
      <c r="A54" s="218">
        <v>32</v>
      </c>
      <c r="B54" s="380" t="s">
        <v>153</v>
      </c>
      <c r="E54" s="385"/>
      <c r="F54" s="385"/>
      <c r="G54" s="385"/>
      <c r="H54" s="383" t="str">
        <f t="shared" si="1"/>
        <v xml:space="preserve"> </v>
      </c>
    </row>
    <row r="55" spans="1:8">
      <c r="A55" s="218">
        <v>33</v>
      </c>
      <c r="B55" s="380" t="s">
        <v>154</v>
      </c>
      <c r="E55" s="391"/>
      <c r="F55" s="391"/>
      <c r="G55" s="391"/>
      <c r="H55" s="383" t="str">
        <f t="shared" si="1"/>
        <v xml:space="preserve"> </v>
      </c>
    </row>
    <row r="56" spans="1:8">
      <c r="A56" s="218">
        <v>34</v>
      </c>
      <c r="B56" s="380" t="s">
        <v>155</v>
      </c>
      <c r="E56" s="387">
        <f>E51+E52+E53+E54+E55</f>
        <v>0</v>
      </c>
      <c r="F56" s="387">
        <f>F51+F52+F53+F54+F55</f>
        <v>0</v>
      </c>
      <c r="G56" s="387">
        <f>G51+G52+G53+G54+G55</f>
        <v>0</v>
      </c>
      <c r="H56" s="383" t="str">
        <f t="shared" si="1"/>
        <v xml:space="preserve"> </v>
      </c>
    </row>
    <row r="57" spans="1:8">
      <c r="A57" s="218">
        <v>35</v>
      </c>
      <c r="B57" s="380" t="s">
        <v>108</v>
      </c>
      <c r="E57" s="385"/>
      <c r="F57" s="385"/>
      <c r="G57" s="385"/>
      <c r="H57" s="383" t="str">
        <f t="shared" si="1"/>
        <v xml:space="preserve"> </v>
      </c>
    </row>
    <row r="58" spans="1:8">
      <c r="A58" s="218">
        <v>36</v>
      </c>
      <c r="B58" s="380" t="s">
        <v>109</v>
      </c>
      <c r="E58" s="391"/>
      <c r="F58" s="391"/>
      <c r="G58" s="391"/>
      <c r="H58" s="383" t="str">
        <f t="shared" si="1"/>
        <v xml:space="preserve"> </v>
      </c>
    </row>
    <row r="59" spans="1:8">
      <c r="A59" s="218">
        <v>37</v>
      </c>
      <c r="B59" s="380" t="s">
        <v>156</v>
      </c>
      <c r="E59" s="387">
        <f>E57+E58</f>
        <v>0</v>
      </c>
      <c r="F59" s="387">
        <f>F57+F58</f>
        <v>0</v>
      </c>
      <c r="G59" s="387">
        <f>G57+G58</f>
        <v>0</v>
      </c>
      <c r="H59" s="383" t="str">
        <f t="shared" si="1"/>
        <v xml:space="preserve"> </v>
      </c>
    </row>
    <row r="60" spans="1:8">
      <c r="A60" s="218">
        <v>38</v>
      </c>
      <c r="B60" s="380" t="s">
        <v>111</v>
      </c>
      <c r="E60" s="385"/>
      <c r="F60" s="385"/>
      <c r="G60" s="385"/>
      <c r="H60" s="383" t="str">
        <f t="shared" si="1"/>
        <v xml:space="preserve"> </v>
      </c>
    </row>
    <row r="61" spans="1:8">
      <c r="A61" s="218">
        <v>39</v>
      </c>
      <c r="B61" s="221" t="s">
        <v>446</v>
      </c>
      <c r="E61" s="385"/>
      <c r="F61" s="385"/>
      <c r="G61" s="385"/>
      <c r="H61" s="383"/>
    </row>
    <row r="62" spans="1:8">
      <c r="A62" s="218">
        <v>40</v>
      </c>
      <c r="B62" s="380" t="s">
        <v>112</v>
      </c>
      <c r="E62" s="391"/>
      <c r="F62" s="391"/>
      <c r="G62" s="391"/>
      <c r="H62" s="383" t="str">
        <f t="shared" si="1"/>
        <v xml:space="preserve"> </v>
      </c>
    </row>
    <row r="63" spans="1:8" ht="9" customHeight="1">
      <c r="A63" s="218"/>
      <c r="H63" s="383"/>
    </row>
    <row r="64" spans="1:8" s="383" customFormat="1" ht="12.75" thickBot="1">
      <c r="A64" s="222">
        <v>41</v>
      </c>
      <c r="B64" s="382" t="s">
        <v>113</v>
      </c>
      <c r="E64" s="54">
        <f>E56-E59+E60+E62+E61</f>
        <v>0</v>
      </c>
      <c r="F64" s="54">
        <f>F56-F59+F60+F62+F61</f>
        <v>0</v>
      </c>
      <c r="G64" s="54">
        <f>G56-G59+G60+G62+G61</f>
        <v>0</v>
      </c>
      <c r="H64" s="383" t="str">
        <f>IF(E64=F64+G64," ","ERROR")</f>
        <v xml:space="preserve"> </v>
      </c>
    </row>
    <row r="65" spans="1:8" ht="12.75" thickTop="1"/>
    <row r="66" spans="1:8">
      <c r="A66" s="375"/>
      <c r="B66" s="393"/>
      <c r="C66" s="393"/>
      <c r="D66" s="393"/>
      <c r="E66" s="394"/>
      <c r="F66" s="395"/>
      <c r="G66" s="393"/>
      <c r="H66" s="393"/>
    </row>
  </sheetData>
  <phoneticPr fontId="0" type="noConversion"/>
  <printOptions horizontalCentered="1"/>
  <pageMargins left="1" right="1" top="0.5" bottom="0.5" header="0.5" footer="0.5"/>
  <pageSetup scale="85" fitToHeight="2" orientation="portrait" horizontalDpi="300" verticalDpi="300" r:id="rId1"/>
  <headerFooter alignWithMargins="0"/>
  <rowBreaks count="1" manualBreakCount="1">
    <brk id="65" max="65535" man="1"/>
  </rowBreaks>
  <colBreaks count="3" manualBreakCount="3">
    <brk id="7" max="1048575" man="1"/>
    <brk id="15" max="1048575" man="1"/>
    <brk id="23"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11"/>
  <sheetViews>
    <sheetView workbookViewId="0">
      <selection activeCell="F1" sqref="F1"/>
    </sheetView>
  </sheetViews>
  <sheetFormatPr defaultColWidth="12.42578125" defaultRowHeight="12"/>
  <cols>
    <col min="1" max="1" width="5.5703125" style="581" customWidth="1"/>
    <col min="2" max="2" width="26.140625" style="578" customWidth="1"/>
    <col min="3" max="3" width="12.42578125" style="578" customWidth="1"/>
    <col min="4" max="4" width="6.7109375" style="578" customWidth="1"/>
    <col min="5" max="6" width="12.42578125" style="578" customWidth="1"/>
    <col min="7" max="7" width="14.42578125" style="578" customWidth="1"/>
    <col min="8" max="8" width="12.42578125" style="510" customWidth="1"/>
    <col min="9" max="16384" width="12.42578125" style="578"/>
  </cols>
  <sheetData>
    <row r="1" spans="1:8">
      <c r="A1" s="576" t="str">
        <f>Inputs!$D$6</f>
        <v>AVISTA UTILITIES</v>
      </c>
      <c r="B1" s="577"/>
      <c r="C1" s="576"/>
      <c r="F1" s="1028" t="s">
        <v>502</v>
      </c>
    </row>
    <row r="2" spans="1:8">
      <c r="A2" s="576" t="s">
        <v>125</v>
      </c>
      <c r="B2" s="577"/>
      <c r="C2" s="576"/>
      <c r="E2" s="576" t="s">
        <v>233</v>
      </c>
      <c r="F2" s="576"/>
      <c r="G2" s="576"/>
    </row>
    <row r="3" spans="1:8">
      <c r="A3" s="577" t="str">
        <f>WAElec_10!$A$4</f>
        <v>TWELVE MONTHS ENDED DECEMBER 31, 2010</v>
      </c>
      <c r="B3" s="577"/>
      <c r="C3" s="576"/>
      <c r="E3" s="576" t="s">
        <v>234</v>
      </c>
      <c r="F3" s="576"/>
      <c r="G3" s="576"/>
    </row>
    <row r="4" spans="1:8">
      <c r="A4" s="576" t="s">
        <v>0</v>
      </c>
      <c r="B4" s="577"/>
      <c r="C4" s="576"/>
      <c r="E4" s="579" t="s">
        <v>128</v>
      </c>
      <c r="F4" s="579"/>
      <c r="G4" s="580"/>
    </row>
    <row r="5" spans="1:8">
      <c r="A5" s="581" t="s">
        <v>12</v>
      </c>
    </row>
    <row r="6" spans="1:8" s="581" customFormat="1">
      <c r="A6" s="581" t="s">
        <v>129</v>
      </c>
      <c r="B6" s="582" t="s">
        <v>33</v>
      </c>
      <c r="C6" s="582"/>
      <c r="E6" s="582" t="s">
        <v>130</v>
      </c>
      <c r="F6" s="582" t="s">
        <v>131</v>
      </c>
      <c r="G6" s="582" t="s">
        <v>115</v>
      </c>
      <c r="H6" s="518" t="s">
        <v>132</v>
      </c>
    </row>
    <row r="7" spans="1:8">
      <c r="B7" s="583" t="s">
        <v>72</v>
      </c>
    </row>
    <row r="8" spans="1:8" s="586" customFormat="1">
      <c r="A8" s="584">
        <v>1</v>
      </c>
      <c r="B8" s="585" t="s">
        <v>73</v>
      </c>
      <c r="E8" s="587">
        <f>F8+G8</f>
        <v>0</v>
      </c>
      <c r="F8" s="587"/>
      <c r="G8" s="587"/>
      <c r="H8" s="522" t="str">
        <f t="shared" ref="H8:H13" si="0">IF(E8=F8+G8," ","ERROR")</f>
        <v xml:space="preserve"> </v>
      </c>
    </row>
    <row r="9" spans="1:8">
      <c r="A9" s="581">
        <v>2</v>
      </c>
      <c r="B9" s="583" t="s">
        <v>74</v>
      </c>
      <c r="E9" s="588"/>
      <c r="F9" s="588"/>
      <c r="G9" s="588"/>
      <c r="H9" s="522" t="str">
        <f t="shared" si="0"/>
        <v xml:space="preserve"> </v>
      </c>
    </row>
    <row r="10" spans="1:8">
      <c r="A10" s="581">
        <v>3</v>
      </c>
      <c r="B10" s="583" t="s">
        <v>133</v>
      </c>
      <c r="E10" s="588"/>
      <c r="F10" s="588"/>
      <c r="G10" s="588"/>
      <c r="H10" s="522" t="str">
        <f t="shared" si="0"/>
        <v xml:space="preserve"> </v>
      </c>
    </row>
    <row r="11" spans="1:8">
      <c r="A11" s="581">
        <v>4</v>
      </c>
      <c r="B11" s="583" t="s">
        <v>134</v>
      </c>
      <c r="E11" s="589">
        <f>E8+E9+E10</f>
        <v>0</v>
      </c>
      <c r="F11" s="589">
        <f>F8+F9+F10</f>
        <v>0</v>
      </c>
      <c r="G11" s="589">
        <f>G8+G9+G10</f>
        <v>0</v>
      </c>
      <c r="H11" s="522" t="str">
        <f t="shared" si="0"/>
        <v xml:space="preserve"> </v>
      </c>
    </row>
    <row r="12" spans="1:8">
      <c r="A12" s="581">
        <v>5</v>
      </c>
      <c r="B12" s="583" t="s">
        <v>77</v>
      </c>
      <c r="E12" s="588"/>
      <c r="F12" s="588"/>
      <c r="G12" s="588"/>
      <c r="H12" s="522" t="str">
        <f t="shared" si="0"/>
        <v xml:space="preserve"> </v>
      </c>
    </row>
    <row r="13" spans="1:8">
      <c r="A13" s="581">
        <v>6</v>
      </c>
      <c r="B13" s="583" t="s">
        <v>135</v>
      </c>
      <c r="E13" s="589">
        <f>E11+E12</f>
        <v>0</v>
      </c>
      <c r="F13" s="589">
        <f>F11+F12</f>
        <v>0</v>
      </c>
      <c r="G13" s="589">
        <f>G11+G12</f>
        <v>0</v>
      </c>
      <c r="H13" s="522" t="str">
        <f t="shared" si="0"/>
        <v xml:space="preserve"> </v>
      </c>
    </row>
    <row r="14" spans="1:8">
      <c r="E14" s="590"/>
      <c r="F14" s="590"/>
      <c r="G14" s="590"/>
      <c r="H14" s="522"/>
    </row>
    <row r="15" spans="1:8">
      <c r="B15" s="583" t="s">
        <v>79</v>
      </c>
      <c r="E15" s="590"/>
      <c r="F15" s="590"/>
      <c r="G15" s="590"/>
      <c r="H15" s="522"/>
    </row>
    <row r="16" spans="1:8">
      <c r="B16" s="583" t="s">
        <v>80</v>
      </c>
      <c r="E16" s="590"/>
      <c r="F16" s="590"/>
      <c r="G16" s="590"/>
      <c r="H16" s="522"/>
    </row>
    <row r="17" spans="1:8">
      <c r="A17" s="581">
        <v>7</v>
      </c>
      <c r="B17" s="583" t="s">
        <v>136</v>
      </c>
      <c r="E17" s="588"/>
      <c r="F17" s="588"/>
      <c r="G17" s="588"/>
      <c r="H17" s="522" t="str">
        <f>IF(E17=F17+G17," ","ERROR")</f>
        <v xml:space="preserve"> </v>
      </c>
    </row>
    <row r="18" spans="1:8">
      <c r="A18" s="581">
        <v>8</v>
      </c>
      <c r="B18" s="583" t="s">
        <v>137</v>
      </c>
      <c r="E18" s="588"/>
      <c r="F18" s="588"/>
      <c r="G18" s="588"/>
      <c r="H18" s="522" t="str">
        <f>IF(E18=F18+G18," ","ERROR")</f>
        <v xml:space="preserve"> </v>
      </c>
    </row>
    <row r="19" spans="1:8">
      <c r="A19" s="581">
        <v>9</v>
      </c>
      <c r="B19" s="583" t="s">
        <v>138</v>
      </c>
      <c r="E19" s="588"/>
      <c r="F19" s="588"/>
      <c r="G19" s="588"/>
      <c r="H19" s="522" t="str">
        <f>IF(E19=F19+G19," ","ERROR")</f>
        <v xml:space="preserve"> </v>
      </c>
    </row>
    <row r="20" spans="1:8">
      <c r="A20" s="581">
        <v>10</v>
      </c>
      <c r="B20" s="583" t="s">
        <v>139</v>
      </c>
      <c r="E20" s="588"/>
      <c r="F20" s="588"/>
      <c r="G20" s="588"/>
      <c r="H20" s="522" t="str">
        <f>IF(E20=F20+G20," ","ERROR")</f>
        <v xml:space="preserve"> </v>
      </c>
    </row>
    <row r="21" spans="1:8">
      <c r="A21" s="581">
        <v>11</v>
      </c>
      <c r="B21" s="583" t="s">
        <v>140</v>
      </c>
      <c r="E21" s="589">
        <f>E17+E18+E19+E20</f>
        <v>0</v>
      </c>
      <c r="F21" s="589">
        <f>F17+F18+F19+F20</f>
        <v>0</v>
      </c>
      <c r="G21" s="589">
        <f>G17+G18+G19+G20</f>
        <v>0</v>
      </c>
      <c r="H21" s="522" t="str">
        <f>IF(E21=F21+G21," ","ERROR")</f>
        <v xml:space="preserve"> </v>
      </c>
    </row>
    <row r="22" spans="1:8">
      <c r="E22" s="590"/>
      <c r="F22" s="590"/>
      <c r="G22" s="590"/>
      <c r="H22" s="522"/>
    </row>
    <row r="23" spans="1:8">
      <c r="B23" s="583" t="s">
        <v>85</v>
      </c>
      <c r="E23" s="590"/>
      <c r="F23" s="590"/>
      <c r="G23" s="590"/>
      <c r="H23" s="522"/>
    </row>
    <row r="24" spans="1:8">
      <c r="A24" s="581">
        <v>12</v>
      </c>
      <c r="B24" s="583" t="s">
        <v>136</v>
      </c>
      <c r="E24" s="588"/>
      <c r="F24" s="588"/>
      <c r="G24" s="588"/>
      <c r="H24" s="522" t="str">
        <f>IF(E24=F24+G24," ","ERROR")</f>
        <v xml:space="preserve"> </v>
      </c>
    </row>
    <row r="25" spans="1:8">
      <c r="A25" s="581">
        <v>13</v>
      </c>
      <c r="B25" s="583" t="s">
        <v>141</v>
      </c>
      <c r="E25" s="588"/>
      <c r="F25" s="588"/>
      <c r="G25" s="588"/>
      <c r="H25" s="522" t="str">
        <f>IF(E25=F25+G25," ","ERROR")</f>
        <v xml:space="preserve"> </v>
      </c>
    </row>
    <row r="26" spans="1:8">
      <c r="A26" s="581">
        <v>14</v>
      </c>
      <c r="B26" s="583" t="s">
        <v>139</v>
      </c>
      <c r="E26" s="588">
        <f>F26+G26</f>
        <v>0</v>
      </c>
      <c r="F26" s="588"/>
      <c r="G26" s="759">
        <f>G110</f>
        <v>0</v>
      </c>
      <c r="H26" s="522" t="str">
        <f>IF(E26=F26+G26," ","ERROR")</f>
        <v xml:space="preserve"> </v>
      </c>
    </row>
    <row r="27" spans="1:8">
      <c r="A27" s="581">
        <v>15</v>
      </c>
      <c r="B27" s="583" t="s">
        <v>142</v>
      </c>
      <c r="E27" s="589">
        <f>E24+E25+E26</f>
        <v>0</v>
      </c>
      <c r="F27" s="589">
        <f>F24+F25+F26</f>
        <v>0</v>
      </c>
      <c r="G27" s="589">
        <f>G24+G25+G26</f>
        <v>0</v>
      </c>
      <c r="H27" s="522" t="str">
        <f>IF(E27=F27+G27," ","ERROR")</f>
        <v xml:space="preserve"> </v>
      </c>
    </row>
    <row r="28" spans="1:8">
      <c r="E28" s="590"/>
      <c r="F28" s="590"/>
      <c r="G28" s="590"/>
      <c r="H28" s="522"/>
    </row>
    <row r="29" spans="1:8">
      <c r="A29" s="581">
        <v>16</v>
      </c>
      <c r="B29" s="583" t="s">
        <v>88</v>
      </c>
      <c r="E29" s="588"/>
      <c r="F29" s="588"/>
      <c r="G29" s="588"/>
      <c r="H29" s="522" t="str">
        <f>IF(E29=F29+G29," ","ERROR")</f>
        <v xml:space="preserve"> </v>
      </c>
    </row>
    <row r="30" spans="1:8">
      <c r="A30" s="581">
        <v>17</v>
      </c>
      <c r="B30" s="583" t="s">
        <v>89</v>
      </c>
      <c r="E30" s="588"/>
      <c r="F30" s="588"/>
      <c r="G30" s="588"/>
      <c r="H30" s="522" t="str">
        <f>IF(E30=F30+G30," ","ERROR")</f>
        <v xml:space="preserve"> </v>
      </c>
    </row>
    <row r="31" spans="1:8">
      <c r="A31" s="581">
        <v>18</v>
      </c>
      <c r="B31" s="583" t="s">
        <v>143</v>
      </c>
      <c r="E31" s="588"/>
      <c r="F31" s="588"/>
      <c r="G31" s="588"/>
      <c r="H31" s="522" t="str">
        <f>IF(E31=F31+G31," ","ERROR")</f>
        <v xml:space="preserve"> </v>
      </c>
    </row>
    <row r="32" spans="1:8">
      <c r="E32" s="590"/>
      <c r="F32" s="590"/>
      <c r="G32" s="590"/>
      <c r="H32" s="522"/>
    </row>
    <row r="33" spans="1:9">
      <c r="B33" s="583" t="s">
        <v>91</v>
      </c>
      <c r="E33" s="590"/>
      <c r="F33" s="590"/>
      <c r="G33" s="590"/>
      <c r="H33" s="522"/>
    </row>
    <row r="34" spans="1:9">
      <c r="A34" s="581">
        <v>19</v>
      </c>
      <c r="B34" s="583" t="s">
        <v>136</v>
      </c>
      <c r="E34" s="588"/>
      <c r="F34" s="588"/>
      <c r="G34" s="588"/>
      <c r="H34" s="522" t="str">
        <f>IF(E34=F34+G34," ","ERROR")</f>
        <v xml:space="preserve"> </v>
      </c>
    </row>
    <row r="35" spans="1:9">
      <c r="A35" s="581">
        <v>20</v>
      </c>
      <c r="B35" s="583" t="s">
        <v>141</v>
      </c>
      <c r="E35" s="588"/>
      <c r="F35" s="588"/>
      <c r="G35" s="588"/>
      <c r="H35" s="522" t="str">
        <f>IF(E35=F35+G35," ","ERROR")</f>
        <v xml:space="preserve"> </v>
      </c>
    </row>
    <row r="36" spans="1:9">
      <c r="A36" s="581">
        <v>21</v>
      </c>
      <c r="B36" s="583" t="s">
        <v>139</v>
      </c>
      <c r="E36" s="588"/>
      <c r="F36" s="588"/>
      <c r="G36" s="588"/>
      <c r="H36" s="522" t="str">
        <f>IF(E36=F36+G36," ","ERROR")</f>
        <v xml:space="preserve"> </v>
      </c>
    </row>
    <row r="37" spans="1:9">
      <c r="A37" s="581">
        <v>22</v>
      </c>
      <c r="B37" s="583" t="s">
        <v>144</v>
      </c>
      <c r="E37" s="591">
        <f>E34+E35+E36</f>
        <v>0</v>
      </c>
      <c r="F37" s="591">
        <f>F34+F35+F36</f>
        <v>0</v>
      </c>
      <c r="G37" s="591">
        <f>G34+G35+G36</f>
        <v>0</v>
      </c>
      <c r="H37" s="522" t="str">
        <f>IF(E37=F37+G37," ","ERROR")</f>
        <v xml:space="preserve"> </v>
      </c>
    </row>
    <row r="38" spans="1:9">
      <c r="A38" s="581">
        <v>23</v>
      </c>
      <c r="B38" s="583" t="s">
        <v>93</v>
      </c>
      <c r="E38" s="592">
        <f>E21+E27+E29+E30+E31+E37</f>
        <v>0</v>
      </c>
      <c r="F38" s="592">
        <f>F21+F27+F29+F30+F31+F37</f>
        <v>0</v>
      </c>
      <c r="G38" s="592">
        <f>G21+G27+G29+G30+G31+G37</f>
        <v>0</v>
      </c>
      <c r="H38" s="522" t="str">
        <f>IF(E38=F38+G38," ","ERROR")</f>
        <v xml:space="preserve"> </v>
      </c>
    </row>
    <row r="39" spans="1:9">
      <c r="E39" s="590"/>
      <c r="F39" s="590"/>
      <c r="G39" s="590"/>
      <c r="H39" s="522"/>
    </row>
    <row r="40" spans="1:9">
      <c r="A40" s="581">
        <v>24</v>
      </c>
      <c r="B40" s="583" t="s">
        <v>145</v>
      </c>
      <c r="E40" s="590">
        <f>E13-E38</f>
        <v>0</v>
      </c>
      <c r="F40" s="590">
        <f>F13-F38</f>
        <v>0</v>
      </c>
      <c r="G40" s="590">
        <f>G13-G38</f>
        <v>0</v>
      </c>
      <c r="H40" s="522" t="str">
        <f>IF(E40=F40+G40," ","ERROR")</f>
        <v xml:space="preserve"> </v>
      </c>
    </row>
    <row r="41" spans="1:9">
      <c r="B41" s="583"/>
      <c r="E41" s="590"/>
      <c r="F41" s="590"/>
      <c r="G41" s="590"/>
      <c r="H41" s="522"/>
    </row>
    <row r="42" spans="1:9">
      <c r="B42" s="583" t="s">
        <v>146</v>
      </c>
      <c r="E42" s="590"/>
      <c r="F42" s="590"/>
      <c r="G42" s="590"/>
      <c r="H42" s="522"/>
    </row>
    <row r="43" spans="1:9">
      <c r="A43" s="581">
        <v>25</v>
      </c>
      <c r="B43" s="583" t="s">
        <v>205</v>
      </c>
      <c r="E43" s="588">
        <f>F43+G43</f>
        <v>88</v>
      </c>
      <c r="F43" s="698">
        <f>DebtCalc!F52</f>
        <v>88</v>
      </c>
      <c r="G43" s="698">
        <v>0</v>
      </c>
      <c r="H43" s="522" t="str">
        <f>IF(E43=F43+G43," ","ERROR")</f>
        <v xml:space="preserve"> </v>
      </c>
      <c r="I43" s="699" t="s">
        <v>307</v>
      </c>
    </row>
    <row r="44" spans="1:9">
      <c r="A44" s="581">
        <v>26</v>
      </c>
      <c r="B44" s="583" t="s">
        <v>220</v>
      </c>
      <c r="E44" s="588"/>
      <c r="F44" s="588"/>
      <c r="G44" s="588"/>
      <c r="H44" s="522" t="str">
        <f>IF(E44=F44+G44," ","ERROR")</f>
        <v xml:space="preserve"> </v>
      </c>
    </row>
    <row r="45" spans="1:9" ht="12.75">
      <c r="A45" s="38">
        <v>27</v>
      </c>
      <c r="B45" s="906" t="s">
        <v>439</v>
      </c>
      <c r="C45"/>
      <c r="D45"/>
      <c r="E45" s="754"/>
      <c r="F45" s="754"/>
      <c r="G45" s="754"/>
      <c r="H45" s="522" t="str">
        <f>IF(E45=F45+G45," ","ERROR")</f>
        <v xml:space="preserve"> </v>
      </c>
    </row>
    <row r="46" spans="1:9">
      <c r="A46" s="218"/>
      <c r="B46" s="221"/>
      <c r="C46" s="215"/>
      <c r="D46" s="215"/>
      <c r="E46" s="228"/>
      <c r="F46" s="228"/>
      <c r="G46" s="228"/>
      <c r="H46" s="522"/>
    </row>
    <row r="47" spans="1:9" s="586" customFormat="1">
      <c r="A47" s="222">
        <v>28</v>
      </c>
      <c r="B47" s="223" t="s">
        <v>100</v>
      </c>
      <c r="C47" s="224"/>
      <c r="D47" s="224"/>
      <c r="E47" s="232">
        <f>E40-SUM(E43:E45)</f>
        <v>-88</v>
      </c>
      <c r="F47" s="232">
        <f>F40-SUM(F43:F45)</f>
        <v>-88</v>
      </c>
      <c r="G47" s="232">
        <f>G40-SUM(G43:G45)</f>
        <v>0</v>
      </c>
      <c r="H47" s="522" t="str">
        <f>IF(E47=F47+G47," ","ERROR")</f>
        <v xml:space="preserve"> </v>
      </c>
    </row>
    <row r="48" spans="1:9">
      <c r="A48" s="218"/>
      <c r="H48" s="522"/>
    </row>
    <row r="49" spans="1:8">
      <c r="A49" s="218"/>
      <c r="B49" s="583" t="s">
        <v>101</v>
      </c>
      <c r="H49" s="522"/>
    </row>
    <row r="50" spans="1:8">
      <c r="A50" s="218"/>
      <c r="B50" s="583" t="s">
        <v>102</v>
      </c>
      <c r="H50" s="522"/>
    </row>
    <row r="51" spans="1:8" s="586" customFormat="1">
      <c r="A51" s="218">
        <v>29</v>
      </c>
      <c r="B51" s="585" t="s">
        <v>150</v>
      </c>
      <c r="E51" s="587"/>
      <c r="F51" s="587"/>
      <c r="G51" s="587"/>
      <c r="H51" s="522" t="str">
        <f t="shared" ref="H51:H62" si="1">IF(E51=F51+G51," ","ERROR")</f>
        <v xml:space="preserve"> </v>
      </c>
    </row>
    <row r="52" spans="1:8">
      <c r="A52" s="218">
        <v>30</v>
      </c>
      <c r="B52" s="583" t="s">
        <v>151</v>
      </c>
      <c r="E52" s="588"/>
      <c r="F52" s="588"/>
      <c r="G52" s="588"/>
      <c r="H52" s="522" t="str">
        <f t="shared" si="1"/>
        <v xml:space="preserve"> </v>
      </c>
    </row>
    <row r="53" spans="1:8">
      <c r="A53" s="218">
        <v>31</v>
      </c>
      <c r="B53" s="583" t="s">
        <v>152</v>
      </c>
      <c r="E53" s="588"/>
      <c r="F53" s="588"/>
      <c r="G53" s="588"/>
      <c r="H53" s="522" t="str">
        <f t="shared" si="1"/>
        <v xml:space="preserve"> </v>
      </c>
    </row>
    <row r="54" spans="1:8">
      <c r="A54" s="218">
        <v>32</v>
      </c>
      <c r="B54" s="583" t="s">
        <v>153</v>
      </c>
      <c r="E54" s="588"/>
      <c r="F54" s="588"/>
      <c r="G54" s="588"/>
      <c r="H54" s="522" t="str">
        <f t="shared" si="1"/>
        <v xml:space="preserve"> </v>
      </c>
    </row>
    <row r="55" spans="1:8">
      <c r="A55" s="218">
        <v>33</v>
      </c>
      <c r="B55" s="583" t="s">
        <v>154</v>
      </c>
      <c r="E55" s="593"/>
      <c r="F55" s="593"/>
      <c r="G55" s="593"/>
      <c r="H55" s="522" t="str">
        <f t="shared" si="1"/>
        <v xml:space="preserve"> </v>
      </c>
    </row>
    <row r="56" spans="1:8">
      <c r="A56" s="218">
        <v>34</v>
      </c>
      <c r="B56" s="583" t="s">
        <v>155</v>
      </c>
      <c r="E56" s="590">
        <f>E51+E52+E53+E54+E55</f>
        <v>0</v>
      </c>
      <c r="F56" s="590">
        <f>F51+F52+F53+F54+F55</f>
        <v>0</v>
      </c>
      <c r="G56" s="590">
        <f>G51+G52+G53+G54+G55</f>
        <v>0</v>
      </c>
      <c r="H56" s="522" t="str">
        <f t="shared" si="1"/>
        <v xml:space="preserve"> </v>
      </c>
    </row>
    <row r="57" spans="1:8">
      <c r="A57" s="218">
        <v>35</v>
      </c>
      <c r="B57" s="583" t="s">
        <v>108</v>
      </c>
      <c r="E57" s="588"/>
      <c r="F57" s="588"/>
      <c r="G57" s="588"/>
      <c r="H57" s="522" t="str">
        <f t="shared" si="1"/>
        <v xml:space="preserve"> </v>
      </c>
    </row>
    <row r="58" spans="1:8">
      <c r="A58" s="218">
        <v>36</v>
      </c>
      <c r="B58" s="583" t="s">
        <v>109</v>
      </c>
      <c r="E58" s="593"/>
      <c r="F58" s="593"/>
      <c r="G58" s="593"/>
      <c r="H58" s="522" t="str">
        <f t="shared" si="1"/>
        <v xml:space="preserve"> </v>
      </c>
    </row>
    <row r="59" spans="1:8">
      <c r="A59" s="218">
        <v>37</v>
      </c>
      <c r="B59" s="583" t="s">
        <v>156</v>
      </c>
      <c r="E59" s="590">
        <f>E57+E58</f>
        <v>0</v>
      </c>
      <c r="F59" s="590">
        <f>F57+F58</f>
        <v>0</v>
      </c>
      <c r="G59" s="590">
        <f>G57+G58</f>
        <v>0</v>
      </c>
      <c r="H59" s="522" t="str">
        <f t="shared" si="1"/>
        <v xml:space="preserve"> </v>
      </c>
    </row>
    <row r="60" spans="1:8">
      <c r="A60" s="218">
        <v>38</v>
      </c>
      <c r="B60" s="583" t="s">
        <v>111</v>
      </c>
      <c r="E60" s="588"/>
      <c r="F60" s="588"/>
      <c r="G60" s="588"/>
      <c r="H60" s="522" t="str">
        <f t="shared" si="1"/>
        <v xml:space="preserve"> </v>
      </c>
    </row>
    <row r="61" spans="1:8">
      <c r="A61" s="218">
        <v>39</v>
      </c>
      <c r="B61" s="221" t="s">
        <v>446</v>
      </c>
      <c r="E61" s="588"/>
      <c r="F61" s="588"/>
      <c r="G61" s="588"/>
      <c r="H61" s="522"/>
    </row>
    <row r="62" spans="1:8">
      <c r="A62" s="218">
        <v>40</v>
      </c>
      <c r="B62" s="583" t="s">
        <v>112</v>
      </c>
      <c r="E62" s="593"/>
      <c r="F62" s="593"/>
      <c r="G62" s="593"/>
      <c r="H62" s="522" t="str">
        <f t="shared" si="1"/>
        <v xml:space="preserve"> </v>
      </c>
    </row>
    <row r="63" spans="1:8">
      <c r="A63" s="218"/>
      <c r="H63" s="522"/>
    </row>
    <row r="64" spans="1:8" s="586" customFormat="1" ht="12.75" thickBot="1">
      <c r="A64" s="222">
        <v>41</v>
      </c>
      <c r="B64" s="585" t="s">
        <v>113</v>
      </c>
      <c r="E64" s="54">
        <f>E56-E59+E60+E62+E61</f>
        <v>0</v>
      </c>
      <c r="F64" s="54">
        <f>F56-F59+F60+F62+F61</f>
        <v>0</v>
      </c>
      <c r="G64" s="54">
        <f>G56-G59+G60+G62+G61</f>
        <v>0</v>
      </c>
      <c r="H64" s="522" t="str">
        <f>IF(E64=F64+G64," ","ERROR")</f>
        <v xml:space="preserve"> </v>
      </c>
    </row>
    <row r="65" spans="1:8" ht="12.75" thickTop="1"/>
    <row r="66" spans="1:8">
      <c r="A66" s="576" t="str">
        <f>Inputs!$D$6</f>
        <v>AVISTA UTILITIES</v>
      </c>
      <c r="B66" s="577"/>
      <c r="C66" s="576"/>
      <c r="D66" s="596"/>
      <c r="E66" s="597"/>
      <c r="F66" s="596"/>
      <c r="G66" s="598"/>
      <c r="H66" s="533"/>
    </row>
    <row r="67" spans="1:8">
      <c r="A67" s="577" t="s">
        <v>208</v>
      </c>
      <c r="B67" s="577"/>
      <c r="C67" s="577"/>
      <c r="D67" s="599"/>
      <c r="E67" s="600"/>
      <c r="F67" s="599"/>
      <c r="G67" s="601"/>
      <c r="H67" s="533"/>
    </row>
    <row r="68" spans="1:8">
      <c r="A68" s="577" t="str">
        <f>A3</f>
        <v>TWELVE MONTHS ENDED DECEMBER 31, 2010</v>
      </c>
      <c r="B68" s="577"/>
      <c r="C68" s="577"/>
      <c r="D68" s="599"/>
      <c r="E68" s="600"/>
      <c r="F68" s="599"/>
      <c r="G68" s="602" t="str">
        <f>E2</f>
        <v>RESTATE</v>
      </c>
      <c r="H68" s="533"/>
    </row>
    <row r="69" spans="1:8">
      <c r="A69" s="577" t="s">
        <v>209</v>
      </c>
      <c r="B69" s="577"/>
      <c r="C69" s="577"/>
      <c r="D69" s="599"/>
      <c r="E69" s="600"/>
      <c r="F69" s="599"/>
      <c r="G69" s="602" t="str">
        <f>E3</f>
        <v>DEBT INTEREST</v>
      </c>
      <c r="H69" s="533"/>
    </row>
    <row r="70" spans="1:8">
      <c r="B70" s="599"/>
      <c r="C70" s="599"/>
      <c r="D70" s="599"/>
      <c r="E70" s="603"/>
      <c r="F70" s="604"/>
      <c r="G70" s="605" t="str">
        <f>E4</f>
        <v>ELECTRIC</v>
      </c>
      <c r="H70" s="537"/>
    </row>
    <row r="71" spans="1:8">
      <c r="B71" s="599"/>
      <c r="C71" s="599"/>
      <c r="D71" s="599"/>
      <c r="E71" s="600"/>
      <c r="F71" s="599"/>
      <c r="G71" s="602"/>
      <c r="H71" s="533"/>
    </row>
    <row r="72" spans="1:8">
      <c r="B72" s="606" t="s">
        <v>120</v>
      </c>
      <c r="C72" s="604"/>
      <c r="D72" s="599"/>
      <c r="E72" s="600"/>
      <c r="F72" s="599"/>
      <c r="G72" s="605" t="s">
        <v>115</v>
      </c>
      <c r="H72" s="533"/>
    </row>
    <row r="73" spans="1:8">
      <c r="B73" s="583" t="s">
        <v>72</v>
      </c>
      <c r="C73" s="599"/>
      <c r="D73" s="599"/>
      <c r="E73" s="599"/>
      <c r="F73" s="599"/>
      <c r="G73" s="601"/>
      <c r="H73" s="532"/>
    </row>
    <row r="74" spans="1:8">
      <c r="B74" s="585" t="s">
        <v>73</v>
      </c>
      <c r="C74" s="599"/>
      <c r="D74" s="599"/>
      <c r="E74" s="599"/>
      <c r="F74" s="599"/>
      <c r="G74" s="594">
        <f>G8</f>
        <v>0</v>
      </c>
      <c r="H74" s="532"/>
    </row>
    <row r="75" spans="1:8">
      <c r="B75" s="583" t="s">
        <v>74</v>
      </c>
      <c r="C75" s="599"/>
      <c r="D75" s="599"/>
      <c r="E75" s="599"/>
      <c r="F75" s="599"/>
      <c r="G75" s="590">
        <f>G9</f>
        <v>0</v>
      </c>
      <c r="H75" s="532"/>
    </row>
    <row r="76" spans="1:8">
      <c r="B76" s="583" t="s">
        <v>133</v>
      </c>
      <c r="C76" s="599"/>
      <c r="D76" s="599"/>
      <c r="E76" s="599"/>
      <c r="F76" s="599"/>
      <c r="G76" s="592">
        <f>G10</f>
        <v>0</v>
      </c>
      <c r="H76" s="532"/>
    </row>
    <row r="77" spans="1:8">
      <c r="B77" s="583" t="s">
        <v>134</v>
      </c>
      <c r="C77" s="599"/>
      <c r="D77" s="599"/>
      <c r="E77" s="599"/>
      <c r="F77" s="599"/>
      <c r="G77" s="590">
        <f>SUM(G74:G76)</f>
        <v>0</v>
      </c>
      <c r="H77" s="532"/>
    </row>
    <row r="78" spans="1:8">
      <c r="B78" s="583" t="s">
        <v>77</v>
      </c>
      <c r="C78" s="599"/>
      <c r="D78" s="599"/>
      <c r="E78" s="599"/>
      <c r="F78" s="599"/>
      <c r="G78" s="592">
        <f>G12</f>
        <v>0</v>
      </c>
      <c r="H78" s="532"/>
    </row>
    <row r="79" spans="1:8">
      <c r="B79" s="583" t="s">
        <v>135</v>
      </c>
      <c r="C79" s="599"/>
      <c r="D79" s="599"/>
      <c r="E79" s="599"/>
      <c r="F79" s="599"/>
      <c r="G79" s="590">
        <f>G77+G78</f>
        <v>0</v>
      </c>
      <c r="H79" s="532"/>
    </row>
    <row r="80" spans="1:8">
      <c r="C80" s="599"/>
      <c r="D80" s="599"/>
      <c r="E80" s="599"/>
      <c r="F80" s="599"/>
      <c r="G80" s="590"/>
      <c r="H80" s="532"/>
    </row>
    <row r="81" spans="1:8">
      <c r="B81" s="583" t="s">
        <v>79</v>
      </c>
      <c r="C81" s="599"/>
      <c r="D81" s="599"/>
      <c r="E81" s="599"/>
      <c r="F81" s="599"/>
      <c r="G81" s="590"/>
      <c r="H81" s="532"/>
    </row>
    <row r="82" spans="1:8">
      <c r="B82" s="583" t="s">
        <v>80</v>
      </c>
      <c r="C82" s="599"/>
      <c r="D82" s="599"/>
      <c r="E82" s="599"/>
      <c r="F82" s="599"/>
      <c r="G82" s="590"/>
      <c r="H82" s="532"/>
    </row>
    <row r="83" spans="1:8">
      <c r="B83" s="583" t="s">
        <v>136</v>
      </c>
      <c r="C83" s="599"/>
      <c r="D83" s="599"/>
      <c r="E83" s="599"/>
      <c r="F83" s="599"/>
      <c r="G83" s="590">
        <f>G17</f>
        <v>0</v>
      </c>
      <c r="H83" s="532"/>
    </row>
    <row r="84" spans="1:8">
      <c r="B84" s="583" t="s">
        <v>137</v>
      </c>
      <c r="C84" s="599"/>
      <c r="D84" s="599"/>
      <c r="E84" s="599"/>
      <c r="F84" s="599"/>
      <c r="G84" s="590">
        <f>G18</f>
        <v>0</v>
      </c>
      <c r="H84" s="532"/>
    </row>
    <row r="85" spans="1:8">
      <c r="B85" s="583" t="s">
        <v>138</v>
      </c>
      <c r="C85" s="599"/>
      <c r="D85" s="599"/>
      <c r="E85" s="599"/>
      <c r="F85" s="599"/>
      <c r="G85" s="590">
        <f>G19</f>
        <v>0</v>
      </c>
      <c r="H85" s="532"/>
    </row>
    <row r="86" spans="1:8">
      <c r="B86" s="583" t="s">
        <v>139</v>
      </c>
      <c r="C86" s="599"/>
      <c r="D86" s="599"/>
      <c r="E86" s="599"/>
      <c r="F86" s="599"/>
      <c r="G86" s="592">
        <f>G20</f>
        <v>0</v>
      </c>
      <c r="H86" s="532"/>
    </row>
    <row r="87" spans="1:8">
      <c r="B87" s="583" t="s">
        <v>140</v>
      </c>
      <c r="C87" s="599"/>
      <c r="D87" s="599"/>
      <c r="E87" s="599"/>
      <c r="F87" s="599"/>
      <c r="G87" s="590">
        <f>SUM(G83:G86)</f>
        <v>0</v>
      </c>
      <c r="H87" s="532"/>
    </row>
    <row r="88" spans="1:8">
      <c r="C88" s="599"/>
      <c r="D88" s="599"/>
      <c r="E88" s="599"/>
      <c r="F88" s="599"/>
      <c r="G88" s="590"/>
      <c r="H88" s="532"/>
    </row>
    <row r="89" spans="1:8">
      <c r="B89" s="583" t="s">
        <v>85</v>
      </c>
      <c r="C89" s="599"/>
      <c r="D89" s="599"/>
      <c r="E89" s="599"/>
      <c r="F89" s="599"/>
      <c r="G89" s="590"/>
      <c r="H89" s="532"/>
    </row>
    <row r="90" spans="1:8">
      <c r="B90" s="583" t="s">
        <v>136</v>
      </c>
      <c r="C90" s="599"/>
      <c r="D90" s="599"/>
      <c r="E90" s="599"/>
      <c r="F90" s="599"/>
      <c r="G90" s="590">
        <f>G24</f>
        <v>0</v>
      </c>
      <c r="H90" s="532"/>
    </row>
    <row r="91" spans="1:8">
      <c r="B91" s="583" t="s">
        <v>141</v>
      </c>
      <c r="C91" s="599"/>
      <c r="D91" s="599"/>
      <c r="E91" s="599"/>
      <c r="F91" s="599"/>
      <c r="G91" s="590">
        <f>G25</f>
        <v>0</v>
      </c>
      <c r="H91" s="532"/>
    </row>
    <row r="92" spans="1:8">
      <c r="A92" s="578"/>
      <c r="B92" s="583" t="s">
        <v>139</v>
      </c>
      <c r="C92" s="599"/>
      <c r="D92" s="599"/>
      <c r="E92" s="599"/>
      <c r="F92" s="599"/>
      <c r="G92" s="590"/>
      <c r="H92" s="532"/>
    </row>
    <row r="93" spans="1:8">
      <c r="A93" s="578"/>
      <c r="B93" s="583" t="s">
        <v>142</v>
      </c>
      <c r="C93" s="599"/>
      <c r="D93" s="599"/>
      <c r="E93" s="599"/>
      <c r="F93" s="599"/>
      <c r="G93" s="589">
        <f>SUM(G90:G92)</f>
        <v>0</v>
      </c>
      <c r="H93" s="532"/>
    </row>
    <row r="94" spans="1:8">
      <c r="A94" s="578"/>
      <c r="C94" s="599"/>
      <c r="D94" s="599"/>
      <c r="E94" s="599"/>
      <c r="F94" s="599"/>
      <c r="G94" s="590"/>
      <c r="H94" s="532"/>
    </row>
    <row r="95" spans="1:8">
      <c r="A95" s="578"/>
      <c r="B95" s="583" t="s">
        <v>88</v>
      </c>
      <c r="C95" s="599"/>
      <c r="D95" s="599"/>
      <c r="E95" s="599"/>
      <c r="F95" s="599"/>
      <c r="G95" s="590">
        <f>G29</f>
        <v>0</v>
      </c>
      <c r="H95" s="532"/>
    </row>
    <row r="96" spans="1:8">
      <c r="A96" s="578"/>
      <c r="B96" s="583" t="s">
        <v>89</v>
      </c>
      <c r="C96" s="599"/>
      <c r="D96" s="599"/>
      <c r="E96" s="599"/>
      <c r="F96" s="599"/>
      <c r="G96" s="590">
        <f>G30</f>
        <v>0</v>
      </c>
      <c r="H96" s="532"/>
    </row>
    <row r="97" spans="1:8">
      <c r="A97" s="578"/>
      <c r="B97" s="583" t="s">
        <v>143</v>
      </c>
      <c r="C97" s="599"/>
      <c r="D97" s="599"/>
      <c r="E97" s="599"/>
      <c r="F97" s="599"/>
      <c r="G97" s="590">
        <f>G31</f>
        <v>0</v>
      </c>
      <c r="H97" s="532"/>
    </row>
    <row r="98" spans="1:8">
      <c r="A98" s="578"/>
      <c r="C98" s="599"/>
      <c r="D98" s="599"/>
      <c r="E98" s="599"/>
      <c r="F98" s="599"/>
      <c r="G98" s="590"/>
      <c r="H98" s="532"/>
    </row>
    <row r="99" spans="1:8">
      <c r="A99" s="578"/>
      <c r="B99" s="583" t="s">
        <v>91</v>
      </c>
      <c r="C99" s="599"/>
      <c r="D99" s="599"/>
      <c r="E99" s="599"/>
      <c r="F99" s="599"/>
      <c r="G99" s="590"/>
      <c r="H99" s="532"/>
    </row>
    <row r="100" spans="1:8">
      <c r="A100" s="578"/>
      <c r="B100" s="583" t="s">
        <v>136</v>
      </c>
      <c r="C100" s="599"/>
      <c r="D100" s="599"/>
      <c r="E100" s="599"/>
      <c r="F100" s="599"/>
      <c r="G100" s="590">
        <f>G34</f>
        <v>0</v>
      </c>
      <c r="H100" s="532"/>
    </row>
    <row r="101" spans="1:8">
      <c r="A101" s="578"/>
      <c r="B101" s="583" t="s">
        <v>141</v>
      </c>
      <c r="C101" s="599"/>
      <c r="D101" s="599"/>
      <c r="E101" s="599"/>
      <c r="F101" s="599"/>
      <c r="G101" s="590">
        <f>G35</f>
        <v>0</v>
      </c>
      <c r="H101" s="532"/>
    </row>
    <row r="102" spans="1:8">
      <c r="A102" s="578"/>
      <c r="B102" s="583" t="s">
        <v>139</v>
      </c>
      <c r="C102" s="599"/>
      <c r="D102" s="599"/>
      <c r="E102" s="599"/>
      <c r="F102" s="599"/>
      <c r="G102" s="592">
        <f>G36</f>
        <v>0</v>
      </c>
      <c r="H102" s="532"/>
    </row>
    <row r="103" spans="1:8">
      <c r="A103" s="578"/>
      <c r="B103" s="583" t="s">
        <v>144</v>
      </c>
      <c r="C103" s="599"/>
      <c r="D103" s="599"/>
      <c r="E103" s="599"/>
      <c r="F103" s="599"/>
      <c r="G103" s="590">
        <f>G100+G101+G102</f>
        <v>0</v>
      </c>
      <c r="H103" s="532"/>
    </row>
    <row r="104" spans="1:8">
      <c r="A104" s="578"/>
      <c r="B104" s="599"/>
      <c r="C104" s="599"/>
      <c r="D104" s="599"/>
      <c r="E104" s="599"/>
      <c r="F104" s="599"/>
      <c r="G104" s="590"/>
      <c r="H104" s="532"/>
    </row>
    <row r="105" spans="1:8">
      <c r="A105" s="578"/>
      <c r="B105" s="599" t="s">
        <v>93</v>
      </c>
      <c r="C105" s="599"/>
      <c r="D105" s="599"/>
      <c r="E105" s="599"/>
      <c r="F105" s="599"/>
      <c r="G105" s="591">
        <f>G87+G93+G95+G96+G97+G103</f>
        <v>0</v>
      </c>
      <c r="H105" s="532"/>
    </row>
    <row r="106" spans="1:8">
      <c r="A106" s="578"/>
      <c r="B106" s="599"/>
      <c r="C106" s="599"/>
      <c r="D106" s="599"/>
      <c r="E106" s="599"/>
      <c r="F106" s="599"/>
      <c r="G106" s="590"/>
      <c r="H106" s="532"/>
    </row>
    <row r="107" spans="1:8">
      <c r="A107" s="578"/>
      <c r="B107" s="599" t="s">
        <v>210</v>
      </c>
      <c r="C107" s="599"/>
      <c r="D107" s="599"/>
      <c r="E107" s="599"/>
      <c r="F107" s="599"/>
      <c r="G107" s="592">
        <f>G79-G105</f>
        <v>0</v>
      </c>
      <c r="H107" s="532"/>
    </row>
    <row r="108" spans="1:8">
      <c r="A108" s="578"/>
      <c r="B108" s="599"/>
      <c r="C108" s="599"/>
      <c r="D108" s="599"/>
      <c r="E108" s="599"/>
      <c r="F108" s="599"/>
      <c r="G108" s="590"/>
      <c r="H108" s="532"/>
    </row>
    <row r="109" spans="1:8">
      <c r="A109" s="578"/>
      <c r="B109" s="599" t="s">
        <v>211</v>
      </c>
      <c r="C109" s="599"/>
      <c r="D109" s="599"/>
      <c r="E109" s="600"/>
      <c r="F109" s="599"/>
      <c r="G109" s="590"/>
      <c r="H109" s="532"/>
    </row>
    <row r="110" spans="1:8" ht="12.75" thickBot="1">
      <c r="A110" s="578"/>
      <c r="B110" s="607" t="s">
        <v>212</v>
      </c>
      <c r="C110" s="608">
        <f>Inputs!$D$4</f>
        <v>1.5093000000000001E-2</v>
      </c>
      <c r="D110" s="599"/>
      <c r="E110" s="600"/>
      <c r="F110" s="599"/>
      <c r="G110" s="595">
        <f>ROUND(G107*C110,0)</f>
        <v>0</v>
      </c>
      <c r="H110" s="532"/>
    </row>
    <row r="111" spans="1:8" ht="12.75" thickTop="1">
      <c r="A111" s="578"/>
      <c r="B111" s="599"/>
      <c r="C111" s="599"/>
      <c r="D111" s="599"/>
      <c r="E111" s="600"/>
      <c r="F111" s="599"/>
      <c r="G111" s="601"/>
      <c r="H111" s="532"/>
    </row>
  </sheetData>
  <customSheetViews>
    <customSheetView guid="{A15D1962-B049-11D2-8670-0000832CEEE8}" showPageBreaks="1" showRuler="0" topLeftCell="A57">
      <selection activeCell="A69" sqref="A69"/>
      <rowBreaks count="1" manualBreakCount="1">
        <brk id="65" max="65535" man="1"/>
      </rowBreaks>
      <colBreaks count="2" manualBreakCount="2">
        <brk id="8" max="1048575" man="1"/>
        <brk id="16" max="1048575" man="1"/>
      </colBreaks>
      <pageMargins left="1" right="0.75" top="0.5" bottom="0.5" header="0.5" footer="0.5"/>
      <pageSetup scale="83" orientation="portrait" horizontalDpi="300" verticalDpi="300" r:id="rId1"/>
      <headerFooter alignWithMargins="0"/>
    </customSheetView>
    <customSheetView guid="{6E1B8C45-B07F-11D2-B0DC-0000832CDFF0}" showPageBreaks="1" printArea="1" hiddenColumns="1" showRuler="0" topLeftCell="A57">
      <selection activeCell="A69" sqref="A69"/>
      <rowBreaks count="1" manualBreakCount="1">
        <brk id="65" max="65535" man="1"/>
      </rowBreaks>
      <colBreaks count="1" manualBreakCount="1">
        <brk id="8" max="1048575" man="1"/>
      </colBreaks>
      <pageMargins left="1" right="0.75" top="0.5" bottom="0.5" header="0.5" footer="0.5"/>
      <pageSetup scale="83" orientation="portrait" horizontalDpi="300" verticalDpi="300" r:id="rId2"/>
      <headerFooter alignWithMargins="0"/>
    </customSheetView>
  </customSheetViews>
  <phoneticPr fontId="0" type="noConversion"/>
  <pageMargins left="1" right="0.75" top="0.75" bottom="0.5" header="0.5" footer="0.5"/>
  <pageSetup scale="90" orientation="portrait" horizontalDpi="300" verticalDpi="300" r:id="rId3"/>
  <headerFooter alignWithMargins="0"/>
  <rowBreaks count="1" manualBreakCount="1">
    <brk id="65" max="16383" man="1"/>
  </rowBreaks>
  <colBreaks count="1" manualBreakCount="1">
    <brk id="7"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R151"/>
  <sheetViews>
    <sheetView workbookViewId="0">
      <selection activeCell="F5" sqref="F5"/>
    </sheetView>
  </sheetViews>
  <sheetFormatPr defaultColWidth="10.7109375" defaultRowHeight="12.75"/>
  <cols>
    <col min="1" max="1" width="8.28515625" style="660" customWidth="1"/>
    <col min="2" max="2" width="18.7109375" style="656" customWidth="1"/>
    <col min="3" max="4" width="10.7109375" style="656" customWidth="1"/>
    <col min="5" max="5" width="10.140625" style="656" customWidth="1"/>
    <col min="6" max="6" width="14.7109375" style="659" customWidth="1"/>
    <col min="7" max="7" width="7.5703125" style="656" customWidth="1"/>
    <col min="8" max="8" width="10.7109375" style="656" customWidth="1"/>
    <col min="9" max="9" width="14.140625" style="656" customWidth="1"/>
    <col min="10" max="16384" width="10.7109375" style="656"/>
  </cols>
  <sheetData>
    <row r="1" spans="1:8">
      <c r="A1" s="685" t="s">
        <v>241</v>
      </c>
      <c r="B1" s="677"/>
      <c r="C1" s="657"/>
      <c r="D1" s="658"/>
      <c r="E1" s="657"/>
      <c r="F1" s="658"/>
    </row>
    <row r="2" spans="1:8">
      <c r="A2" s="677" t="s">
        <v>377</v>
      </c>
      <c r="B2" s="677"/>
      <c r="C2" s="657"/>
      <c r="D2" s="658"/>
      <c r="E2" s="657"/>
      <c r="F2" s="658"/>
    </row>
    <row r="3" spans="1:8">
      <c r="A3" s="677" t="s">
        <v>302</v>
      </c>
      <c r="B3" s="677"/>
      <c r="C3" s="657"/>
      <c r="D3" s="658"/>
      <c r="E3" s="657"/>
      <c r="F3" s="658"/>
    </row>
    <row r="4" spans="1:8">
      <c r="A4" s="874" t="str">
        <f>Inputs!D2</f>
        <v>TWELVE MONTHS ENDED DECEMBER 31, 2010</v>
      </c>
      <c r="B4" s="677"/>
      <c r="C4" s="657"/>
      <c r="D4" s="658"/>
      <c r="E4" s="657"/>
      <c r="F4" s="658"/>
    </row>
    <row r="5" spans="1:8">
      <c r="A5" s="657" t="s">
        <v>281</v>
      </c>
      <c r="B5" s="657"/>
      <c r="C5" s="657"/>
      <c r="D5" s="658"/>
      <c r="E5" s="658"/>
      <c r="F5" s="1029" t="s">
        <v>502</v>
      </c>
    </row>
    <row r="6" spans="1:8">
      <c r="C6" s="659"/>
      <c r="D6" s="659"/>
      <c r="E6" s="661"/>
      <c r="F6" s="660" t="s">
        <v>35</v>
      </c>
    </row>
    <row r="7" spans="1:8">
      <c r="B7" s="662" t="s">
        <v>282</v>
      </c>
      <c r="C7" s="659"/>
      <c r="D7" s="659"/>
      <c r="E7" s="661"/>
      <c r="F7" s="663" t="s">
        <v>283</v>
      </c>
    </row>
    <row r="8" spans="1:8">
      <c r="A8" s="660" t="str">
        <f>PFRstmtSheet!A11</f>
        <v>b</v>
      </c>
      <c r="B8" s="684" t="str">
        <f>PFRstmtSheet!B11</f>
        <v>Per Results Report</v>
      </c>
      <c r="C8" s="659"/>
      <c r="D8" s="659"/>
      <c r="E8" s="664"/>
      <c r="F8" s="761">
        <f>PFRstmtSheet!G11</f>
        <v>1220889</v>
      </c>
      <c r="G8" s="679"/>
    </row>
    <row r="9" spans="1:8">
      <c r="A9" s="660" t="str">
        <f>PFRstmtSheet!A12</f>
        <v>c</v>
      </c>
      <c r="B9" s="684" t="str">
        <f>PFRstmtSheet!B12</f>
        <v>Deferred FIT Rate Base</v>
      </c>
      <c r="C9" s="659"/>
      <c r="D9" s="659"/>
      <c r="E9" s="664"/>
      <c r="F9" s="761">
        <f>PFRstmtSheet!G12</f>
        <v>-184825</v>
      </c>
      <c r="G9" s="679"/>
    </row>
    <row r="10" spans="1:8">
      <c r="A10" s="660" t="str">
        <f>PFRstmtSheet!A13</f>
        <v>d</v>
      </c>
      <c r="B10" s="684" t="str">
        <f>PFRstmtSheet!B13</f>
        <v>Deferred Gain on Office Building</v>
      </c>
      <c r="C10" s="659"/>
      <c r="D10" s="659"/>
      <c r="E10" s="664"/>
      <c r="F10" s="761">
        <f>PFRstmtSheet!G13</f>
        <v>-127</v>
      </c>
      <c r="G10" s="679"/>
    </row>
    <row r="11" spans="1:8">
      <c r="A11" s="660" t="str">
        <f>PFRstmtSheet!A14</f>
        <v>e</v>
      </c>
      <c r="B11" s="684" t="str">
        <f>PFRstmtSheet!B14</f>
        <v>Colstrip 3 AFUDC Elimination</v>
      </c>
      <c r="C11" s="659"/>
      <c r="D11" s="659"/>
      <c r="E11" s="664"/>
      <c r="F11" s="761">
        <f>PFRstmtSheet!G14</f>
        <v>-1493</v>
      </c>
      <c r="G11" s="679"/>
      <c r="H11" s="695" t="s">
        <v>306</v>
      </c>
    </row>
    <row r="12" spans="1:8">
      <c r="A12" s="660" t="str">
        <f>PFRstmtSheet!A15</f>
        <v>f</v>
      </c>
      <c r="B12" s="684" t="str">
        <f>PFRstmtSheet!B15</f>
        <v>Colstrip Common AFUDC</v>
      </c>
      <c r="C12" s="659"/>
      <c r="D12" s="659"/>
      <c r="E12" s="664"/>
      <c r="F12" s="761">
        <f>PFRstmtSheet!G15</f>
        <v>365</v>
      </c>
      <c r="G12" s="679"/>
      <c r="H12" s="695" t="s">
        <v>305</v>
      </c>
    </row>
    <row r="13" spans="1:8">
      <c r="A13" s="660" t="str">
        <f>PFRstmtSheet!A16</f>
        <v>g</v>
      </c>
      <c r="B13" s="684" t="str">
        <f>PFRstmtSheet!B16</f>
        <v>Kettle Falls Disallow.</v>
      </c>
      <c r="C13" s="659"/>
      <c r="D13" s="659"/>
      <c r="E13" s="664"/>
      <c r="F13" s="761">
        <f>PFRstmtSheet!G16</f>
        <v>-676</v>
      </c>
      <c r="G13" s="679"/>
      <c r="H13" s="695" t="s">
        <v>378</v>
      </c>
    </row>
    <row r="14" spans="1:8">
      <c r="A14" s="660" t="str">
        <f>PFRstmtSheet!A17</f>
        <v>h</v>
      </c>
      <c r="B14" s="684" t="str">
        <f>PFRstmtSheet!B17</f>
        <v>Customer Advances</v>
      </c>
      <c r="C14" s="659"/>
      <c r="D14" s="659"/>
      <c r="E14" s="664"/>
      <c r="F14" s="761">
        <f>PFRstmtSheet!G17</f>
        <v>-279</v>
      </c>
      <c r="G14" s="679"/>
    </row>
    <row r="15" spans="1:8">
      <c r="A15" s="660" t="str">
        <f>PFRstmtSheet!A18</f>
        <v>i</v>
      </c>
      <c r="B15" s="684" t="str">
        <f>PFRstmtSheet!B18</f>
        <v>Customer Deposits</v>
      </c>
      <c r="C15" s="659"/>
      <c r="D15" s="659"/>
      <c r="E15" s="664"/>
      <c r="F15" s="761">
        <f>PFRstmtSheet!G18</f>
        <v>-3419</v>
      </c>
      <c r="G15" s="679"/>
    </row>
    <row r="16" spans="1:8">
      <c r="A16" s="660" t="str">
        <f>PFRstmtSheet!A19</f>
        <v>j</v>
      </c>
      <c r="B16" s="684" t="str">
        <f>PFRstmtSheet!B19</f>
        <v>Settlement Exchange Power</v>
      </c>
      <c r="C16" s="659"/>
      <c r="D16" s="659"/>
      <c r="E16" s="664"/>
      <c r="F16" s="761">
        <f>PFRstmtSheet!G19</f>
        <v>18422</v>
      </c>
      <c r="G16" s="679"/>
    </row>
    <row r="17" spans="1:18">
      <c r="A17" s="660" t="str">
        <f>PFRstmtSheet!A20</f>
        <v>k</v>
      </c>
      <c r="B17" s="684" t="str">
        <f>PFRstmtSheet!B20</f>
        <v>Restating CDA Settlement</v>
      </c>
      <c r="C17" s="659"/>
      <c r="D17" s="659"/>
      <c r="E17" s="664"/>
      <c r="F17" s="761">
        <f>PFRstmtSheet!G20</f>
        <v>1171</v>
      </c>
      <c r="G17" s="679"/>
    </row>
    <row r="18" spans="1:18">
      <c r="A18" s="660" t="str">
        <f>PFRstmtSheet!A21</f>
        <v>l</v>
      </c>
      <c r="B18" s="684" t="str">
        <f>PFRstmtSheet!B21</f>
        <v>Restating Spokane River Deferral</v>
      </c>
      <c r="C18" s="659"/>
      <c r="D18" s="659"/>
      <c r="E18" s="664"/>
      <c r="F18" s="761">
        <f>PFRstmtSheet!G21</f>
        <v>772</v>
      </c>
      <c r="G18" s="679"/>
    </row>
    <row r="19" spans="1:18">
      <c r="A19" s="660" t="str">
        <f>PFRstmtSheet!A22</f>
        <v xml:space="preserve">m </v>
      </c>
      <c r="B19" s="684" t="str">
        <f>PFRstmtSheet!B22</f>
        <v>Restating Montana Lease</v>
      </c>
      <c r="C19" s="659"/>
      <c r="D19" s="659"/>
      <c r="E19" s="664"/>
      <c r="F19" s="761">
        <f>PFRstmtSheet!G22</f>
        <v>2859</v>
      </c>
      <c r="G19" s="679"/>
    </row>
    <row r="20" spans="1:18">
      <c r="A20" s="660" t="str">
        <f>PFRstmtSheet!A23</f>
        <v>n</v>
      </c>
      <c r="B20" s="684" t="str">
        <f>PFRstmtSheet!B23</f>
        <v>Restating Lancaster Amortization</v>
      </c>
      <c r="C20" s="659"/>
      <c r="D20" s="659"/>
      <c r="E20" s="664"/>
      <c r="F20" s="761">
        <f>PFRstmtSheet!G23</f>
        <v>181</v>
      </c>
      <c r="G20" s="679"/>
      <c r="L20" s="1042" t="s">
        <v>241</v>
      </c>
      <c r="M20" s="1042"/>
      <c r="N20" s="1042"/>
      <c r="O20" s="1042"/>
      <c r="P20" s="1042"/>
      <c r="Q20" s="1042"/>
      <c r="R20" s="1042"/>
    </row>
    <row r="21" spans="1:18">
      <c r="A21" s="1016" t="str">
        <f>PFRstmtSheet!A24</f>
        <v>WC</v>
      </c>
      <c r="B21" s="1017" t="str">
        <f>PFRstmtSheet!B24</f>
        <v>Working Capital Adjustment</v>
      </c>
      <c r="C21" s="1018"/>
      <c r="D21" s="1018"/>
      <c r="E21" s="1019"/>
      <c r="F21" s="1020">
        <f>PFRstmtSheet!G24</f>
        <v>18188</v>
      </c>
      <c r="G21" s="679"/>
      <c r="H21" s="656" t="s">
        <v>490</v>
      </c>
      <c r="L21" s="1042" t="s">
        <v>473</v>
      </c>
      <c r="M21" s="1042"/>
      <c r="N21" s="1042"/>
      <c r="O21" s="1042"/>
      <c r="P21" s="1042"/>
      <c r="Q21" s="1042"/>
      <c r="R21" s="1042"/>
    </row>
    <row r="22" spans="1:18">
      <c r="A22" s="660" t="str">
        <f>PFRstmtSheet!A28</f>
        <v>o</v>
      </c>
      <c r="B22" s="684" t="str">
        <f>PFRstmtSheet!B28</f>
        <v>Eliminate B &amp; O Taxes</v>
      </c>
      <c r="C22" s="659"/>
      <c r="D22" s="659"/>
      <c r="E22" s="664"/>
      <c r="F22" s="761">
        <f>PFRstmtSheet!G28</f>
        <v>0</v>
      </c>
      <c r="G22" s="679"/>
      <c r="L22" s="1042" t="s">
        <v>482</v>
      </c>
      <c r="M22" s="1042"/>
      <c r="N22" s="1042"/>
      <c r="O22" s="1042"/>
      <c r="P22" s="1042"/>
      <c r="Q22" s="1042"/>
      <c r="R22" s="1042"/>
    </row>
    <row r="23" spans="1:18">
      <c r="A23" s="660" t="str">
        <f>PFRstmtSheet!A29</f>
        <v xml:space="preserve">p </v>
      </c>
      <c r="B23" s="684" t="str">
        <f>PFRstmtSheet!B29</f>
        <v>Property Tax</v>
      </c>
      <c r="C23" s="659"/>
      <c r="D23" s="659"/>
      <c r="E23" s="664"/>
      <c r="F23" s="761">
        <f>PFRstmtSheet!G29</f>
        <v>0</v>
      </c>
      <c r="G23" s="679"/>
      <c r="L23" s="1046" t="s">
        <v>492</v>
      </c>
      <c r="M23" s="1046"/>
      <c r="N23" s="1046"/>
      <c r="O23" s="1046"/>
      <c r="P23" s="1046"/>
      <c r="Q23" s="1046"/>
      <c r="R23" s="1046"/>
    </row>
    <row r="24" spans="1:18" ht="13.5">
      <c r="A24" s="660" t="str">
        <f>PFRstmtSheet!A30</f>
        <v>q</v>
      </c>
      <c r="B24" s="684" t="str">
        <f>PFRstmtSheet!B30</f>
        <v>Uncollect. Expense</v>
      </c>
      <c r="C24" s="659"/>
      <c r="D24" s="659"/>
      <c r="E24" s="664"/>
      <c r="F24" s="761">
        <f>PFRstmtSheet!G30</f>
        <v>0</v>
      </c>
      <c r="G24" s="679"/>
      <c r="L24" s="852"/>
      <c r="M24" s="852"/>
      <c r="N24" s="852"/>
      <c r="O24" s="852"/>
      <c r="P24" s="852"/>
      <c r="Q24" s="852"/>
      <c r="R24" s="852"/>
    </row>
    <row r="25" spans="1:18" ht="13.5">
      <c r="A25" s="660" t="str">
        <f>PFRstmtSheet!A31</f>
        <v xml:space="preserve">r </v>
      </c>
      <c r="B25" s="684" t="str">
        <f>PFRstmtSheet!B31</f>
        <v>Regulatory Expense</v>
      </c>
      <c r="C25" s="659"/>
      <c r="D25" s="659"/>
      <c r="E25" s="664"/>
      <c r="F25" s="761">
        <f>PFRstmtSheet!G31</f>
        <v>0</v>
      </c>
      <c r="G25" s="679"/>
      <c r="L25" s="764"/>
      <c r="M25" s="846"/>
      <c r="N25" s="847"/>
      <c r="O25" s="849"/>
      <c r="P25" s="848"/>
      <c r="Q25" s="849" t="s">
        <v>277</v>
      </c>
      <c r="R25" s="846"/>
    </row>
    <row r="26" spans="1:18" ht="13.5">
      <c r="A26" s="660" t="str">
        <f>PFRstmtSheet!A32</f>
        <v>s</v>
      </c>
      <c r="B26" s="684" t="str">
        <f>PFRstmtSheet!B32</f>
        <v>Injuries and Damages</v>
      </c>
      <c r="C26" s="659"/>
      <c r="D26" s="659"/>
      <c r="E26" s="664"/>
      <c r="F26" s="761">
        <f>PFRstmtSheet!G32</f>
        <v>0</v>
      </c>
      <c r="G26" s="679"/>
      <c r="L26" s="764"/>
      <c r="M26" s="807"/>
      <c r="N26" s="850"/>
      <c r="O26" s="849" t="s">
        <v>254</v>
      </c>
      <c r="P26" s="851"/>
      <c r="Q26" s="849" t="s">
        <v>255</v>
      </c>
      <c r="R26" s="846"/>
    </row>
    <row r="27" spans="1:18" ht="13.5">
      <c r="A27" s="660" t="str">
        <f>PFRstmtSheet!A33</f>
        <v>t</v>
      </c>
      <c r="B27" s="684" t="str">
        <f>PFRstmtSheet!B33</f>
        <v>FIT</v>
      </c>
      <c r="C27" s="659"/>
      <c r="D27" s="659"/>
      <c r="E27" s="664"/>
      <c r="F27" s="761">
        <f>PFRstmtSheet!G33</f>
        <v>0</v>
      </c>
      <c r="G27" s="679"/>
      <c r="L27" s="764"/>
      <c r="M27" s="852" t="s">
        <v>257</v>
      </c>
      <c r="N27" s="850"/>
      <c r="O27" s="852" t="s">
        <v>259</v>
      </c>
      <c r="P27" s="853" t="s">
        <v>260</v>
      </c>
      <c r="Q27" s="852" t="s">
        <v>260</v>
      </c>
      <c r="R27" s="846"/>
    </row>
    <row r="28" spans="1:18">
      <c r="A28" s="660" t="str">
        <f>PFRstmtSheet!A34</f>
        <v>u</v>
      </c>
      <c r="B28" s="684" t="str">
        <f>PFRstmtSheet!B34</f>
        <v>Eliminate WA Power Cost Defer</v>
      </c>
      <c r="C28" s="659"/>
      <c r="D28" s="659"/>
      <c r="E28" s="664"/>
      <c r="F28" s="761">
        <f>PFRstmtSheet!G34</f>
        <v>0</v>
      </c>
      <c r="G28" s="679"/>
      <c r="L28" s="764"/>
      <c r="M28" s="846"/>
      <c r="N28" s="847"/>
      <c r="O28" s="846"/>
      <c r="P28" s="848"/>
      <c r="Q28" s="846"/>
      <c r="R28" s="609"/>
    </row>
    <row r="29" spans="1:18" ht="13.5">
      <c r="A29" s="660" t="str">
        <f>PFRstmtSheet!A35</f>
        <v>v</v>
      </c>
      <c r="B29" s="684" t="str">
        <f>PFRstmtSheet!B35</f>
        <v>Nez Perce Settlement Adjustment</v>
      </c>
      <c r="C29" s="659"/>
      <c r="D29" s="659"/>
      <c r="E29" s="664"/>
      <c r="F29" s="761">
        <f>PFRstmtSheet!G35</f>
        <v>0</v>
      </c>
      <c r="G29" s="679"/>
      <c r="L29" s="764"/>
      <c r="M29" s="854" t="s">
        <v>395</v>
      </c>
      <c r="N29" s="855"/>
      <c r="O29" s="856">
        <f>100%-O33</f>
        <v>0.52190000000000003</v>
      </c>
      <c r="P29" s="861">
        <v>5.9709999999999999E-2</v>
      </c>
      <c r="Q29" s="860">
        <f>ROUND(O29*P29,5)</f>
        <v>3.116E-2</v>
      </c>
      <c r="R29" s="609"/>
    </row>
    <row r="30" spans="1:18" ht="13.5">
      <c r="A30" s="660" t="str">
        <f>PFRstmtSheet!A36</f>
        <v>w</v>
      </c>
      <c r="B30" s="684" t="str">
        <f>PFRstmtSheet!B36</f>
        <v>Eliminate A/R Expenses</v>
      </c>
      <c r="C30" s="659"/>
      <c r="D30" s="659"/>
      <c r="E30" s="664"/>
      <c r="F30" s="761">
        <f>PFRstmtSheet!G36</f>
        <v>0</v>
      </c>
      <c r="G30" s="679"/>
      <c r="L30" s="764"/>
      <c r="M30" s="854"/>
      <c r="N30" s="858"/>
      <c r="O30" s="856"/>
      <c r="P30" s="857"/>
      <c r="Q30" s="856"/>
      <c r="R30" s="842" t="s">
        <v>387</v>
      </c>
    </row>
    <row r="31" spans="1:18" ht="13.5">
      <c r="A31" s="660" t="str">
        <f>PFRstmtSheet!A37</f>
        <v>x</v>
      </c>
      <c r="B31" s="684" t="str">
        <f>PFRstmtSheet!B37</f>
        <v>Office Space Charges to Subsidiaries</v>
      </c>
      <c r="C31" s="659"/>
      <c r="D31" s="659"/>
      <c r="E31" s="664"/>
      <c r="F31" s="761">
        <f>PFRstmtSheet!G37</f>
        <v>0</v>
      </c>
      <c r="G31" s="679"/>
      <c r="L31" s="764"/>
      <c r="M31" s="854" t="s">
        <v>265</v>
      </c>
      <c r="N31" s="858"/>
      <c r="O31" s="856">
        <v>0</v>
      </c>
      <c r="P31" s="857">
        <v>0</v>
      </c>
      <c r="Q31" s="856">
        <f>ROUND(O31*P31,4)</f>
        <v>0</v>
      </c>
      <c r="R31" s="1021">
        <f>SUM(Q29:Q31)</f>
        <v>3.116E-2</v>
      </c>
    </row>
    <row r="32" spans="1:18" ht="13.5">
      <c r="A32" s="660" t="str">
        <f>PFRstmtSheet!A38</f>
        <v>y</v>
      </c>
      <c r="B32" s="684" t="str">
        <f>PFRstmtSheet!B38</f>
        <v>Restate Excise Taxes</v>
      </c>
      <c r="C32" s="659"/>
      <c r="D32" s="659"/>
      <c r="E32" s="664"/>
      <c r="F32" s="761">
        <f>PFRstmtSheet!G38</f>
        <v>0</v>
      </c>
      <c r="G32" s="679"/>
      <c r="L32" s="764"/>
      <c r="M32" s="854"/>
      <c r="N32" s="858"/>
      <c r="O32" s="856"/>
      <c r="P32" s="857"/>
      <c r="Q32" s="856"/>
      <c r="R32" s="807"/>
    </row>
    <row r="33" spans="1:18" ht="13.5">
      <c r="A33" s="660" t="str">
        <f>PFRstmtSheet!A39</f>
        <v>z</v>
      </c>
      <c r="B33" s="684" t="str">
        <f>PFRstmtSheet!B39</f>
        <v>Net Gains / Losses</v>
      </c>
      <c r="C33" s="659"/>
      <c r="D33" s="659"/>
      <c r="E33" s="664"/>
      <c r="F33" s="761">
        <f>PFRstmtSheet!G39</f>
        <v>0</v>
      </c>
      <c r="G33" s="679"/>
      <c r="L33" s="764"/>
      <c r="M33" s="854" t="s">
        <v>17</v>
      </c>
      <c r="N33" s="858"/>
      <c r="O33" s="856">
        <v>0.47810000000000002</v>
      </c>
      <c r="P33" s="859">
        <v>0.10199999999999999</v>
      </c>
      <c r="Q33" s="856">
        <f>ROUND(O33*P33,4)</f>
        <v>4.8800000000000003E-2</v>
      </c>
      <c r="R33" s="807"/>
    </row>
    <row r="34" spans="1:18" ht="13.5">
      <c r="A34" s="660" t="str">
        <f>PFRstmtSheet!A40</f>
        <v>aa</v>
      </c>
      <c r="B34" s="684" t="str">
        <f>PFRstmtSheet!B40</f>
        <v>Revenue Weather Normalization</v>
      </c>
      <c r="C34" s="659"/>
      <c r="D34" s="659"/>
      <c r="E34" s="664"/>
      <c r="F34" s="761">
        <f>PFRstmtSheet!G40</f>
        <v>0</v>
      </c>
      <c r="G34" s="679"/>
      <c r="L34" s="764"/>
      <c r="M34" s="854"/>
      <c r="N34" s="858"/>
      <c r="O34" s="860"/>
      <c r="P34" s="861"/>
      <c r="Q34" s="856"/>
      <c r="R34" s="846"/>
    </row>
    <row r="35" spans="1:18" ht="14.25" thickBot="1">
      <c r="A35" s="660" t="str">
        <f>PFRstmtSheet!A41</f>
        <v>ab</v>
      </c>
      <c r="B35" s="684" t="str">
        <f>PFRstmtSheet!B41</f>
        <v>Misc Restating</v>
      </c>
      <c r="C35" s="659"/>
      <c r="D35" s="659"/>
      <c r="E35" s="664"/>
      <c r="F35" s="761">
        <f>PFRstmtSheet!G41</f>
        <v>0</v>
      </c>
      <c r="G35" s="679"/>
      <c r="L35" s="764"/>
      <c r="M35" s="854" t="s">
        <v>269</v>
      </c>
      <c r="N35" s="855"/>
      <c r="O35" s="862">
        <f>SUM(O29:O33)</f>
        <v>1</v>
      </c>
      <c r="P35" s="861"/>
      <c r="Q35" s="862">
        <f>SUM(Q29:Q33)</f>
        <v>7.9960000000000003E-2</v>
      </c>
      <c r="R35" s="846"/>
    </row>
    <row r="36" spans="1:18" ht="14.25" thickTop="1">
      <c r="A36" s="660" t="str">
        <f>PFRstmtSheet!A42</f>
        <v>ac</v>
      </c>
      <c r="B36" s="684" t="str">
        <f>PFRstmtSheet!B42</f>
        <v>Remove Buck-A Block</v>
      </c>
      <c r="C36" s="659"/>
      <c r="D36" s="659"/>
      <c r="E36" s="664"/>
      <c r="F36" s="761">
        <f>PFRstmtSheet!G42</f>
        <v>0</v>
      </c>
      <c r="G36" s="679"/>
      <c r="L36" s="764"/>
      <c r="M36" s="854"/>
      <c r="N36" s="858"/>
      <c r="O36" s="856"/>
      <c r="P36" s="857"/>
      <c r="Q36" s="856"/>
      <c r="R36" s="846"/>
    </row>
    <row r="37" spans="1:18">
      <c r="A37" s="660" t="str">
        <f>PFRstmtSheet!A43</f>
        <v>ad</v>
      </c>
      <c r="B37" s="684" t="str">
        <f>PFRstmtSheet!B43</f>
        <v>Power Supply</v>
      </c>
      <c r="C37" s="659"/>
      <c r="D37" s="659"/>
      <c r="E37" s="664"/>
      <c r="F37" s="761">
        <f>PFRstmtSheet!G43</f>
        <v>0</v>
      </c>
      <c r="G37" s="679"/>
    </row>
    <row r="38" spans="1:18">
      <c r="A38" s="660" t="str">
        <f>PFRstmtSheet!A44</f>
        <v>ae</v>
      </c>
      <c r="B38" s="684" t="str">
        <f>PFRstmtSheet!B44</f>
        <v>Restate Debt Interest</v>
      </c>
      <c r="C38" s="659"/>
      <c r="D38" s="659"/>
      <c r="E38" s="664"/>
      <c r="F38" s="761">
        <f>PFRstmtSheet!G44</f>
        <v>0</v>
      </c>
      <c r="G38" s="679"/>
    </row>
    <row r="39" spans="1:18">
      <c r="B39" s="684"/>
      <c r="C39" s="659"/>
      <c r="D39" s="659"/>
      <c r="E39" s="664"/>
      <c r="F39" s="761"/>
      <c r="G39" s="679"/>
    </row>
    <row r="40" spans="1:18" ht="2.25" customHeight="1">
      <c r="B40" s="684"/>
      <c r="C40" s="659"/>
      <c r="D40" s="659"/>
      <c r="F40" s="761"/>
    </row>
    <row r="41" spans="1:18">
      <c r="B41" s="656" t="s">
        <v>330</v>
      </c>
      <c r="C41" s="659"/>
      <c r="D41" s="659"/>
      <c r="E41" s="664"/>
      <c r="F41" s="762">
        <f>SUM(F8:F39)</f>
        <v>1072028</v>
      </c>
      <c r="G41" s="796">
        <f>F41-PFRstmtSheet!G46</f>
        <v>0</v>
      </c>
      <c r="H41" s="795" t="s">
        <v>414</v>
      </c>
    </row>
    <row r="42" spans="1:18" ht="5.25" customHeight="1">
      <c r="C42" s="659"/>
      <c r="D42" s="659"/>
      <c r="E42" s="659"/>
      <c r="F42" s="656"/>
    </row>
    <row r="43" spans="1:18">
      <c r="B43" s="656" t="s">
        <v>303</v>
      </c>
      <c r="C43" s="659"/>
      <c r="D43" s="659"/>
      <c r="E43" s="666"/>
      <c r="F43" s="1022">
        <f>R31</f>
        <v>3.116E-2</v>
      </c>
    </row>
    <row r="44" spans="1:18" ht="6" customHeight="1">
      <c r="C44" s="659"/>
      <c r="D44" s="659"/>
      <c r="F44" s="656"/>
    </row>
    <row r="45" spans="1:18">
      <c r="B45" s="656" t="s">
        <v>284</v>
      </c>
      <c r="C45" s="659"/>
      <c r="D45" s="659"/>
      <c r="E45" s="664"/>
      <c r="F45" s="664">
        <f>F41*F43</f>
        <v>33404.392480000002</v>
      </c>
    </row>
    <row r="46" spans="1:18">
      <c r="C46" s="659"/>
      <c r="D46" s="659"/>
      <c r="E46" s="659"/>
      <c r="F46" s="656"/>
    </row>
    <row r="47" spans="1:18">
      <c r="B47" s="656" t="s">
        <v>392</v>
      </c>
      <c r="C47" s="659"/>
      <c r="D47" s="659"/>
      <c r="F47" s="794">
        <v>33656</v>
      </c>
      <c r="H47" s="656" t="s">
        <v>468</v>
      </c>
    </row>
    <row r="48" spans="1:18" ht="5.25" customHeight="1">
      <c r="C48" s="659"/>
      <c r="D48" s="659"/>
      <c r="E48" s="659"/>
      <c r="F48" s="656"/>
    </row>
    <row r="49" spans="1:8">
      <c r="B49" s="656" t="s">
        <v>286</v>
      </c>
      <c r="C49" s="659"/>
      <c r="D49" s="659"/>
      <c r="E49" s="664"/>
      <c r="F49" s="740">
        <f>F45-F47</f>
        <v>-251.60751999999775</v>
      </c>
    </row>
    <row r="50" spans="1:8">
      <c r="B50" s="656" t="s">
        <v>287</v>
      </c>
      <c r="D50" s="659"/>
      <c r="E50" s="667"/>
      <c r="F50" s="668">
        <v>0.35</v>
      </c>
    </row>
    <row r="51" spans="1:8" ht="5.25" customHeight="1">
      <c r="D51" s="659"/>
      <c r="E51" s="659"/>
      <c r="F51" s="656"/>
    </row>
    <row r="52" spans="1:8" ht="13.5" thickBot="1">
      <c r="B52" s="656" t="s">
        <v>288</v>
      </c>
      <c r="D52" s="659"/>
      <c r="E52" s="664"/>
      <c r="F52" s="664">
        <f>ROUND(F49*-F50,0)</f>
        <v>88</v>
      </c>
    </row>
    <row r="53" spans="1:8" ht="13.5" thickTop="1">
      <c r="F53" s="669"/>
    </row>
    <row r="54" spans="1:8" hidden="1">
      <c r="A54" s="796" t="s">
        <v>391</v>
      </c>
      <c r="B54" s="795" t="s">
        <v>390</v>
      </c>
    </row>
    <row r="55" spans="1:8" hidden="1">
      <c r="B55" s="662" t="s">
        <v>285</v>
      </c>
    </row>
    <row r="56" spans="1:8" hidden="1">
      <c r="B56" s="656" t="s">
        <v>289</v>
      </c>
      <c r="C56" s="751">
        <v>2430</v>
      </c>
      <c r="H56" s="656" t="s">
        <v>386</v>
      </c>
    </row>
    <row r="57" spans="1:8" hidden="1">
      <c r="B57" s="656" t="s">
        <v>290</v>
      </c>
      <c r="C57" s="750">
        <v>2935</v>
      </c>
      <c r="H57" s="656" t="s">
        <v>386</v>
      </c>
    </row>
    <row r="58" spans="1:8" hidden="1">
      <c r="B58" s="656" t="s">
        <v>291</v>
      </c>
      <c r="C58" s="665">
        <f>C56+C57</f>
        <v>5365</v>
      </c>
    </row>
    <row r="59" spans="1:8" hidden="1">
      <c r="C59" s="664"/>
    </row>
    <row r="60" spans="1:8" hidden="1">
      <c r="C60" s="670"/>
      <c r="D60" s="660"/>
      <c r="E60" s="660" t="s">
        <v>292</v>
      </c>
    </row>
    <row r="61" spans="1:8" hidden="1">
      <c r="C61" s="663" t="s">
        <v>258</v>
      </c>
      <c r="D61" s="663" t="s">
        <v>293</v>
      </c>
      <c r="E61" s="663" t="s">
        <v>48</v>
      </c>
    </row>
    <row r="62" spans="1:8" hidden="1">
      <c r="B62" s="656" t="s">
        <v>294</v>
      </c>
      <c r="C62" s="686" t="e">
        <f>#REF!</f>
        <v>#REF!</v>
      </c>
      <c r="D62" s="687" t="e">
        <f>ROUND(C62/$C$65,4)</f>
        <v>#REF!</v>
      </c>
      <c r="E62" s="686" t="e">
        <f>D62*E65</f>
        <v>#REF!</v>
      </c>
      <c r="F62" s="767"/>
    </row>
    <row r="63" spans="1:8" hidden="1">
      <c r="B63" s="656" t="s">
        <v>295</v>
      </c>
      <c r="C63" s="688" t="e">
        <f>#REF!</f>
        <v>#REF!</v>
      </c>
      <c r="D63" s="687" t="e">
        <f>ROUND(C63/$C$65,4)</f>
        <v>#REF!</v>
      </c>
      <c r="E63" s="688" t="e">
        <f>D63*E65</f>
        <v>#REF!</v>
      </c>
    </row>
    <row r="64" spans="1:8" hidden="1">
      <c r="B64" s="656" t="s">
        <v>296</v>
      </c>
      <c r="C64" s="688" t="e">
        <f>#REF!</f>
        <v>#REF!</v>
      </c>
      <c r="D64" s="687" t="e">
        <f>ROUND(C64/$C$65,4)-0.0001</f>
        <v>#REF!</v>
      </c>
      <c r="E64" s="688" t="e">
        <f>E65*D64</f>
        <v>#REF!</v>
      </c>
    </row>
    <row r="65" spans="1:6" hidden="1">
      <c r="B65" s="656" t="s">
        <v>297</v>
      </c>
      <c r="C65" s="689" t="e">
        <f>C62+C63+C64</f>
        <v>#REF!</v>
      </c>
      <c r="D65" s="690" t="e">
        <f>D62+D63+D64</f>
        <v>#REF!</v>
      </c>
      <c r="E65" s="689">
        <f>C58</f>
        <v>5365</v>
      </c>
    </row>
    <row r="66" spans="1:6" hidden="1">
      <c r="C66" s="691"/>
      <c r="D66" s="691"/>
      <c r="E66" s="691"/>
    </row>
    <row r="67" spans="1:6" hidden="1">
      <c r="B67" s="656" t="s">
        <v>298</v>
      </c>
      <c r="C67" s="686" t="e">
        <f>#REF!</f>
        <v>#REF!</v>
      </c>
      <c r="D67" s="687" t="e">
        <f>C67/C69</f>
        <v>#REF!</v>
      </c>
      <c r="E67" s="686" t="e">
        <f>D67*E69</f>
        <v>#REF!</v>
      </c>
    </row>
    <row r="68" spans="1:6" hidden="1">
      <c r="B68" s="656" t="s">
        <v>299</v>
      </c>
      <c r="C68" s="691" t="e">
        <f>#REF!</f>
        <v>#REF!</v>
      </c>
      <c r="D68" s="687" t="e">
        <f>C68/C69</f>
        <v>#REF!</v>
      </c>
      <c r="E68" s="691" t="e">
        <f>D68*E69</f>
        <v>#REF!</v>
      </c>
    </row>
    <row r="69" spans="1:6" hidden="1">
      <c r="B69" s="656" t="s">
        <v>297</v>
      </c>
      <c r="C69" s="689" t="e">
        <f>C67+C68</f>
        <v>#REF!</v>
      </c>
      <c r="D69" s="690" t="e">
        <f>D67+D68</f>
        <v>#REF!</v>
      </c>
      <c r="E69" s="689" t="e">
        <f>E62</f>
        <v>#REF!</v>
      </c>
    </row>
    <row r="70" spans="1:6" hidden="1">
      <c r="C70" s="691"/>
      <c r="D70" s="691"/>
      <c r="E70" s="691"/>
    </row>
    <row r="71" spans="1:6" hidden="1">
      <c r="B71" s="656" t="s">
        <v>300</v>
      </c>
      <c r="C71" s="686" t="e">
        <f>#REF!</f>
        <v>#REF!</v>
      </c>
      <c r="D71" s="692" t="e">
        <f>C71/C73</f>
        <v>#REF!</v>
      </c>
      <c r="E71" s="686" t="e">
        <f>E73*D71</f>
        <v>#REF!</v>
      </c>
    </row>
    <row r="72" spans="1:6" hidden="1">
      <c r="B72" s="656" t="s">
        <v>301</v>
      </c>
      <c r="C72" s="691" t="e">
        <f>#REF!</f>
        <v>#REF!</v>
      </c>
      <c r="D72" s="693" t="e">
        <f>C72/C73</f>
        <v>#REF!</v>
      </c>
      <c r="E72" s="691" t="e">
        <f>E73*D72</f>
        <v>#REF!</v>
      </c>
    </row>
    <row r="73" spans="1:6" hidden="1">
      <c r="B73" s="656" t="s">
        <v>297</v>
      </c>
      <c r="C73" s="689" t="e">
        <f>SUM(C71:C72)</f>
        <v>#REF!</v>
      </c>
      <c r="D73" s="694" t="e">
        <f>SUM(D71:D72)</f>
        <v>#REF!</v>
      </c>
      <c r="E73" s="689" t="e">
        <f>E63</f>
        <v>#REF!</v>
      </c>
    </row>
    <row r="74" spans="1:6" hidden="1">
      <c r="A74" s="681" t="str">
        <f>A1</f>
        <v>AVISTA UTILITIES</v>
      </c>
      <c r="B74" s="654"/>
      <c r="C74" s="654"/>
      <c r="D74" s="655"/>
      <c r="E74" s="654"/>
      <c r="F74" s="655"/>
    </row>
    <row r="75" spans="1:6" hidden="1">
      <c r="A75" s="681" t="str">
        <f>A2</f>
        <v>Restate Debt Interest - Proforma</v>
      </c>
      <c r="B75" s="654"/>
      <c r="C75" s="654"/>
      <c r="D75" s="655"/>
      <c r="E75" s="654"/>
      <c r="F75" s="655"/>
    </row>
    <row r="76" spans="1:6" hidden="1">
      <c r="A76" s="681" t="s">
        <v>304</v>
      </c>
      <c r="B76" s="654"/>
      <c r="C76" s="654"/>
      <c r="D76" s="655"/>
      <c r="E76" s="654"/>
      <c r="F76" s="655"/>
    </row>
    <row r="77" spans="1:6" hidden="1">
      <c r="A77" s="678" t="str">
        <f>A4</f>
        <v>TWELVE MONTHS ENDED DECEMBER 31, 2010</v>
      </c>
      <c r="B77" s="654"/>
      <c r="C77" s="657"/>
      <c r="D77" s="655"/>
      <c r="E77" s="657"/>
      <c r="F77" s="655"/>
    </row>
    <row r="78" spans="1:6" hidden="1">
      <c r="A78" s="654" t="s">
        <v>281</v>
      </c>
      <c r="B78" s="654"/>
      <c r="C78" s="654"/>
      <c r="D78" s="655"/>
      <c r="E78" s="655"/>
      <c r="F78" s="655"/>
    </row>
    <row r="79" spans="1:6" hidden="1">
      <c r="C79" s="659"/>
      <c r="D79" s="659"/>
      <c r="E79" s="661"/>
      <c r="F79" s="660" t="s">
        <v>35</v>
      </c>
    </row>
    <row r="80" spans="1:6" hidden="1">
      <c r="B80" s="662" t="s">
        <v>282</v>
      </c>
      <c r="C80" s="659"/>
      <c r="D80" s="659"/>
      <c r="E80" s="661"/>
      <c r="F80" s="663" t="s">
        <v>283</v>
      </c>
    </row>
    <row r="81" spans="1:6" hidden="1">
      <c r="A81" s="660" t="e">
        <f>PFRstmtSheet!#REF!</f>
        <v>#REF!</v>
      </c>
      <c r="B81" s="684" t="e">
        <f>PFRstmtSheet!#REF!</f>
        <v>#REF!</v>
      </c>
      <c r="C81" s="659"/>
      <c r="D81" s="659"/>
      <c r="E81" s="664"/>
      <c r="F81" s="761" t="e">
        <f>PFRstmtSheet!#REF!</f>
        <v>#REF!</v>
      </c>
    </row>
    <row r="82" spans="1:6" hidden="1">
      <c r="A82" s="660" t="e">
        <f>PFRstmtSheet!#REF!</f>
        <v>#REF!</v>
      </c>
      <c r="B82" s="684" t="e">
        <f>PFRstmtSheet!#REF!</f>
        <v>#REF!</v>
      </c>
      <c r="C82" s="659"/>
      <c r="D82" s="659"/>
      <c r="E82" s="664"/>
      <c r="F82" s="761" t="e">
        <f>PFRstmtSheet!#REF!</f>
        <v>#REF!</v>
      </c>
    </row>
    <row r="83" spans="1:6" hidden="1">
      <c r="A83" s="660" t="e">
        <f>PFRstmtSheet!#REF!</f>
        <v>#REF!</v>
      </c>
      <c r="B83" s="684" t="e">
        <f>PFRstmtSheet!#REF!</f>
        <v>#REF!</v>
      </c>
      <c r="C83" s="659"/>
      <c r="D83" s="659"/>
      <c r="E83" s="664"/>
      <c r="F83" s="761" t="e">
        <f>PFRstmtSheet!#REF!</f>
        <v>#REF!</v>
      </c>
    </row>
    <row r="84" spans="1:6" hidden="1">
      <c r="A84" s="660" t="e">
        <f>PFRstmtSheet!#REF!</f>
        <v>#REF!</v>
      </c>
      <c r="B84" s="684" t="e">
        <f>PFRstmtSheet!#REF!</f>
        <v>#REF!</v>
      </c>
      <c r="C84" s="659"/>
      <c r="D84" s="659"/>
      <c r="E84" s="664"/>
      <c r="F84" s="761" t="e">
        <f>PFRstmtSheet!#REF!</f>
        <v>#REF!</v>
      </c>
    </row>
    <row r="85" spans="1:6" hidden="1">
      <c r="A85" s="660" t="e">
        <f>PFRstmtSheet!#REF!</f>
        <v>#REF!</v>
      </c>
      <c r="B85" s="684" t="e">
        <f>PFRstmtSheet!#REF!</f>
        <v>#REF!</v>
      </c>
      <c r="C85" s="659"/>
      <c r="D85" s="659"/>
      <c r="E85" s="664"/>
      <c r="F85" s="761" t="e">
        <f>PFRstmtSheet!#REF!</f>
        <v>#REF!</v>
      </c>
    </row>
    <row r="86" spans="1:6" hidden="1">
      <c r="A86" s="660" t="e">
        <f>PFRstmtSheet!#REF!</f>
        <v>#REF!</v>
      </c>
      <c r="B86" s="684" t="e">
        <f>PFRstmtSheet!#REF!</f>
        <v>#REF!</v>
      </c>
      <c r="C86" s="659"/>
      <c r="D86" s="659"/>
      <c r="E86" s="664"/>
      <c r="F86" s="761" t="e">
        <f>PFRstmtSheet!#REF!</f>
        <v>#REF!</v>
      </c>
    </row>
    <row r="87" spans="1:6" hidden="1">
      <c r="A87" s="660" t="e">
        <f>PFRstmtSheet!#REF!</f>
        <v>#REF!</v>
      </c>
      <c r="B87" s="684" t="e">
        <f>PFRstmtSheet!#REF!</f>
        <v>#REF!</v>
      </c>
      <c r="C87" s="659"/>
      <c r="D87" s="659"/>
      <c r="E87" s="664"/>
      <c r="F87" s="761" t="e">
        <f>PFRstmtSheet!#REF!</f>
        <v>#REF!</v>
      </c>
    </row>
    <row r="88" spans="1:6" hidden="1">
      <c r="A88" s="660" t="e">
        <f>PFRstmtSheet!#REF!</f>
        <v>#REF!</v>
      </c>
      <c r="B88" s="684" t="e">
        <f>PFRstmtSheet!#REF!</f>
        <v>#REF!</v>
      </c>
      <c r="C88" s="659"/>
      <c r="D88" s="659"/>
      <c r="E88" s="664"/>
      <c r="F88" s="761" t="e">
        <f>PFRstmtSheet!#REF!</f>
        <v>#REF!</v>
      </c>
    </row>
    <row r="89" spans="1:6" hidden="1">
      <c r="A89" s="660" t="e">
        <f>PFRstmtSheet!#REF!</f>
        <v>#REF!</v>
      </c>
      <c r="B89" s="684" t="e">
        <f>PFRstmtSheet!#REF!</f>
        <v>#REF!</v>
      </c>
      <c r="C89" s="659"/>
      <c r="D89" s="659"/>
      <c r="E89" s="664"/>
      <c r="F89" s="761" t="e">
        <f>PFRstmtSheet!#REF!</f>
        <v>#REF!</v>
      </c>
    </row>
    <row r="90" spans="1:6" hidden="1">
      <c r="A90" s="660" t="e">
        <f>PFRstmtSheet!#REF!</f>
        <v>#REF!</v>
      </c>
      <c r="B90" s="684" t="e">
        <f>PFRstmtSheet!#REF!</f>
        <v>#REF!</v>
      </c>
      <c r="C90" s="659"/>
      <c r="D90" s="659"/>
      <c r="E90" s="664"/>
      <c r="F90" s="761" t="e">
        <f>PFRstmtSheet!#REF!</f>
        <v>#REF!</v>
      </c>
    </row>
    <row r="91" spans="1:6" hidden="1">
      <c r="A91" s="660" t="e">
        <f>PFRstmtSheet!#REF!</f>
        <v>#REF!</v>
      </c>
      <c r="B91" s="684" t="e">
        <f>PFRstmtSheet!#REF!</f>
        <v>#REF!</v>
      </c>
      <c r="C91" s="659"/>
      <c r="D91" s="659"/>
      <c r="E91" s="664"/>
      <c r="F91" s="761" t="e">
        <f>PFRstmtSheet!#REF!</f>
        <v>#REF!</v>
      </c>
    </row>
    <row r="92" spans="1:6" hidden="1">
      <c r="A92" s="660" t="e">
        <f>PFRstmtSheet!#REF!</f>
        <v>#REF!</v>
      </c>
      <c r="B92" s="684" t="e">
        <f>PFRstmtSheet!#REF!</f>
        <v>#REF!</v>
      </c>
      <c r="C92" s="659"/>
      <c r="D92" s="659"/>
      <c r="E92" s="664"/>
      <c r="F92" s="761" t="e">
        <f>PFRstmtSheet!#REF!</f>
        <v>#REF!</v>
      </c>
    </row>
    <row r="93" spans="1:6" hidden="1">
      <c r="A93" s="660" t="e">
        <f>PFRstmtSheet!#REF!</f>
        <v>#REF!</v>
      </c>
      <c r="B93" s="684" t="e">
        <f>PFRstmtSheet!#REF!</f>
        <v>#REF!</v>
      </c>
      <c r="C93" s="659"/>
      <c r="D93" s="659"/>
      <c r="E93" s="664"/>
      <c r="F93" s="761" t="e">
        <f>PFRstmtSheet!#REF!</f>
        <v>#REF!</v>
      </c>
    </row>
    <row r="94" spans="1:6" hidden="1">
      <c r="A94" s="660" t="e">
        <f>PFRstmtSheet!#REF!</f>
        <v>#REF!</v>
      </c>
      <c r="B94" s="684" t="e">
        <f>PFRstmtSheet!#REF!</f>
        <v>#REF!</v>
      </c>
      <c r="C94" s="659"/>
      <c r="D94" s="659"/>
      <c r="E94" s="664"/>
      <c r="F94" s="761" t="e">
        <f>PFRstmtSheet!#REF!</f>
        <v>#REF!</v>
      </c>
    </row>
    <row r="95" spans="1:6" hidden="1">
      <c r="A95" s="660" t="e">
        <f>PFRstmtSheet!#REF!</f>
        <v>#REF!</v>
      </c>
      <c r="B95" s="684" t="e">
        <f>PFRstmtSheet!#REF!</f>
        <v>#REF!</v>
      </c>
      <c r="C95" s="659"/>
      <c r="D95" s="659"/>
      <c r="E95" s="664"/>
      <c r="F95" s="761" t="e">
        <f>PFRstmtSheet!#REF!</f>
        <v>#REF!</v>
      </c>
    </row>
    <row r="96" spans="1:6" hidden="1">
      <c r="A96" s="660" t="e">
        <f>PFRstmtSheet!#REF!</f>
        <v>#REF!</v>
      </c>
      <c r="B96" s="684" t="e">
        <f>PFRstmtSheet!#REF!</f>
        <v>#REF!</v>
      </c>
      <c r="C96" s="659"/>
      <c r="D96" s="659"/>
      <c r="E96" s="664"/>
      <c r="F96" s="761" t="e">
        <f>PFRstmtSheet!#REF!</f>
        <v>#REF!</v>
      </c>
    </row>
    <row r="97" spans="1:6" hidden="1">
      <c r="A97" s="660" t="e">
        <f>PFRstmtSheet!#REF!</f>
        <v>#REF!</v>
      </c>
      <c r="B97" s="684" t="e">
        <f>PFRstmtSheet!#REF!</f>
        <v>#REF!</v>
      </c>
      <c r="C97" s="659"/>
      <c r="D97" s="659"/>
      <c r="E97" s="664"/>
      <c r="F97" s="761" t="e">
        <f>PFRstmtSheet!#REF!</f>
        <v>#REF!</v>
      </c>
    </row>
    <row r="98" spans="1:6" hidden="1">
      <c r="A98" s="660" t="e">
        <f>PFRstmtSheet!#REF!</f>
        <v>#REF!</v>
      </c>
      <c r="B98" s="684" t="e">
        <f>PFRstmtSheet!#REF!</f>
        <v>#REF!</v>
      </c>
      <c r="C98" s="659"/>
      <c r="D98" s="659"/>
      <c r="E98" s="664"/>
      <c r="F98" s="761" t="e">
        <f>PFRstmtSheet!#REF!</f>
        <v>#REF!</v>
      </c>
    </row>
    <row r="99" spans="1:6" hidden="1">
      <c r="A99" s="660" t="e">
        <f>PFRstmtSheet!#REF!</f>
        <v>#REF!</v>
      </c>
      <c r="B99" s="684" t="e">
        <f>PFRstmtSheet!#REF!</f>
        <v>#REF!</v>
      </c>
      <c r="C99" s="659"/>
      <c r="D99" s="659"/>
      <c r="E99" s="664"/>
      <c r="F99" s="761" t="e">
        <f>PFRstmtSheet!#REF!</f>
        <v>#REF!</v>
      </c>
    </row>
    <row r="100" spans="1:6" hidden="1">
      <c r="A100" s="660" t="e">
        <f>PFRstmtSheet!#REF!</f>
        <v>#REF!</v>
      </c>
      <c r="B100" s="684" t="e">
        <f>PFRstmtSheet!#REF!</f>
        <v>#REF!</v>
      </c>
      <c r="C100" s="659"/>
      <c r="D100" s="659"/>
      <c r="E100" s="664"/>
      <c r="F100" s="761" t="e">
        <f>PFRstmtSheet!#REF!</f>
        <v>#REF!</v>
      </c>
    </row>
    <row r="101" spans="1:6" hidden="1">
      <c r="A101" s="660" t="e">
        <f>PFRstmtSheet!#REF!</f>
        <v>#REF!</v>
      </c>
      <c r="B101" s="684" t="e">
        <f>PFRstmtSheet!#REF!</f>
        <v>#REF!</v>
      </c>
      <c r="C101" s="659"/>
      <c r="D101" s="659"/>
      <c r="E101" s="664"/>
      <c r="F101" s="761" t="e">
        <f>PFRstmtSheet!#REF!</f>
        <v>#REF!</v>
      </c>
    </row>
    <row r="102" spans="1:6" ht="5.25" hidden="1" customHeight="1">
      <c r="B102" s="684"/>
      <c r="C102" s="659"/>
      <c r="D102" s="659"/>
      <c r="E102" s="664"/>
      <c r="F102" s="761"/>
    </row>
    <row r="103" spans="1:6" ht="13.5" hidden="1" customHeight="1">
      <c r="A103" s="660" t="e">
        <f>PFRstmtSheet!#REF!</f>
        <v>#REF!</v>
      </c>
      <c r="B103" s="684" t="e">
        <f>PFRstmtSheet!#REF!</f>
        <v>#REF!</v>
      </c>
      <c r="C103" s="659"/>
      <c r="D103" s="659"/>
      <c r="E103" s="664"/>
      <c r="F103" s="761" t="e">
        <f>PFRstmtSheet!#REF!</f>
        <v>#REF!</v>
      </c>
    </row>
    <row r="104" spans="1:6" hidden="1">
      <c r="A104" s="660" t="e">
        <f>PFRstmtSheet!#REF!</f>
        <v>#REF!</v>
      </c>
      <c r="B104" s="684" t="e">
        <f>PFRstmtSheet!#REF!</f>
        <v>#REF!</v>
      </c>
      <c r="C104" s="659"/>
      <c r="D104" s="659"/>
      <c r="E104" s="664"/>
      <c r="F104" s="761" t="e">
        <f>PFRstmtSheet!#REF!</f>
        <v>#REF!</v>
      </c>
    </row>
    <row r="105" spans="1:6" hidden="1">
      <c r="A105" s="660" t="e">
        <f>PFRstmtSheet!#REF!</f>
        <v>#REF!</v>
      </c>
      <c r="B105" s="684" t="e">
        <f>PFRstmtSheet!#REF!</f>
        <v>#REF!</v>
      </c>
      <c r="C105" s="659"/>
      <c r="D105" s="659"/>
      <c r="E105" s="664"/>
      <c r="F105" s="761" t="e">
        <f>PFRstmtSheet!#REF!</f>
        <v>#REF!</v>
      </c>
    </row>
    <row r="106" spans="1:6" hidden="1">
      <c r="A106" s="660" t="e">
        <f>PFRstmtSheet!#REF!</f>
        <v>#REF!</v>
      </c>
      <c r="B106" s="684" t="e">
        <f>PFRstmtSheet!#REF!</f>
        <v>#REF!</v>
      </c>
      <c r="C106" s="659"/>
      <c r="D106" s="659"/>
      <c r="E106" s="664"/>
      <c r="F106" s="761" t="e">
        <f>PFRstmtSheet!#REF!</f>
        <v>#REF!</v>
      </c>
    </row>
    <row r="107" spans="1:6" hidden="1">
      <c r="A107" s="660" t="e">
        <f>PFRstmtSheet!#REF!</f>
        <v>#REF!</v>
      </c>
      <c r="B107" s="684" t="e">
        <f>PFRstmtSheet!#REF!</f>
        <v>#REF!</v>
      </c>
      <c r="C107" s="659"/>
      <c r="D107" s="659"/>
      <c r="E107" s="664"/>
      <c r="F107" s="761" t="e">
        <f>PFRstmtSheet!#REF!</f>
        <v>#REF!</v>
      </c>
    </row>
    <row r="108" spans="1:6" hidden="1">
      <c r="A108" s="660" t="e">
        <f>PFRstmtSheet!#REF!</f>
        <v>#REF!</v>
      </c>
      <c r="B108" s="684" t="e">
        <f>PFRstmtSheet!#REF!</f>
        <v>#REF!</v>
      </c>
      <c r="C108" s="659"/>
      <c r="D108" s="659"/>
      <c r="E108" s="664"/>
      <c r="F108" s="761" t="e">
        <f>PFRstmtSheet!#REF!</f>
        <v>#REF!</v>
      </c>
    </row>
    <row r="109" spans="1:6" hidden="1">
      <c r="A109" s="660" t="e">
        <f>PFRstmtSheet!#REF!</f>
        <v>#REF!</v>
      </c>
      <c r="B109" s="684" t="e">
        <f>PFRstmtSheet!#REF!</f>
        <v>#REF!</v>
      </c>
      <c r="C109" s="659"/>
      <c r="D109" s="659"/>
      <c r="E109" s="664"/>
      <c r="F109" s="761" t="e">
        <f>PFRstmtSheet!#REF!</f>
        <v>#REF!</v>
      </c>
    </row>
    <row r="110" spans="1:6" hidden="1">
      <c r="A110" s="660" t="e">
        <f>PFRstmtSheet!#REF!</f>
        <v>#REF!</v>
      </c>
      <c r="B110" s="684" t="e">
        <f>PFRstmtSheet!#REF!</f>
        <v>#REF!</v>
      </c>
      <c r="C110" s="659"/>
      <c r="D110" s="659"/>
      <c r="E110" s="664"/>
      <c r="F110" s="761" t="e">
        <f>PFRstmtSheet!#REF!</f>
        <v>#REF!</v>
      </c>
    </row>
    <row r="111" spans="1:6" hidden="1">
      <c r="A111" s="660" t="e">
        <f>PFRstmtSheet!#REF!</f>
        <v>#REF!</v>
      </c>
      <c r="B111" s="684" t="e">
        <f>PFRstmtSheet!#REF!</f>
        <v>#REF!</v>
      </c>
      <c r="C111" s="659"/>
      <c r="D111" s="659"/>
      <c r="E111" s="664"/>
      <c r="F111" s="761" t="e">
        <f>PFRstmtSheet!#REF!</f>
        <v>#REF!</v>
      </c>
    </row>
    <row r="112" spans="1:6" hidden="1">
      <c r="A112" s="660" t="e">
        <f>PFRstmtSheet!#REF!</f>
        <v>#REF!</v>
      </c>
      <c r="B112" s="684" t="e">
        <f>PFRstmtSheet!#REF!</f>
        <v>#REF!</v>
      </c>
      <c r="C112" s="659"/>
      <c r="D112" s="659"/>
      <c r="E112" s="664"/>
      <c r="F112" s="761" t="e">
        <f>PFRstmtSheet!#REF!</f>
        <v>#REF!</v>
      </c>
    </row>
    <row r="113" spans="1:9" hidden="1">
      <c r="A113" s="660" t="e">
        <f>PFRstmtSheet!#REF!</f>
        <v>#REF!</v>
      </c>
      <c r="B113" s="684" t="e">
        <f>PFRstmtSheet!#REF!</f>
        <v>#REF!</v>
      </c>
      <c r="C113" s="659"/>
      <c r="D113" s="659"/>
      <c r="E113" s="664"/>
      <c r="F113" s="761" t="e">
        <f>PFRstmtSheet!#REF!</f>
        <v>#REF!</v>
      </c>
    </row>
    <row r="114" spans="1:9" hidden="1">
      <c r="A114" s="660" t="e">
        <f>PFRstmtSheet!#REF!</f>
        <v>#REF!</v>
      </c>
      <c r="B114" s="684" t="e">
        <f>PFRstmtSheet!#REF!</f>
        <v>#REF!</v>
      </c>
      <c r="C114" s="659"/>
      <c r="D114" s="659"/>
      <c r="E114" s="664"/>
      <c r="F114" s="761" t="e">
        <f>PFRstmtSheet!#REF!</f>
        <v>#REF!</v>
      </c>
    </row>
    <row r="115" spans="1:9" hidden="1">
      <c r="A115" s="660" t="e">
        <f>PFRstmtSheet!#REF!</f>
        <v>#REF!</v>
      </c>
      <c r="B115" s="684" t="e">
        <f>PFRstmtSheet!#REF!</f>
        <v>#REF!</v>
      </c>
      <c r="C115" s="659"/>
      <c r="D115" s="659"/>
      <c r="E115" s="664"/>
      <c r="F115" s="761" t="e">
        <f>PFRstmtSheet!#REF!</f>
        <v>#REF!</v>
      </c>
    </row>
    <row r="116" spans="1:9" hidden="1">
      <c r="A116" s="660" t="e">
        <f>PFRstmtSheet!#REF!</f>
        <v>#REF!</v>
      </c>
      <c r="B116" s="684" t="e">
        <f>PFRstmtSheet!#REF!</f>
        <v>#REF!</v>
      </c>
      <c r="C116" s="659"/>
      <c r="D116" s="659"/>
      <c r="E116" s="664"/>
      <c r="F116" s="761" t="e">
        <f>PFRstmtSheet!#REF!</f>
        <v>#REF!</v>
      </c>
    </row>
    <row r="117" spans="1:9" ht="13.5" hidden="1" customHeight="1">
      <c r="A117" s="660" t="e">
        <f>PFRstmtSheet!#REF!</f>
        <v>#REF!</v>
      </c>
      <c r="B117" s="684" t="e">
        <f>PFRstmtSheet!#REF!</f>
        <v>#REF!</v>
      </c>
      <c r="C117" s="659"/>
      <c r="D117" s="659"/>
      <c r="E117" s="664"/>
      <c r="F117" s="761" t="e">
        <f>PFRstmtSheet!#REF!</f>
        <v>#REF!</v>
      </c>
    </row>
    <row r="118" spans="1:9" ht="0.75" hidden="1" customHeight="1">
      <c r="A118" s="660" t="e">
        <f>PFRstmtSheet!#REF!</f>
        <v>#REF!</v>
      </c>
      <c r="B118" s="684" t="e">
        <f>PFRstmtSheet!#REF!</f>
        <v>#REF!</v>
      </c>
      <c r="C118" s="659"/>
      <c r="D118" s="659"/>
      <c r="E118" s="664"/>
      <c r="F118" s="761" t="e">
        <f>PFRstmtSheet!#REF!</f>
        <v>#REF!</v>
      </c>
    </row>
    <row r="119" spans="1:9" ht="13.5" hidden="1" customHeight="1">
      <c r="B119" s="656" t="s">
        <v>330</v>
      </c>
      <c r="C119" s="659"/>
      <c r="D119" s="659"/>
      <c r="E119" s="664"/>
      <c r="F119" s="665" t="e">
        <f>SUM(F81:F118)</f>
        <v>#REF!</v>
      </c>
    </row>
    <row r="120" spans="1:9" hidden="1">
      <c r="C120" s="659"/>
      <c r="D120" s="659"/>
      <c r="E120" s="659"/>
      <c r="F120" s="656"/>
      <c r="G120" s="788"/>
    </row>
    <row r="121" spans="1:9" hidden="1">
      <c r="B121" s="656" t="str">
        <f>B43</f>
        <v>Weighted Average Cost of Debt</v>
      </c>
      <c r="C121" s="680"/>
      <c r="D121" s="680"/>
      <c r="E121" s="682"/>
      <c r="F121" s="816" t="e">
        <f>NA_RevReq_Exh_WA!#REF!</f>
        <v>#REF!</v>
      </c>
      <c r="H121" s="817" t="s">
        <v>389</v>
      </c>
      <c r="I121" s="691"/>
    </row>
    <row r="122" spans="1:9" hidden="1">
      <c r="C122" s="659"/>
      <c r="D122" s="659"/>
      <c r="F122" s="656"/>
    </row>
    <row r="123" spans="1:9" hidden="1">
      <c r="B123" s="656" t="s">
        <v>284</v>
      </c>
      <c r="C123" s="659"/>
      <c r="D123" s="659"/>
      <c r="E123" s="664"/>
      <c r="F123" s="664" t="e">
        <f>F119*F121</f>
        <v>#REF!</v>
      </c>
    </row>
    <row r="124" spans="1:9" hidden="1">
      <c r="C124" s="659"/>
      <c r="D124" s="659"/>
      <c r="E124" s="659"/>
      <c r="F124" s="656"/>
    </row>
    <row r="125" spans="1:9" hidden="1">
      <c r="B125" s="656" t="s">
        <v>392</v>
      </c>
      <c r="C125" s="659"/>
      <c r="D125" s="659"/>
      <c r="F125" s="797">
        <v>21469</v>
      </c>
      <c r="H125" s="803" t="s">
        <v>402</v>
      </c>
    </row>
    <row r="126" spans="1:9" hidden="1">
      <c r="C126" s="659"/>
      <c r="D126" s="659"/>
      <c r="E126" s="659"/>
      <c r="F126" s="656"/>
    </row>
    <row r="127" spans="1:9" hidden="1">
      <c r="B127" s="656" t="s">
        <v>286</v>
      </c>
      <c r="C127" s="659"/>
      <c r="D127" s="659"/>
      <c r="E127" s="664"/>
      <c r="F127" s="664" t="e">
        <f>F123-F125</f>
        <v>#REF!</v>
      </c>
    </row>
    <row r="128" spans="1:9" hidden="1">
      <c r="B128" s="656" t="s">
        <v>287</v>
      </c>
      <c r="D128" s="659"/>
      <c r="E128" s="667"/>
      <c r="F128" s="668">
        <v>0.35</v>
      </c>
    </row>
    <row r="129" spans="1:7" hidden="1">
      <c r="D129" s="659"/>
      <c r="E129" s="659"/>
      <c r="F129" s="656"/>
    </row>
    <row r="130" spans="1:7" hidden="1">
      <c r="B130" s="656" t="s">
        <v>288</v>
      </c>
      <c r="D130" s="659"/>
      <c r="E130" s="664"/>
      <c r="F130" s="664" t="e">
        <f>F127*-F128</f>
        <v>#REF!</v>
      </c>
      <c r="G130" s="664"/>
    </row>
    <row r="131" spans="1:7" ht="13.5" hidden="1" thickTop="1">
      <c r="D131" s="659"/>
      <c r="E131" s="664"/>
      <c r="F131" s="683"/>
    </row>
    <row r="132" spans="1:7" hidden="1">
      <c r="A132" s="656"/>
      <c r="F132" s="656"/>
    </row>
    <row r="133" spans="1:7" hidden="1">
      <c r="A133" s="656"/>
      <c r="B133" s="662" t="s">
        <v>285</v>
      </c>
      <c r="F133" s="656"/>
    </row>
    <row r="134" spans="1:7" hidden="1">
      <c r="A134" s="656"/>
      <c r="B134" s="656" t="s">
        <v>289</v>
      </c>
      <c r="C134" s="664">
        <f>C56</f>
        <v>2430</v>
      </c>
      <c r="F134" s="656"/>
    </row>
    <row r="135" spans="1:7" hidden="1">
      <c r="A135" s="656"/>
      <c r="B135" s="656" t="s">
        <v>290</v>
      </c>
      <c r="C135" s="656">
        <f>C57</f>
        <v>2935</v>
      </c>
      <c r="F135" s="656"/>
    </row>
    <row r="136" spans="1:7" hidden="1">
      <c r="A136" s="656"/>
      <c r="B136" s="656" t="s">
        <v>291</v>
      </c>
      <c r="C136" s="665">
        <f>C134+C135</f>
        <v>5365</v>
      </c>
      <c r="F136" s="656"/>
    </row>
    <row r="137" spans="1:7" hidden="1">
      <c r="A137" s="656"/>
      <c r="C137" s="664"/>
      <c r="F137" s="656"/>
    </row>
    <row r="138" spans="1:7" hidden="1">
      <c r="A138" s="656"/>
      <c r="C138" s="670"/>
      <c r="D138" s="660"/>
      <c r="E138" s="660" t="s">
        <v>292</v>
      </c>
      <c r="F138" s="656"/>
    </row>
    <row r="139" spans="1:7" hidden="1">
      <c r="A139" s="656"/>
      <c r="C139" s="663" t="s">
        <v>258</v>
      </c>
      <c r="D139" s="663" t="s">
        <v>293</v>
      </c>
      <c r="E139" s="663" t="s">
        <v>48</v>
      </c>
      <c r="F139" s="656"/>
    </row>
    <row r="140" spans="1:7" hidden="1">
      <c r="A140" s="656"/>
      <c r="B140" s="656" t="s">
        <v>294</v>
      </c>
      <c r="C140" s="664" t="e">
        <f>$C$62</f>
        <v>#REF!</v>
      </c>
      <c r="D140" s="666" t="e">
        <f>C140/C143</f>
        <v>#REF!</v>
      </c>
      <c r="E140" s="664" t="e">
        <f>D140*E143</f>
        <v>#REF!</v>
      </c>
      <c r="F140" s="656"/>
    </row>
    <row r="141" spans="1:7" hidden="1">
      <c r="A141" s="656"/>
      <c r="B141" s="656" t="s">
        <v>295</v>
      </c>
      <c r="C141" s="656" t="e">
        <f>$C$63</f>
        <v>#REF!</v>
      </c>
      <c r="D141" s="676" t="e">
        <f>C141/C143</f>
        <v>#REF!</v>
      </c>
      <c r="E141" s="671" t="e">
        <f>D141*E143</f>
        <v>#REF!</v>
      </c>
      <c r="F141" s="656"/>
    </row>
    <row r="142" spans="1:7" hidden="1">
      <c r="A142" s="656"/>
      <c r="B142" s="656" t="s">
        <v>296</v>
      </c>
      <c r="C142" s="656" t="e">
        <f>$C$64</f>
        <v>#REF!</v>
      </c>
      <c r="D142" s="676" t="e">
        <f>C142/C143</f>
        <v>#REF!</v>
      </c>
      <c r="E142" s="671" t="e">
        <f>E143*D142</f>
        <v>#REF!</v>
      </c>
      <c r="F142" s="656"/>
    </row>
    <row r="143" spans="1:7" hidden="1">
      <c r="A143" s="656"/>
      <c r="B143" s="656" t="s">
        <v>297</v>
      </c>
      <c r="C143" s="665" t="e">
        <f>C140+C141+C142</f>
        <v>#REF!</v>
      </c>
      <c r="D143" s="672" t="e">
        <f>D140+D141+D142</f>
        <v>#REF!</v>
      </c>
      <c r="E143" s="665">
        <f>C136</f>
        <v>5365</v>
      </c>
      <c r="F143" s="656"/>
    </row>
    <row r="144" spans="1:7" hidden="1">
      <c r="A144" s="656"/>
      <c r="F144" s="656"/>
    </row>
    <row r="145" spans="1:6" hidden="1">
      <c r="A145" s="656"/>
      <c r="B145" s="656" t="s">
        <v>298</v>
      </c>
      <c r="C145" s="664" t="e">
        <f>$C$67</f>
        <v>#REF!</v>
      </c>
      <c r="D145" s="666" t="e">
        <f>C145/C147</f>
        <v>#REF!</v>
      </c>
      <c r="E145" s="664" t="e">
        <f>D145*E147</f>
        <v>#REF!</v>
      </c>
      <c r="F145" s="656"/>
    </row>
    <row r="146" spans="1:6" hidden="1">
      <c r="A146" s="656"/>
      <c r="B146" s="656" t="s">
        <v>299</v>
      </c>
      <c r="C146" s="656" t="e">
        <f>$C$68</f>
        <v>#REF!</v>
      </c>
      <c r="D146" s="666" t="e">
        <f>C146/C147</f>
        <v>#REF!</v>
      </c>
      <c r="E146" s="656" t="e">
        <f>D146*E147</f>
        <v>#REF!</v>
      </c>
      <c r="F146" s="656"/>
    </row>
    <row r="147" spans="1:6" hidden="1">
      <c r="A147" s="656"/>
      <c r="B147" s="656" t="s">
        <v>297</v>
      </c>
      <c r="C147" s="665" t="e">
        <f>C145+C146</f>
        <v>#REF!</v>
      </c>
      <c r="D147" s="672" t="e">
        <f>D145+D146</f>
        <v>#REF!</v>
      </c>
      <c r="E147" s="665" t="e">
        <f>E140</f>
        <v>#REF!</v>
      </c>
      <c r="F147" s="656"/>
    </row>
    <row r="148" spans="1:6" hidden="1">
      <c r="A148" s="656"/>
      <c r="F148" s="656"/>
    </row>
    <row r="149" spans="1:6" hidden="1">
      <c r="A149" s="656"/>
      <c r="B149" s="656" t="s">
        <v>300</v>
      </c>
      <c r="C149" s="664" t="e">
        <f>$C$71</f>
        <v>#REF!</v>
      </c>
      <c r="D149" s="673" t="e">
        <f>C149/C151</f>
        <v>#REF!</v>
      </c>
      <c r="E149" s="664" t="e">
        <f>E151*D149</f>
        <v>#REF!</v>
      </c>
      <c r="F149" s="656"/>
    </row>
    <row r="150" spans="1:6" hidden="1">
      <c r="A150" s="656"/>
      <c r="B150" s="656" t="s">
        <v>301</v>
      </c>
      <c r="C150" s="656" t="e">
        <f>C$72</f>
        <v>#REF!</v>
      </c>
      <c r="D150" s="674" t="e">
        <f>C150/C151</f>
        <v>#REF!</v>
      </c>
      <c r="E150" s="656" t="e">
        <f>E151*D150</f>
        <v>#REF!</v>
      </c>
      <c r="F150" s="656"/>
    </row>
    <row r="151" spans="1:6" hidden="1">
      <c r="A151" s="656"/>
      <c r="B151" s="656" t="s">
        <v>297</v>
      </c>
      <c r="C151" s="665" t="e">
        <f>SUM(C149:C150)</f>
        <v>#REF!</v>
      </c>
      <c r="D151" s="675" t="e">
        <f>SUM(D149:D150)</f>
        <v>#REF!</v>
      </c>
      <c r="E151" s="665" t="e">
        <f>E141</f>
        <v>#REF!</v>
      </c>
      <c r="F151" s="656"/>
    </row>
  </sheetData>
  <mergeCells count="4">
    <mergeCell ref="L20:R20"/>
    <mergeCell ref="L21:R21"/>
    <mergeCell ref="L22:R22"/>
    <mergeCell ref="L23:R23"/>
  </mergeCells>
  <phoneticPr fontId="0" type="noConversion"/>
  <printOptions horizontalCentered="1"/>
  <pageMargins left="0.75" right="0.75" top="0.5" bottom="0.5" header="0.5" footer="0.25"/>
  <pageSetup scale="90" orientation="portrait" horizontalDpi="300" verticalDpi="300" r:id="rId1"/>
  <headerFooter alignWithMargins="0">
    <oddFooter>&amp;Lfile:  &amp;f&amp;Rkm &amp;d</oddFooter>
  </headerFooter>
  <rowBreaks count="1" manualBreakCount="1">
    <brk id="73" max="16383" man="1"/>
  </rowBreaks>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2:H6"/>
  <sheetViews>
    <sheetView workbookViewId="0">
      <selection activeCell="H4" sqref="H4"/>
    </sheetView>
  </sheetViews>
  <sheetFormatPr defaultRowHeight="12.75"/>
  <cols>
    <col min="1" max="1" width="21.5703125" customWidth="1"/>
    <col min="4" max="4" width="43.7109375" customWidth="1"/>
  </cols>
  <sheetData>
    <row r="2" spans="1:8">
      <c r="A2" t="s">
        <v>238</v>
      </c>
      <c r="D2" s="205" t="s">
        <v>454</v>
      </c>
    </row>
    <row r="3" spans="1:8">
      <c r="D3" s="205"/>
    </row>
    <row r="4" spans="1:8">
      <c r="A4" s="203" t="s">
        <v>239</v>
      </c>
      <c r="B4" s="203"/>
      <c r="D4" s="866">
        <v>1.5093000000000001E-2</v>
      </c>
      <c r="E4" s="867" t="s">
        <v>455</v>
      </c>
      <c r="F4" s="868"/>
      <c r="H4" t="s">
        <v>456</v>
      </c>
    </row>
    <row r="5" spans="1:8">
      <c r="A5" s="204"/>
    </row>
    <row r="6" spans="1:8">
      <c r="A6" s="210" t="s">
        <v>240</v>
      </c>
      <c r="B6" s="211"/>
      <c r="C6" s="211"/>
      <c r="D6" s="212" t="s">
        <v>241</v>
      </c>
    </row>
  </sheetData>
  <customSheetViews>
    <customSheetView guid="{A15D1962-B049-11D2-8670-0000832CEEE8}" showRuler="0">
      <selection activeCell="D15" sqref="D15"/>
      <pageMargins left="0.75" right="0.75" top="1" bottom="1" header="0.5" footer="0.5"/>
      <pageSetup orientation="portrait" horizontalDpi="4294967292" verticalDpi="0" r:id="rId1"/>
      <headerFooter alignWithMargins="0">
        <oddHeader>&amp;A</oddHeader>
        <oddFooter>Page &amp;P</oddFooter>
      </headerFooter>
    </customSheetView>
    <customSheetView guid="{6E1B8C45-B07F-11D2-B0DC-0000832CDFF0}" showRuler="0">
      <selection activeCell="D15" sqref="D15"/>
      <pageMargins left="0.75" right="0.75" top="1" bottom="1" header="0.5" footer="0.5"/>
      <pageSetup orientation="portrait" horizontalDpi="4294967292" verticalDpi="0" r:id="rId2"/>
      <headerFooter alignWithMargins="0">
        <oddHeader>&amp;A</oddHeader>
        <oddFooter>Page &amp;P</oddFooter>
      </headerFooter>
    </customSheetView>
  </customSheetViews>
  <phoneticPr fontId="0" type="noConversion"/>
  <pageMargins left="0.75" right="0.75" top="1" bottom="1" header="0.5" footer="0.5"/>
  <pageSetup orientation="portrait" horizontalDpi="4294967292" r:id="rId3"/>
  <headerFooter alignWithMargins="0">
    <oddHeader>&amp;A</oddHeader>
    <oddFooter>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H111"/>
  <sheetViews>
    <sheetView workbookViewId="0">
      <selection activeCell="F2" sqref="F2:F3"/>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row>
    <row r="2" spans="1:8">
      <c r="A2" s="33" t="s">
        <v>125</v>
      </c>
      <c r="B2" s="34"/>
      <c r="C2" s="33"/>
      <c r="E2" s="33"/>
      <c r="F2" s="936"/>
      <c r="G2" s="33"/>
    </row>
    <row r="3" spans="1:8">
      <c r="A3" s="34" t="str">
        <f>WAElec_10!$A$4</f>
        <v>TWELVE MONTHS ENDED DECEMBER 31, 2010</v>
      </c>
      <c r="B3" s="34"/>
      <c r="C3" s="33"/>
      <c r="E3" s="33"/>
      <c r="F3" s="937"/>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0</v>
      </c>
      <c r="F17" s="46"/>
      <c r="G17" s="46">
        <v>0</v>
      </c>
      <c r="H17" s="44"/>
    </row>
    <row r="18" spans="1:8">
      <c r="A18" s="38">
        <v>8</v>
      </c>
      <c r="B18" s="41" t="s">
        <v>137</v>
      </c>
      <c r="E18" s="46"/>
      <c r="F18" s="46"/>
      <c r="G18" s="46"/>
      <c r="H18" s="44" t="str">
        <f>IF(E18=F18+G18," ","ERROR")</f>
        <v xml:space="preserve"> </v>
      </c>
    </row>
    <row r="19" spans="1:8">
      <c r="A19" s="38">
        <v>9</v>
      </c>
      <c r="B19" s="41" t="s">
        <v>138</v>
      </c>
      <c r="E19" s="46">
        <f>F19+G19</f>
        <v>0</v>
      </c>
      <c r="F19" s="46">
        <v>0</v>
      </c>
      <c r="G19" s="46"/>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0</v>
      </c>
      <c r="F21" s="47">
        <f>F17+F18+F19+F20</f>
        <v>0</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0</v>
      </c>
      <c r="F26" s="46">
        <v>0</v>
      </c>
      <c r="G26" s="757">
        <f>F110</f>
        <v>0</v>
      </c>
      <c r="H26" s="44" t="str">
        <f>IF(E26=F26+G26," ","ERROR")</f>
        <v xml:space="preserve"> </v>
      </c>
    </row>
    <row r="27" spans="1:8">
      <c r="A27" s="38">
        <v>15</v>
      </c>
      <c r="B27" s="41" t="s">
        <v>142</v>
      </c>
      <c r="E27" s="47">
        <f>E24+E25+E26</f>
        <v>0</v>
      </c>
      <c r="F27" s="47">
        <f>F24+F25+F26</f>
        <v>0</v>
      </c>
      <c r="G27" s="47">
        <f>G24+G25+G26</f>
        <v>0</v>
      </c>
      <c r="H27" s="44" t="str">
        <f>IF(E27=F27+G27," ","ERROR")</f>
        <v xml:space="preserve"> </v>
      </c>
    </row>
    <row r="28" spans="1:8">
      <c r="E28" s="49"/>
      <c r="F28" s="49"/>
      <c r="G28" s="49"/>
      <c r="H28" s="44"/>
    </row>
    <row r="29" spans="1:8">
      <c r="A29" s="38">
        <v>16</v>
      </c>
      <c r="B29" s="41" t="s">
        <v>88</v>
      </c>
      <c r="E29" s="46">
        <f>SUM(F29:G29)</f>
        <v>0</v>
      </c>
      <c r="F29" s="46">
        <v>0</v>
      </c>
      <c r="G29" s="46">
        <v>0</v>
      </c>
      <c r="H29" s="44" t="str">
        <f>IF(E29=F29+G29," ","ERROR")</f>
        <v xml:space="preserve"> </v>
      </c>
    </row>
    <row r="30" spans="1:8">
      <c r="A30" s="38">
        <v>17</v>
      </c>
      <c r="B30" s="41" t="s">
        <v>89</v>
      </c>
      <c r="E30" s="46">
        <f>SUM(F30:G30)</f>
        <v>0</v>
      </c>
      <c r="F30" s="46">
        <v>0</v>
      </c>
      <c r="G30" s="46">
        <v>0</v>
      </c>
      <c r="H30" s="44" t="str">
        <f>IF(E30=F30+G30," ","ERROR")</f>
        <v xml:space="preserve"> </v>
      </c>
    </row>
    <row r="31" spans="1:8">
      <c r="A31" s="38">
        <v>18</v>
      </c>
      <c r="B31" s="41" t="s">
        <v>143</v>
      </c>
      <c r="E31" s="46">
        <f>SUM(F31:G31)</f>
        <v>0</v>
      </c>
      <c r="F31" s="46">
        <v>0</v>
      </c>
      <c r="G31" s="46">
        <v>0</v>
      </c>
      <c r="H31" s="44" t="str">
        <f>IF(E31=F31+G31," ","ERROR")</f>
        <v xml:space="preserve"> </v>
      </c>
    </row>
    <row r="32" spans="1:8">
      <c r="E32" s="49"/>
      <c r="F32" s="49"/>
      <c r="G32" s="49"/>
      <c r="H32" s="44"/>
    </row>
    <row r="33" spans="1:8">
      <c r="B33" s="41" t="s">
        <v>91</v>
      </c>
      <c r="E33" s="49"/>
      <c r="F33" s="49"/>
      <c r="G33" s="49"/>
      <c r="H33" s="44"/>
    </row>
    <row r="34" spans="1:8">
      <c r="A34" s="38">
        <v>19</v>
      </c>
      <c r="B34" s="41" t="s">
        <v>136</v>
      </c>
      <c r="E34" s="46">
        <f>SUM(F34:G34)</f>
        <v>0</v>
      </c>
      <c r="F34" s="46">
        <v>0</v>
      </c>
      <c r="G34" s="46">
        <v>0</v>
      </c>
      <c r="H34" s="44" t="str">
        <f>IF(E34=F34+G34," ","ERROR")</f>
        <v xml:space="preserve"> </v>
      </c>
    </row>
    <row r="35" spans="1:8">
      <c r="A35" s="38">
        <v>20</v>
      </c>
      <c r="B35" s="41" t="s">
        <v>141</v>
      </c>
      <c r="E35" s="46"/>
      <c r="F35" s="46"/>
      <c r="G35" s="46"/>
      <c r="H35" s="44" t="str">
        <f>IF(E35=F35+G35," ","ERROR")</f>
        <v xml:space="preserve"> </v>
      </c>
    </row>
    <row r="36" spans="1:8">
      <c r="A36" s="38">
        <v>21</v>
      </c>
      <c r="B36" s="41" t="s">
        <v>139</v>
      </c>
      <c r="E36" s="46"/>
      <c r="F36" s="46"/>
      <c r="G36" s="46"/>
      <c r="H36" s="44" t="str">
        <f>IF(E36=F36+G36," ","ERROR")</f>
        <v xml:space="preserve"> </v>
      </c>
    </row>
    <row r="37" spans="1:8">
      <c r="A37" s="38">
        <v>22</v>
      </c>
      <c r="B37" s="41" t="s">
        <v>144</v>
      </c>
      <c r="E37" s="51">
        <f>E34+E35+E36</f>
        <v>0</v>
      </c>
      <c r="F37" s="51">
        <f>F34+F35+F36</f>
        <v>0</v>
      </c>
      <c r="G37" s="51">
        <f>G34+G35+G36</f>
        <v>0</v>
      </c>
      <c r="H37" s="44" t="str">
        <f>IF(E37=F37+G37," ","ERROR")</f>
        <v xml:space="preserve"> </v>
      </c>
    </row>
    <row r="38" spans="1:8">
      <c r="A38" s="38">
        <v>23</v>
      </c>
      <c r="B38" s="41" t="s">
        <v>93</v>
      </c>
      <c r="E38" s="52">
        <f>E21+E27+E29+E30+E31+E37</f>
        <v>0</v>
      </c>
      <c r="F38" s="52">
        <f>F21+F27+F29+F30+F31+F37</f>
        <v>0</v>
      </c>
      <c r="G38" s="52">
        <f>G21+G27+G29+G30+G31+G37</f>
        <v>0</v>
      </c>
      <c r="H38" s="44" t="str">
        <f>IF(E38=F38+G38," ","ERROR")</f>
        <v xml:space="preserve"> </v>
      </c>
    </row>
    <row r="39" spans="1:8">
      <c r="E39" s="49"/>
      <c r="F39" s="49"/>
      <c r="G39" s="49"/>
      <c r="H39" s="44"/>
    </row>
    <row r="40" spans="1:8">
      <c r="A40" s="38">
        <v>24</v>
      </c>
      <c r="B40" s="41" t="s">
        <v>145</v>
      </c>
      <c r="E40" s="49">
        <f>E13-E38</f>
        <v>0</v>
      </c>
      <c r="F40" s="49">
        <f>F13-F38</f>
        <v>0</v>
      </c>
      <c r="G40" s="49">
        <f>G13-G38</f>
        <v>0</v>
      </c>
      <c r="H40" s="44" t="str">
        <f>IF(E40=F40+G40," ","ERROR")</f>
        <v xml:space="preserve"> </v>
      </c>
    </row>
    <row r="41" spans="1:8">
      <c r="B41" s="41"/>
      <c r="E41" s="49"/>
      <c r="F41" s="49"/>
      <c r="G41" s="49"/>
      <c r="H41" s="44"/>
    </row>
    <row r="42" spans="1:8">
      <c r="B42" s="41" t="s">
        <v>146</v>
      </c>
      <c r="E42" s="49"/>
      <c r="F42" s="49"/>
      <c r="G42" s="49"/>
      <c r="H42" s="44"/>
    </row>
    <row r="43" spans="1:8">
      <c r="A43" s="38">
        <v>25</v>
      </c>
      <c r="B43" s="41" t="s">
        <v>147</v>
      </c>
      <c r="D43" s="53">
        <v>0.35</v>
      </c>
      <c r="E43" s="46">
        <f>F43+G43</f>
        <v>0</v>
      </c>
      <c r="F43" s="46">
        <f>ROUND(F40*D43,0)</f>
        <v>0</v>
      </c>
      <c r="G43" s="46">
        <f>ROUND(G40*D43,0)</f>
        <v>0</v>
      </c>
      <c r="H43" s="44" t="str">
        <f>IF(E43=F43+G43," ","ERROR")</f>
        <v xml:space="preserve"> </v>
      </c>
    </row>
    <row r="44" spans="1:8">
      <c r="A44" s="38">
        <v>26</v>
      </c>
      <c r="B44" s="41" t="s">
        <v>148</v>
      </c>
      <c r="E44" s="46"/>
      <c r="F44" s="46"/>
      <c r="G44" s="46"/>
      <c r="H44" s="44" t="str">
        <f>IF(E44=F44+G44," ","ERROR")</f>
        <v xml:space="preserve"> </v>
      </c>
    </row>
    <row r="45" spans="1:8">
      <c r="A45" s="38">
        <v>27</v>
      </c>
      <c r="B45" s="906" t="s">
        <v>439</v>
      </c>
      <c r="C45"/>
      <c r="D45"/>
      <c r="E45" s="754"/>
      <c r="F45" s="754"/>
      <c r="G45" s="754"/>
      <c r="H45" s="44" t="str">
        <f>IF(E45=F45+G45," ","ERROR")</f>
        <v xml:space="preserve"> </v>
      </c>
    </row>
    <row r="46" spans="1:8">
      <c r="A46" s="218"/>
      <c r="B46" s="221"/>
      <c r="C46" s="215"/>
      <c r="D46" s="215"/>
      <c r="E46" s="228"/>
      <c r="F46" s="228"/>
      <c r="G46" s="228"/>
      <c r="H46" s="44"/>
    </row>
    <row r="47" spans="1:8" ht="10.5" customHeight="1">
      <c r="A47" s="222">
        <v>28</v>
      </c>
      <c r="B47" s="223" t="s">
        <v>100</v>
      </c>
      <c r="C47" s="224"/>
      <c r="D47" s="224"/>
      <c r="E47" s="232">
        <f>E40-SUM(E43:E45)</f>
        <v>0</v>
      </c>
      <c r="F47" s="232">
        <f>F40-SUM(F43:F45)</f>
        <v>0</v>
      </c>
      <c r="G47" s="232">
        <f>G40-SUM(G43:G45)</f>
        <v>0</v>
      </c>
      <c r="H47" s="44" t="str">
        <f>IF(E47=F47+G47," ","ERROR")</f>
        <v xml:space="preserve"> </v>
      </c>
    </row>
    <row r="48" spans="1:8">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0</v>
      </c>
      <c r="F56" s="49">
        <f>F51+F52+F53+F54+F55</f>
        <v>0</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0</v>
      </c>
      <c r="F62" s="50"/>
      <c r="G62" s="50"/>
      <c r="H62" s="44" t="str">
        <f t="shared" si="1"/>
        <v xml:space="preserve"> </v>
      </c>
    </row>
    <row r="63" spans="1:8" ht="11.25" customHeight="1">
      <c r="A63" s="218"/>
      <c r="H63" s="44"/>
    </row>
    <row r="64" spans="1:8" ht="13.5" thickBot="1">
      <c r="A64" s="222">
        <v>41</v>
      </c>
      <c r="B64" s="43" t="s">
        <v>113</v>
      </c>
      <c r="C64" s="44"/>
      <c r="D64" s="44"/>
      <c r="E64" s="54">
        <f>E56-E59+E60+E62+E61</f>
        <v>0</v>
      </c>
      <c r="F64" s="54">
        <f>F56-F59+F60+F62+F61</f>
        <v>0</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f>F2</f>
        <v>0</v>
      </c>
      <c r="G68" s="393"/>
    </row>
    <row r="69" spans="1:8">
      <c r="A69" s="374" t="s">
        <v>209</v>
      </c>
      <c r="B69" s="374"/>
      <c r="C69" s="374"/>
      <c r="D69" s="393"/>
      <c r="E69" s="394"/>
      <c r="F69" s="396">
        <f>F3</f>
        <v>0</v>
      </c>
      <c r="G69" s="393"/>
    </row>
    <row r="70" spans="1:8">
      <c r="A70" s="377"/>
      <c r="B70" s="393"/>
      <c r="C70" s="393"/>
      <c r="D70" s="393"/>
      <c r="E70" s="397"/>
      <c r="F70" s="398"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0" type="noConversion"/>
  <pageMargins left="1" right="1" top="0.5" bottom="0.25" header="0.5" footer="0.5"/>
  <pageSetup scale="89" orientation="portrait" r:id="rId1"/>
  <headerFooter alignWithMargins="0"/>
  <rowBreaks count="1" manualBreakCount="1">
    <brk id="65"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workbookViewId="0">
      <selection activeCell="F2" sqref="F2:F3"/>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 min="9" max="9" width="15.28515625" customWidth="1"/>
  </cols>
  <sheetData>
    <row r="1" spans="1:8">
      <c r="A1" s="33" t="str">
        <f>Inputs!$D$6</f>
        <v>AVISTA UTILITIES</v>
      </c>
      <c r="B1" s="34"/>
      <c r="C1" s="33"/>
      <c r="F1" s="38"/>
    </row>
    <row r="2" spans="1:8">
      <c r="A2" s="33" t="s">
        <v>125</v>
      </c>
      <c r="B2" s="34"/>
      <c r="C2" s="33"/>
      <c r="E2" s="33"/>
      <c r="F2" s="38"/>
      <c r="G2" s="33"/>
    </row>
    <row r="3" spans="1:8">
      <c r="A3" s="34" t="str">
        <f>WAElec_10!$A$4</f>
        <v>TWELVE MONTHS ENDED DECEMBER 31, 2010</v>
      </c>
      <c r="B3" s="34"/>
      <c r="C3" s="33"/>
      <c r="E3" s="33"/>
      <c r="F3" s="38"/>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11">
      <c r="A17" s="38">
        <v>7</v>
      </c>
      <c r="B17" s="41" t="s">
        <v>136</v>
      </c>
      <c r="E17" s="46">
        <f>F17+G17</f>
        <v>0</v>
      </c>
      <c r="F17" s="46">
        <v>0</v>
      </c>
      <c r="G17" s="46">
        <v>0</v>
      </c>
      <c r="H17" s="44" t="str">
        <f>IF(E17=F17+G17," ","ERROR")</f>
        <v xml:space="preserve"> </v>
      </c>
    </row>
    <row r="18" spans="1:11">
      <c r="A18" s="38">
        <v>8</v>
      </c>
      <c r="B18" s="41" t="s">
        <v>137</v>
      </c>
      <c r="E18" s="46"/>
      <c r="F18" s="46"/>
      <c r="G18" s="46"/>
      <c r="H18" s="44" t="str">
        <f>IF(E18=F18+G18," ","ERROR")</f>
        <v xml:space="preserve"> </v>
      </c>
    </row>
    <row r="19" spans="1:11">
      <c r="A19" s="38">
        <v>9</v>
      </c>
      <c r="B19" s="41" t="s">
        <v>138</v>
      </c>
      <c r="E19" s="46">
        <f>F19+G19</f>
        <v>0</v>
      </c>
      <c r="F19" s="46">
        <v>0</v>
      </c>
      <c r="G19" s="46"/>
      <c r="H19" s="44" t="str">
        <f>IF(E19=F19+G19," ","ERROR")</f>
        <v xml:space="preserve"> </v>
      </c>
    </row>
    <row r="20" spans="1:11">
      <c r="A20" s="38">
        <v>10</v>
      </c>
      <c r="B20" s="41" t="s">
        <v>139</v>
      </c>
      <c r="E20" s="46">
        <f>F20+G20</f>
        <v>0</v>
      </c>
      <c r="F20" s="46"/>
      <c r="G20" s="46"/>
      <c r="H20" s="44" t="str">
        <f>IF(E20=F20+G20," ","ERROR")</f>
        <v xml:space="preserve"> </v>
      </c>
    </row>
    <row r="21" spans="1:11">
      <c r="A21" s="38">
        <v>11</v>
      </c>
      <c r="B21" s="41" t="s">
        <v>140</v>
      </c>
      <c r="E21" s="47">
        <f>E17+E18+E19+E20</f>
        <v>0</v>
      </c>
      <c r="F21" s="47">
        <f>F17+F18+F19+F20</f>
        <v>0</v>
      </c>
      <c r="G21" s="47">
        <f>G17+G18+G19+G20</f>
        <v>0</v>
      </c>
      <c r="H21" s="44" t="str">
        <f>IF(E21=F21+G21," ","ERROR")</f>
        <v xml:space="preserve"> </v>
      </c>
    </row>
    <row r="22" spans="1:11">
      <c r="E22" s="49"/>
      <c r="F22" s="49"/>
      <c r="G22" s="49"/>
      <c r="H22" s="44"/>
    </row>
    <row r="23" spans="1:11">
      <c r="B23" s="41" t="s">
        <v>85</v>
      </c>
      <c r="E23" s="49"/>
      <c r="F23" s="49"/>
      <c r="G23" s="49"/>
      <c r="H23" s="44"/>
    </row>
    <row r="24" spans="1:11">
      <c r="A24" s="38">
        <v>12</v>
      </c>
      <c r="B24" s="41" t="s">
        <v>136</v>
      </c>
      <c r="E24" s="46">
        <f>F24+G24</f>
        <v>0</v>
      </c>
      <c r="F24" s="46">
        <f>J31</f>
        <v>0</v>
      </c>
      <c r="G24" s="46">
        <v>0</v>
      </c>
      <c r="H24" s="44" t="str">
        <f>IF(E24=F24+G24," ","ERROR")</f>
        <v xml:space="preserve"> </v>
      </c>
    </row>
    <row r="25" spans="1:11">
      <c r="A25" s="38">
        <v>13</v>
      </c>
      <c r="B25" s="41" t="s">
        <v>141</v>
      </c>
      <c r="E25" s="46"/>
      <c r="F25" s="46"/>
      <c r="G25" s="46"/>
      <c r="H25" s="44" t="str">
        <f>IF(E25=F25+G25," ","ERROR")</f>
        <v xml:space="preserve"> </v>
      </c>
    </row>
    <row r="26" spans="1:11">
      <c r="A26" s="38">
        <v>14</v>
      </c>
      <c r="B26" s="41" t="s">
        <v>139</v>
      </c>
      <c r="E26" s="46">
        <f>F26+G26</f>
        <v>0</v>
      </c>
      <c r="F26" s="46">
        <v>0</v>
      </c>
      <c r="G26" s="757">
        <f>F110</f>
        <v>0</v>
      </c>
      <c r="H26" s="44" t="str">
        <f>IF(E26=F26+G26," ","ERROR")</f>
        <v xml:space="preserve"> </v>
      </c>
    </row>
    <row r="27" spans="1:11">
      <c r="A27" s="38">
        <v>15</v>
      </c>
      <c r="B27" s="41" t="s">
        <v>142</v>
      </c>
      <c r="E27" s="47">
        <f>E24+E25+E26</f>
        <v>0</v>
      </c>
      <c r="F27" s="47">
        <f>F24+F25+F26</f>
        <v>0</v>
      </c>
      <c r="G27" s="47">
        <f>G24+G25+G26</f>
        <v>0</v>
      </c>
      <c r="H27" s="44" t="str">
        <f>IF(E27=F27+G27," ","ERROR")</f>
        <v xml:space="preserve"> </v>
      </c>
    </row>
    <row r="28" spans="1:11">
      <c r="E28" s="49"/>
      <c r="F28" s="49"/>
      <c r="G28" s="49"/>
      <c r="H28" s="44"/>
      <c r="J28" s="840"/>
      <c r="K28" s="840"/>
    </row>
    <row r="29" spans="1:11">
      <c r="A29" s="38">
        <v>16</v>
      </c>
      <c r="B29" s="41" t="s">
        <v>88</v>
      </c>
      <c r="E29" s="46">
        <f>SUM(F29:G29)</f>
        <v>0</v>
      </c>
      <c r="F29" s="46">
        <v>0</v>
      </c>
      <c r="G29" s="46">
        <v>0</v>
      </c>
      <c r="H29" s="44" t="str">
        <f>IF(E29=F29+G29," ","ERROR")</f>
        <v xml:space="preserve"> </v>
      </c>
      <c r="I29" s="838"/>
    </row>
    <row r="30" spans="1:11">
      <c r="A30" s="38">
        <v>17</v>
      </c>
      <c r="B30" s="41" t="s">
        <v>89</v>
      </c>
      <c r="E30" s="46">
        <f>SUM(F30:G30)</f>
        <v>0</v>
      </c>
      <c r="F30" s="46">
        <v>0</v>
      </c>
      <c r="G30" s="46">
        <v>0</v>
      </c>
      <c r="H30" s="44" t="str">
        <f>IF(E30=F30+G30," ","ERROR")</f>
        <v xml:space="preserve"> </v>
      </c>
      <c r="I30" s="838"/>
    </row>
    <row r="31" spans="1:11">
      <c r="A31" s="38">
        <v>18</v>
      </c>
      <c r="B31" s="41" t="s">
        <v>143</v>
      </c>
      <c r="E31" s="46">
        <f>SUM(F31:G31)</f>
        <v>0</v>
      </c>
      <c r="F31" s="46">
        <v>0</v>
      </c>
      <c r="G31" s="46">
        <v>0</v>
      </c>
      <c r="H31" s="44" t="str">
        <f>IF(E31=F31+G31," ","ERROR")</f>
        <v xml:space="preserve"> </v>
      </c>
      <c r="I31" s="838"/>
    </row>
    <row r="32" spans="1:11">
      <c r="E32" s="49"/>
      <c r="F32" s="49"/>
      <c r="G32" s="49"/>
      <c r="H32" s="44"/>
    </row>
    <row r="33" spans="1:9">
      <c r="B33" s="41" t="s">
        <v>91</v>
      </c>
      <c r="E33" s="49"/>
      <c r="F33" s="49"/>
      <c r="G33" s="49"/>
      <c r="H33" s="44"/>
    </row>
    <row r="34" spans="1:9">
      <c r="A34" s="38">
        <v>19</v>
      </c>
      <c r="B34" s="41" t="s">
        <v>136</v>
      </c>
      <c r="E34" s="46">
        <f>SUM(F34:G34)</f>
        <v>0</v>
      </c>
      <c r="F34" s="46">
        <v>0</v>
      </c>
      <c r="G34" s="46">
        <v>0</v>
      </c>
      <c r="H34" s="44" t="str">
        <f>IF(E34=F34+G34," ","ERROR")</f>
        <v xml:space="preserve"> </v>
      </c>
      <c r="I34" s="838"/>
    </row>
    <row r="35" spans="1:9">
      <c r="A35" s="38">
        <v>20</v>
      </c>
      <c r="B35" s="41" t="s">
        <v>141</v>
      </c>
      <c r="E35" s="46"/>
      <c r="F35" s="46"/>
      <c r="G35" s="46"/>
      <c r="H35" s="44" t="str">
        <f>IF(E35=F35+G35," ","ERROR")</f>
        <v xml:space="preserve"> </v>
      </c>
      <c r="I35" s="838"/>
    </row>
    <row r="36" spans="1:9">
      <c r="A36" s="38">
        <v>21</v>
      </c>
      <c r="B36" s="41" t="s">
        <v>139</v>
      </c>
      <c r="E36" s="46"/>
      <c r="F36" s="46"/>
      <c r="G36" s="46"/>
      <c r="H36" s="44" t="str">
        <f>IF(E36=F36+G36," ","ERROR")</f>
        <v xml:space="preserve"> </v>
      </c>
    </row>
    <row r="37" spans="1:9">
      <c r="A37" s="38">
        <v>22</v>
      </c>
      <c r="B37" s="41" t="s">
        <v>144</v>
      </c>
      <c r="E37" s="51">
        <f>E34+E35+E36</f>
        <v>0</v>
      </c>
      <c r="F37" s="51">
        <f>F34+F35+F36</f>
        <v>0</v>
      </c>
      <c r="G37" s="51">
        <f>G34+G35+G36</f>
        <v>0</v>
      </c>
      <c r="H37" s="44" t="str">
        <f>IF(E37=F37+G37," ","ERROR")</f>
        <v xml:space="preserve"> </v>
      </c>
    </row>
    <row r="38" spans="1:9">
      <c r="A38" s="38">
        <v>23</v>
      </c>
      <c r="B38" s="41" t="s">
        <v>93</v>
      </c>
      <c r="E38" s="52">
        <f>E21+E27+E29+E30+E31+E37</f>
        <v>0</v>
      </c>
      <c r="F38" s="52">
        <f>F21+F27+F29+F30+F31+F37</f>
        <v>0</v>
      </c>
      <c r="G38" s="52">
        <f>G21+G27+G29+G30+G31+G37</f>
        <v>0</v>
      </c>
      <c r="H38" s="44" t="str">
        <f>IF(E38=F38+G38," ","ERROR")</f>
        <v xml:space="preserve"> </v>
      </c>
    </row>
    <row r="39" spans="1:9">
      <c r="E39" s="49"/>
      <c r="F39" s="49"/>
      <c r="G39" s="49"/>
      <c r="H39" s="44"/>
    </row>
    <row r="40" spans="1:9">
      <c r="A40" s="38">
        <v>24</v>
      </c>
      <c r="B40" s="41" t="s">
        <v>145</v>
      </c>
      <c r="E40" s="49">
        <f>E13-E38</f>
        <v>0</v>
      </c>
      <c r="F40" s="49">
        <f>F13-F38</f>
        <v>0</v>
      </c>
      <c r="G40" s="49">
        <f>G13-G38</f>
        <v>0</v>
      </c>
      <c r="H40" s="44" t="str">
        <f>IF(E40=F40+G40," ","ERROR")</f>
        <v xml:space="preserve"> </v>
      </c>
    </row>
    <row r="41" spans="1:9">
      <c r="B41" s="41"/>
      <c r="E41" s="49"/>
      <c r="F41" s="49"/>
      <c r="G41" s="49"/>
      <c r="H41" s="44"/>
    </row>
    <row r="42" spans="1:9">
      <c r="B42" s="41" t="s">
        <v>146</v>
      </c>
      <c r="E42" s="49"/>
      <c r="F42" s="49"/>
      <c r="G42" s="49"/>
      <c r="H42" s="44"/>
    </row>
    <row r="43" spans="1:9">
      <c r="A43" s="38">
        <v>25</v>
      </c>
      <c r="B43" s="41" t="s">
        <v>147</v>
      </c>
      <c r="D43" s="53">
        <v>0.35</v>
      </c>
      <c r="E43" s="46">
        <f>F43+G43</f>
        <v>0</v>
      </c>
      <c r="F43" s="46">
        <f>ROUND(F40*D43,0)</f>
        <v>0</v>
      </c>
      <c r="G43" s="46">
        <f>ROUND(G40*D43,0)</f>
        <v>0</v>
      </c>
      <c r="H43" s="44" t="str">
        <f>IF(E43=F43+G43," ","ERROR")</f>
        <v xml:space="preserve"> </v>
      </c>
    </row>
    <row r="44" spans="1:9">
      <c r="A44" s="38">
        <v>26</v>
      </c>
      <c r="B44" s="41" t="s">
        <v>148</v>
      </c>
      <c r="E44" s="46"/>
      <c r="F44" s="46"/>
      <c r="G44" s="46"/>
      <c r="H44" s="44" t="str">
        <f>IF(E44=F44+G44," ","ERROR")</f>
        <v xml:space="preserve"> </v>
      </c>
    </row>
    <row r="45" spans="1:9">
      <c r="A45" s="38">
        <v>27</v>
      </c>
      <c r="B45" s="906" t="s">
        <v>439</v>
      </c>
      <c r="C45"/>
      <c r="D45"/>
      <c r="E45" s="754"/>
      <c r="F45" s="754"/>
      <c r="G45" s="754"/>
      <c r="H45" s="44" t="str">
        <f>IF(E45=F45+G45," ","ERROR")</f>
        <v xml:space="preserve"> </v>
      </c>
    </row>
    <row r="46" spans="1:9">
      <c r="A46" s="218"/>
      <c r="B46" s="221"/>
      <c r="C46" s="215"/>
      <c r="D46" s="215"/>
      <c r="E46" s="228"/>
      <c r="F46" s="228"/>
      <c r="G46" s="228"/>
      <c r="H46" s="44"/>
    </row>
    <row r="47" spans="1:9">
      <c r="A47" s="222">
        <v>28</v>
      </c>
      <c r="B47" s="223" t="s">
        <v>100</v>
      </c>
      <c r="C47" s="224"/>
      <c r="D47" s="224"/>
      <c r="E47" s="232">
        <f>E40-SUM(E43:E45)</f>
        <v>0</v>
      </c>
      <c r="F47" s="232">
        <f>F40-SUM(F43:F45)</f>
        <v>0</v>
      </c>
      <c r="G47" s="232">
        <f>G40-SUM(G43:G45)</f>
        <v>0</v>
      </c>
      <c r="H47" s="44" t="str">
        <f>IF(E47=F47+G47," ","ERROR")</f>
        <v xml:space="preserve"> </v>
      </c>
    </row>
    <row r="48" spans="1:9">
      <c r="A48" s="218"/>
      <c r="H48" s="44"/>
    </row>
    <row r="49" spans="1:9">
      <c r="A49" s="218"/>
      <c r="B49" s="41" t="s">
        <v>101</v>
      </c>
      <c r="H49" s="44"/>
    </row>
    <row r="50" spans="1:9">
      <c r="A50" s="218"/>
      <c r="B50" s="41" t="s">
        <v>102</v>
      </c>
      <c r="H50" s="44"/>
    </row>
    <row r="51" spans="1:9">
      <c r="A51" s="218">
        <v>29</v>
      </c>
      <c r="B51" s="43" t="s">
        <v>150</v>
      </c>
      <c r="C51" s="44"/>
      <c r="D51" s="44"/>
      <c r="E51" s="45"/>
      <c r="F51" s="45"/>
      <c r="G51" s="45"/>
      <c r="H51" s="44" t="str">
        <f t="shared" ref="H51:H62" si="1">IF(E51=F51+G51," ","ERROR")</f>
        <v xml:space="preserve"> </v>
      </c>
    </row>
    <row r="52" spans="1:9">
      <c r="A52" s="218">
        <v>30</v>
      </c>
      <c r="B52" s="41" t="s">
        <v>151</v>
      </c>
      <c r="E52" s="46">
        <f>F52+G52</f>
        <v>0</v>
      </c>
      <c r="F52" s="46">
        <f>J35</f>
        <v>0</v>
      </c>
      <c r="G52" s="46"/>
      <c r="H52" s="44" t="str">
        <f t="shared" si="1"/>
        <v xml:space="preserve"> </v>
      </c>
    </row>
    <row r="53" spans="1:9">
      <c r="A53" s="218">
        <v>31</v>
      </c>
      <c r="B53" s="41" t="s">
        <v>152</v>
      </c>
      <c r="E53" s="46"/>
      <c r="F53" s="46"/>
      <c r="G53" s="46"/>
      <c r="H53" s="44" t="str">
        <f t="shared" si="1"/>
        <v xml:space="preserve"> </v>
      </c>
    </row>
    <row r="54" spans="1:9">
      <c r="A54" s="218">
        <v>32</v>
      </c>
      <c r="B54" s="41" t="s">
        <v>153</v>
      </c>
      <c r="E54" s="46"/>
      <c r="F54" s="46"/>
      <c r="G54" s="46"/>
      <c r="H54" s="44" t="str">
        <f t="shared" si="1"/>
        <v xml:space="preserve"> </v>
      </c>
    </row>
    <row r="55" spans="1:9">
      <c r="A55" s="218">
        <v>33</v>
      </c>
      <c r="B55" s="41" t="s">
        <v>154</v>
      </c>
      <c r="E55" s="50"/>
      <c r="F55" s="50"/>
      <c r="G55" s="50"/>
      <c r="H55" s="44" t="str">
        <f t="shared" si="1"/>
        <v xml:space="preserve"> </v>
      </c>
    </row>
    <row r="56" spans="1:9">
      <c r="A56" s="218">
        <v>34</v>
      </c>
      <c r="B56" s="41" t="s">
        <v>155</v>
      </c>
      <c r="E56" s="49">
        <f>E51+E52+E53+E54+E55</f>
        <v>0</v>
      </c>
      <c r="F56" s="49">
        <f>F51+F52+F53+F54+F55</f>
        <v>0</v>
      </c>
      <c r="G56" s="49">
        <f>G51+G52+G53+G54+G55</f>
        <v>0</v>
      </c>
      <c r="H56" s="44" t="str">
        <f t="shared" si="1"/>
        <v xml:space="preserve"> </v>
      </c>
    </row>
    <row r="57" spans="1:9">
      <c r="A57" s="218">
        <v>35</v>
      </c>
      <c r="B57" s="41" t="s">
        <v>108</v>
      </c>
      <c r="E57" s="46">
        <f>F57+G57</f>
        <v>0</v>
      </c>
      <c r="F57" s="46"/>
      <c r="G57" s="46"/>
      <c r="H57" s="44" t="str">
        <f t="shared" si="1"/>
        <v xml:space="preserve"> </v>
      </c>
    </row>
    <row r="58" spans="1:9">
      <c r="A58" s="218">
        <v>36</v>
      </c>
      <c r="B58" s="41" t="s">
        <v>109</v>
      </c>
      <c r="E58" s="50"/>
      <c r="F58" s="50"/>
      <c r="G58" s="50"/>
      <c r="H58" s="44" t="str">
        <f t="shared" si="1"/>
        <v xml:space="preserve"> </v>
      </c>
    </row>
    <row r="59" spans="1:9">
      <c r="A59" s="218">
        <v>37</v>
      </c>
      <c r="B59" s="41" t="s">
        <v>156</v>
      </c>
      <c r="E59" s="49">
        <f>E57+E58</f>
        <v>0</v>
      </c>
      <c r="F59" s="49">
        <f>F57+F58</f>
        <v>0</v>
      </c>
      <c r="G59" s="49">
        <f>G57+G58</f>
        <v>0</v>
      </c>
      <c r="H59" s="44" t="str">
        <f t="shared" si="1"/>
        <v xml:space="preserve"> </v>
      </c>
    </row>
    <row r="60" spans="1:9">
      <c r="A60" s="218">
        <v>38</v>
      </c>
      <c r="B60" s="41" t="s">
        <v>111</v>
      </c>
      <c r="E60" s="46"/>
      <c r="F60" s="46"/>
      <c r="G60" s="46"/>
      <c r="H60" s="44" t="str">
        <f t="shared" si="1"/>
        <v xml:space="preserve"> </v>
      </c>
    </row>
    <row r="61" spans="1:9">
      <c r="A61" s="218">
        <v>39</v>
      </c>
      <c r="B61" s="221" t="s">
        <v>446</v>
      </c>
      <c r="E61" s="46">
        <f>F61+G61</f>
        <v>0</v>
      </c>
      <c r="F61" s="863">
        <v>0</v>
      </c>
      <c r="G61" s="46"/>
      <c r="H61" s="938"/>
      <c r="I61" s="840"/>
    </row>
    <row r="62" spans="1:9">
      <c r="A62" s="218">
        <v>40</v>
      </c>
      <c r="B62" s="41" t="s">
        <v>112</v>
      </c>
      <c r="E62" s="50">
        <f>F62+G62</f>
        <v>0</v>
      </c>
      <c r="F62" s="50"/>
      <c r="G62" s="50"/>
      <c r="H62" s="44" t="str">
        <f t="shared" si="1"/>
        <v xml:space="preserve"> </v>
      </c>
    </row>
    <row r="63" spans="1:9" ht="11.25" customHeight="1">
      <c r="A63" s="218"/>
      <c r="H63" s="44"/>
    </row>
    <row r="64" spans="1:9" ht="13.5" thickBot="1">
      <c r="A64" s="222">
        <v>41</v>
      </c>
      <c r="B64" s="43" t="s">
        <v>113</v>
      </c>
      <c r="C64" s="44"/>
      <c r="D64" s="44"/>
      <c r="E64" s="54">
        <f>E56-E59+E60+E62+E61</f>
        <v>0</v>
      </c>
      <c r="F64" s="54">
        <f>F56-F59+F60+F62+F61</f>
        <v>0</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f>F2</f>
        <v>0</v>
      </c>
      <c r="G68" s="393"/>
    </row>
    <row r="69" spans="1:8">
      <c r="A69" s="374" t="s">
        <v>209</v>
      </c>
      <c r="B69" s="374"/>
      <c r="C69" s="374"/>
      <c r="D69" s="393"/>
      <c r="E69" s="394"/>
      <c r="F69" s="396">
        <f>F3</f>
        <v>0</v>
      </c>
      <c r="G69" s="393"/>
    </row>
    <row r="70" spans="1:8">
      <c r="A70" s="377"/>
      <c r="B70" s="393"/>
      <c r="C70" s="393"/>
      <c r="D70" s="393"/>
      <c r="E70" s="397"/>
      <c r="F70" s="786"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phoneticPr fontId="63" type="noConversion"/>
  <pageMargins left="1" right="1" top="0.5" bottom="0.25" header="0.5" footer="0.5"/>
  <pageSetup scale="9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I30" sqref="I30"/>
    </sheetView>
  </sheetViews>
  <sheetFormatPr defaultRowHeight="12.75"/>
  <cols>
    <col min="1" max="1" width="5.5703125" style="38" customWidth="1"/>
    <col min="2" max="2" width="26.140625" style="35" customWidth="1"/>
    <col min="3" max="3" width="12.42578125" style="35" customWidth="1"/>
    <col min="4" max="4" width="6.7109375" style="35" customWidth="1"/>
    <col min="5" max="8" width="12.42578125" style="35" customWidth="1"/>
  </cols>
  <sheetData>
    <row r="1" spans="1:8">
      <c r="A1" s="33" t="str">
        <f>Inputs!$D$6</f>
        <v>AVISTA UTILITIES</v>
      </c>
      <c r="B1" s="34"/>
      <c r="C1" s="33"/>
      <c r="F1" s="38"/>
      <c r="H1" s="878" t="s">
        <v>437</v>
      </c>
    </row>
    <row r="2" spans="1:8">
      <c r="A2" s="33" t="s">
        <v>125</v>
      </c>
      <c r="B2" s="34"/>
      <c r="C2" s="33"/>
      <c r="E2" s="33"/>
      <c r="F2" s="38"/>
      <c r="G2" s="33"/>
    </row>
    <row r="3" spans="1:8">
      <c r="A3" s="34" t="str">
        <f>WAElec_10!$A$4</f>
        <v>TWELVE MONTHS ENDED DECEMBER 31, 2010</v>
      </c>
      <c r="B3" s="34"/>
      <c r="C3" s="33"/>
      <c r="E3" s="33"/>
      <c r="F3" s="38"/>
      <c r="G3" s="33"/>
    </row>
    <row r="4" spans="1:8">
      <c r="A4" s="33" t="s">
        <v>0</v>
      </c>
      <c r="B4" s="34"/>
      <c r="C4" s="33"/>
      <c r="E4" s="36"/>
      <c r="F4" s="610" t="s">
        <v>128</v>
      </c>
      <c r="G4" s="37"/>
    </row>
    <row r="5" spans="1:8">
      <c r="A5" s="38" t="s">
        <v>12</v>
      </c>
    </row>
    <row r="6" spans="1:8">
      <c r="A6" s="38" t="s">
        <v>129</v>
      </c>
      <c r="B6" s="39" t="s">
        <v>33</v>
      </c>
      <c r="C6" s="39"/>
      <c r="D6" s="38"/>
      <c r="E6" s="39" t="s">
        <v>130</v>
      </c>
      <c r="F6" s="39" t="s">
        <v>131</v>
      </c>
      <c r="G6" s="39" t="s">
        <v>115</v>
      </c>
      <c r="H6" s="40" t="s">
        <v>132</v>
      </c>
    </row>
    <row r="7" spans="1:8">
      <c r="B7" s="41" t="s">
        <v>72</v>
      </c>
    </row>
    <row r="8" spans="1:8">
      <c r="A8" s="42">
        <v>1</v>
      </c>
      <c r="B8" s="43" t="s">
        <v>73</v>
      </c>
      <c r="C8" s="44"/>
      <c r="D8" s="44"/>
      <c r="E8" s="45">
        <f>F8+G8</f>
        <v>0</v>
      </c>
      <c r="F8" s="45">
        <v>0</v>
      </c>
      <c r="G8" s="45">
        <v>0</v>
      </c>
      <c r="H8" s="44" t="str">
        <f t="shared" ref="H8:H13" si="0">IF(E8=F8+G8," ","ERROR")</f>
        <v xml:space="preserve"> </v>
      </c>
    </row>
    <row r="9" spans="1:8">
      <c r="A9" s="38">
        <v>2</v>
      </c>
      <c r="B9" s="41" t="s">
        <v>74</v>
      </c>
      <c r="E9" s="46"/>
      <c r="F9" s="46"/>
      <c r="G9" s="46"/>
      <c r="H9" s="44" t="str">
        <f t="shared" si="0"/>
        <v xml:space="preserve"> </v>
      </c>
    </row>
    <row r="10" spans="1:8">
      <c r="A10" s="38">
        <v>3</v>
      </c>
      <c r="B10" s="41" t="s">
        <v>133</v>
      </c>
      <c r="E10" s="46"/>
      <c r="F10" s="46"/>
      <c r="G10" s="46"/>
      <c r="H10" s="44" t="str">
        <f t="shared" si="0"/>
        <v xml:space="preserve"> </v>
      </c>
    </row>
    <row r="11" spans="1:8">
      <c r="A11" s="38">
        <v>4</v>
      </c>
      <c r="B11" s="41" t="s">
        <v>134</v>
      </c>
      <c r="E11" s="47">
        <f>E8+E9+E10</f>
        <v>0</v>
      </c>
      <c r="F11" s="47">
        <f>F8+F9+F10</f>
        <v>0</v>
      </c>
      <c r="G11" s="47">
        <f>G8+G9+G10</f>
        <v>0</v>
      </c>
      <c r="H11" s="44" t="str">
        <f t="shared" si="0"/>
        <v xml:space="preserve"> </v>
      </c>
    </row>
    <row r="12" spans="1:8">
      <c r="A12" s="38">
        <v>5</v>
      </c>
      <c r="B12" s="41" t="s">
        <v>77</v>
      </c>
      <c r="E12" s="46"/>
      <c r="F12" s="46"/>
      <c r="G12" s="46"/>
      <c r="H12" s="44" t="str">
        <f t="shared" si="0"/>
        <v xml:space="preserve"> </v>
      </c>
    </row>
    <row r="13" spans="1:8">
      <c r="A13" s="38">
        <v>6</v>
      </c>
      <c r="B13" s="41" t="s">
        <v>135</v>
      </c>
      <c r="E13" s="47">
        <f>E11+E12</f>
        <v>0</v>
      </c>
      <c r="F13" s="47">
        <f>F11+F12</f>
        <v>0</v>
      </c>
      <c r="G13" s="47">
        <f>G11+G12</f>
        <v>0</v>
      </c>
      <c r="H13" s="44" t="str">
        <f t="shared" si="0"/>
        <v xml:space="preserve"> </v>
      </c>
    </row>
    <row r="14" spans="1:8">
      <c r="E14" s="49"/>
      <c r="F14" s="49"/>
      <c r="G14" s="49"/>
      <c r="H14" s="44"/>
    </row>
    <row r="15" spans="1:8">
      <c r="B15" s="41" t="s">
        <v>79</v>
      </c>
      <c r="E15" s="49"/>
      <c r="F15" s="49"/>
      <c r="G15" s="49"/>
      <c r="H15" s="44"/>
    </row>
    <row r="16" spans="1:8">
      <c r="B16" s="41" t="s">
        <v>80</v>
      </c>
      <c r="E16" s="49"/>
      <c r="F16" s="49"/>
      <c r="G16" s="49"/>
      <c r="H16" s="44"/>
    </row>
    <row r="17" spans="1:8">
      <c r="A17" s="38">
        <v>7</v>
      </c>
      <c r="B17" s="41" t="s">
        <v>136</v>
      </c>
      <c r="E17" s="46">
        <f>F17+G17</f>
        <v>0</v>
      </c>
      <c r="F17" s="46">
        <v>0</v>
      </c>
      <c r="G17" s="46">
        <v>0</v>
      </c>
      <c r="H17" s="44" t="str">
        <f>IF(E17=F17+G17," ","ERROR")</f>
        <v xml:space="preserve"> </v>
      </c>
    </row>
    <row r="18" spans="1:8">
      <c r="A18" s="38">
        <v>8</v>
      </c>
      <c r="B18" s="41" t="s">
        <v>137</v>
      </c>
      <c r="E18" s="46"/>
      <c r="F18" s="46"/>
      <c r="G18" s="46"/>
      <c r="H18" s="44" t="str">
        <f>IF(E18=F18+G18," ","ERROR")</f>
        <v xml:space="preserve"> </v>
      </c>
    </row>
    <row r="19" spans="1:8">
      <c r="A19" s="38">
        <v>9</v>
      </c>
      <c r="B19" s="41" t="s">
        <v>138</v>
      </c>
      <c r="E19" s="46">
        <f>F19+G19</f>
        <v>0</v>
      </c>
      <c r="F19" s="46">
        <v>0</v>
      </c>
      <c r="G19" s="46"/>
      <c r="H19" s="44" t="str">
        <f>IF(E19=F19+G19," ","ERROR")</f>
        <v xml:space="preserve"> </v>
      </c>
    </row>
    <row r="20" spans="1:8">
      <c r="A20" s="38">
        <v>10</v>
      </c>
      <c r="B20" s="41" t="s">
        <v>139</v>
      </c>
      <c r="E20" s="46">
        <f>F20+G20</f>
        <v>0</v>
      </c>
      <c r="F20" s="46"/>
      <c r="G20" s="46"/>
      <c r="H20" s="44" t="str">
        <f>IF(E20=F20+G20," ","ERROR")</f>
        <v xml:space="preserve"> </v>
      </c>
    </row>
    <row r="21" spans="1:8">
      <c r="A21" s="38">
        <v>11</v>
      </c>
      <c r="B21" s="41" t="s">
        <v>140</v>
      </c>
      <c r="E21" s="47">
        <f>E17+E18+E19+E20</f>
        <v>0</v>
      </c>
      <c r="F21" s="47">
        <f>F17+F18+F19+F20</f>
        <v>0</v>
      </c>
      <c r="G21" s="47">
        <f>G17+G18+G19+G20</f>
        <v>0</v>
      </c>
      <c r="H21" s="44" t="str">
        <f>IF(E21=F21+G21," ","ERROR")</f>
        <v xml:space="preserve"> </v>
      </c>
    </row>
    <row r="22" spans="1:8">
      <c r="E22" s="49"/>
      <c r="F22" s="49"/>
      <c r="G22" s="49"/>
      <c r="H22" s="44"/>
    </row>
    <row r="23" spans="1:8">
      <c r="B23" s="41" t="s">
        <v>85</v>
      </c>
      <c r="E23" s="49"/>
      <c r="F23" s="49"/>
      <c r="G23" s="49"/>
      <c r="H23" s="44"/>
    </row>
    <row r="24" spans="1:8">
      <c r="A24" s="38">
        <v>12</v>
      </c>
      <c r="B24" s="41" t="s">
        <v>136</v>
      </c>
      <c r="E24" s="46">
        <f>F24+G24</f>
        <v>0</v>
      </c>
      <c r="F24" s="46">
        <v>0</v>
      </c>
      <c r="G24" s="46">
        <v>0</v>
      </c>
      <c r="H24" s="44" t="str">
        <f>IF(E24=F24+G24," ","ERROR")</f>
        <v xml:space="preserve"> </v>
      </c>
    </row>
    <row r="25" spans="1:8">
      <c r="A25" s="38">
        <v>13</v>
      </c>
      <c r="B25" s="41" t="s">
        <v>141</v>
      </c>
      <c r="E25" s="46"/>
      <c r="F25" s="46"/>
      <c r="G25" s="46"/>
      <c r="H25" s="44" t="str">
        <f>IF(E25=F25+G25," ","ERROR")</f>
        <v xml:space="preserve"> </v>
      </c>
    </row>
    <row r="26" spans="1:8">
      <c r="A26" s="38">
        <v>14</v>
      </c>
      <c r="B26" s="41" t="s">
        <v>139</v>
      </c>
      <c r="E26" s="46">
        <f>F26+G26</f>
        <v>0</v>
      </c>
      <c r="F26" s="46">
        <v>0</v>
      </c>
      <c r="G26" s="757">
        <f>F110</f>
        <v>0</v>
      </c>
      <c r="H26" s="44" t="str">
        <f>IF(E26=F26+G26," ","ERROR")</f>
        <v xml:space="preserve"> </v>
      </c>
    </row>
    <row r="27" spans="1:8">
      <c r="A27" s="38">
        <v>15</v>
      </c>
      <c r="B27" s="41" t="s">
        <v>142</v>
      </c>
      <c r="E27" s="47">
        <f>E24+E25+E26</f>
        <v>0</v>
      </c>
      <c r="F27" s="47">
        <f>F24+F25+F26</f>
        <v>0</v>
      </c>
      <c r="G27" s="47">
        <f>G24+G25+G26</f>
        <v>0</v>
      </c>
      <c r="H27" s="44" t="str">
        <f>IF(E27=F27+G27," ","ERROR")</f>
        <v xml:space="preserve"> </v>
      </c>
    </row>
    <row r="28" spans="1:8">
      <c r="E28" s="49"/>
      <c r="F28" s="49"/>
      <c r="G28" s="49"/>
      <c r="H28" s="44"/>
    </row>
    <row r="29" spans="1:8">
      <c r="A29" s="38">
        <v>16</v>
      </c>
      <c r="B29" s="41" t="s">
        <v>88</v>
      </c>
      <c r="E29" s="46">
        <f>SUM(F29:G29)</f>
        <v>0</v>
      </c>
      <c r="F29" s="46">
        <v>0</v>
      </c>
      <c r="G29" s="46">
        <v>0</v>
      </c>
      <c r="H29" s="44" t="str">
        <f>IF(E29=F29+G29," ","ERROR")</f>
        <v xml:space="preserve"> </v>
      </c>
    </row>
    <row r="30" spans="1:8">
      <c r="A30" s="38">
        <v>17</v>
      </c>
      <c r="B30" s="41" t="s">
        <v>89</v>
      </c>
      <c r="E30" s="46">
        <f>SUM(F30:G30)</f>
        <v>0</v>
      </c>
      <c r="F30" s="46">
        <v>0</v>
      </c>
      <c r="G30" s="46">
        <v>0</v>
      </c>
      <c r="H30" s="44" t="str">
        <f>IF(E30=F30+G30," ","ERROR")</f>
        <v xml:space="preserve"> </v>
      </c>
    </row>
    <row r="31" spans="1:8">
      <c r="A31" s="38">
        <v>18</v>
      </c>
      <c r="B31" s="41" t="s">
        <v>143</v>
      </c>
      <c r="E31" s="46">
        <f>SUM(F31:G31)</f>
        <v>0</v>
      </c>
      <c r="F31" s="46">
        <v>0</v>
      </c>
      <c r="G31" s="46">
        <v>0</v>
      </c>
      <c r="H31" s="44" t="str">
        <f>IF(E31=F31+G31," ","ERROR")</f>
        <v xml:space="preserve"> </v>
      </c>
    </row>
    <row r="32" spans="1:8">
      <c r="E32" s="49"/>
      <c r="F32" s="49"/>
      <c r="G32" s="49"/>
      <c r="H32" s="44"/>
    </row>
    <row r="33" spans="1:12">
      <c r="B33" s="41" t="s">
        <v>91</v>
      </c>
      <c r="E33" s="49"/>
      <c r="F33" s="49"/>
      <c r="G33" s="49"/>
      <c r="H33" s="44"/>
    </row>
    <row r="34" spans="1:12">
      <c r="A34" s="38">
        <v>19</v>
      </c>
      <c r="B34" s="41" t="s">
        <v>136</v>
      </c>
      <c r="E34" s="46">
        <f>SUM(F34:G34)</f>
        <v>0</v>
      </c>
      <c r="F34" s="46">
        <v>0</v>
      </c>
      <c r="G34" s="46">
        <v>0</v>
      </c>
      <c r="H34" s="44" t="str">
        <f>IF(E34=F34+G34," ","ERROR")</f>
        <v xml:space="preserve"> </v>
      </c>
      <c r="I34" s="924"/>
      <c r="J34" s="924"/>
      <c r="K34" s="924"/>
      <c r="L34" s="923"/>
    </row>
    <row r="35" spans="1:12">
      <c r="A35" s="38">
        <v>20</v>
      </c>
      <c r="B35" s="41" t="s">
        <v>141</v>
      </c>
      <c r="E35" s="46"/>
      <c r="F35" s="46"/>
      <c r="G35" s="46"/>
      <c r="H35" s="44" t="str">
        <f>IF(E35=F35+G35," ","ERROR")</f>
        <v xml:space="preserve"> </v>
      </c>
      <c r="I35" s="925"/>
      <c r="J35" s="924"/>
      <c r="K35" s="924"/>
      <c r="L35" s="923"/>
    </row>
    <row r="36" spans="1:12">
      <c r="A36" s="38">
        <v>21</v>
      </c>
      <c r="B36" s="41" t="s">
        <v>139</v>
      </c>
      <c r="E36" s="46"/>
      <c r="F36" s="46"/>
      <c r="G36" s="46"/>
      <c r="H36" s="44" t="str">
        <f>IF(E36=F36+G36," ","ERROR")</f>
        <v xml:space="preserve"> </v>
      </c>
      <c r="I36" s="922"/>
      <c r="J36" s="924"/>
      <c r="K36" s="924"/>
      <c r="L36" s="923"/>
    </row>
    <row r="37" spans="1:12">
      <c r="A37" s="38">
        <v>22</v>
      </c>
      <c r="B37" s="41" t="s">
        <v>144</v>
      </c>
      <c r="E37" s="51">
        <f>E34+E35+E36</f>
        <v>0</v>
      </c>
      <c r="F37" s="51">
        <f>F34+F35+F36</f>
        <v>0</v>
      </c>
      <c r="G37" s="51">
        <f>G34+G35+G36</f>
        <v>0</v>
      </c>
      <c r="H37" s="44" t="str">
        <f>IF(E37=F37+G37," ","ERROR")</f>
        <v xml:space="preserve"> </v>
      </c>
      <c r="I37" s="925"/>
      <c r="J37" s="924"/>
      <c r="K37" s="924"/>
      <c r="L37" s="923"/>
    </row>
    <row r="38" spans="1:12">
      <c r="A38" s="38">
        <v>23</v>
      </c>
      <c r="B38" s="41" t="s">
        <v>93</v>
      </c>
      <c r="E38" s="52">
        <f>E21+E27+E29+E30+E31+E37</f>
        <v>0</v>
      </c>
      <c r="F38" s="52">
        <f>F21+F27+F29+F30+F31+F37</f>
        <v>0</v>
      </c>
      <c r="G38" s="52">
        <f>G21+G27+G29+G30+G31+G37</f>
        <v>0</v>
      </c>
      <c r="H38" s="44" t="str">
        <f>IF(E38=F38+G38," ","ERROR")</f>
        <v xml:space="preserve"> </v>
      </c>
      <c r="I38" s="924"/>
      <c r="J38" s="924"/>
      <c r="K38" s="924"/>
      <c r="L38" s="923"/>
    </row>
    <row r="39" spans="1:12">
      <c r="E39" s="49"/>
      <c r="F39" s="49"/>
      <c r="G39" s="49"/>
      <c r="H39" s="44"/>
      <c r="I39" s="924"/>
      <c r="J39" s="924"/>
      <c r="K39" s="924"/>
      <c r="L39" s="923"/>
    </row>
    <row r="40" spans="1:12">
      <c r="A40" s="38">
        <v>24</v>
      </c>
      <c r="B40" s="41" t="s">
        <v>145</v>
      </c>
      <c r="E40" s="49">
        <f>E13-E38</f>
        <v>0</v>
      </c>
      <c r="F40" s="49">
        <f>F13-F38</f>
        <v>0</v>
      </c>
      <c r="G40" s="49">
        <f>G13-G38</f>
        <v>0</v>
      </c>
      <c r="H40" s="44" t="str">
        <f>IF(E40=F40+G40," ","ERROR")</f>
        <v xml:space="preserve"> </v>
      </c>
      <c r="I40" s="926"/>
      <c r="J40" s="926"/>
      <c r="K40" s="926"/>
    </row>
    <row r="41" spans="1:12">
      <c r="B41" s="41"/>
      <c r="E41" s="49"/>
      <c r="F41" s="49"/>
      <c r="G41" s="49"/>
      <c r="H41" s="44"/>
    </row>
    <row r="42" spans="1:12">
      <c r="B42" s="41" t="s">
        <v>146</v>
      </c>
      <c r="E42" s="49"/>
      <c r="F42" s="49"/>
      <c r="G42" s="49"/>
      <c r="H42" s="44"/>
    </row>
    <row r="43" spans="1:12">
      <c r="A43" s="38">
        <v>25</v>
      </c>
      <c r="B43" s="41" t="s">
        <v>147</v>
      </c>
      <c r="D43" s="53">
        <v>0.35</v>
      </c>
      <c r="E43" s="46">
        <f>F43+G43</f>
        <v>0</v>
      </c>
      <c r="F43" s="46">
        <f>ROUND(F40*D43,0)</f>
        <v>0</v>
      </c>
      <c r="G43" s="46">
        <f>ROUND(G40*D43,0)</f>
        <v>0</v>
      </c>
      <c r="H43" s="44" t="str">
        <f>IF(E43=F43+G43," ","ERROR")</f>
        <v xml:space="preserve"> </v>
      </c>
    </row>
    <row r="44" spans="1:12">
      <c r="A44" s="38">
        <v>26</v>
      </c>
      <c r="B44" s="41" t="s">
        <v>148</v>
      </c>
      <c r="E44" s="46"/>
      <c r="F44" s="46"/>
      <c r="G44" s="46"/>
      <c r="H44" s="44" t="str">
        <f>IF(E44=F44+G44," ","ERROR")</f>
        <v xml:space="preserve"> </v>
      </c>
    </row>
    <row r="45" spans="1:12">
      <c r="A45" s="38">
        <v>27</v>
      </c>
      <c r="B45" s="906" t="s">
        <v>439</v>
      </c>
      <c r="C45"/>
      <c r="D45"/>
      <c r="E45" s="754"/>
      <c r="F45" s="754"/>
      <c r="G45" s="754"/>
      <c r="H45" s="44" t="str">
        <f>IF(E45=F45+G45," ","ERROR")</f>
        <v xml:space="preserve"> </v>
      </c>
    </row>
    <row r="46" spans="1:12">
      <c r="A46" s="218"/>
      <c r="B46" s="221"/>
      <c r="C46" s="215"/>
      <c r="D46" s="215"/>
      <c r="E46" s="228"/>
      <c r="F46" s="228"/>
      <c r="G46" s="228"/>
      <c r="H46" s="44"/>
    </row>
    <row r="47" spans="1:12">
      <c r="A47" s="222">
        <v>28</v>
      </c>
      <c r="B47" s="223" t="s">
        <v>100</v>
      </c>
      <c r="C47" s="224"/>
      <c r="D47" s="224"/>
      <c r="E47" s="232">
        <f>E40-SUM(E43:E45)</f>
        <v>0</v>
      </c>
      <c r="F47" s="232">
        <f>F40-SUM(F43:F45)</f>
        <v>0</v>
      </c>
      <c r="G47" s="232">
        <f>G40-SUM(G43:G45)</f>
        <v>0</v>
      </c>
      <c r="H47" s="44" t="str">
        <f>IF(E47=F47+G47," ","ERROR")</f>
        <v xml:space="preserve"> </v>
      </c>
    </row>
    <row r="48" spans="1:12">
      <c r="A48" s="218"/>
      <c r="H48" s="44"/>
    </row>
    <row r="49" spans="1:8">
      <c r="A49" s="218"/>
      <c r="B49" s="41" t="s">
        <v>101</v>
      </c>
      <c r="H49" s="44"/>
    </row>
    <row r="50" spans="1:8">
      <c r="A50" s="218"/>
      <c r="B50" s="41" t="s">
        <v>102</v>
      </c>
      <c r="H50" s="44"/>
    </row>
    <row r="51" spans="1:8">
      <c r="A51" s="218">
        <v>29</v>
      </c>
      <c r="B51" s="43" t="s">
        <v>150</v>
      </c>
      <c r="C51" s="44"/>
      <c r="D51" s="44"/>
      <c r="E51" s="45"/>
      <c r="F51" s="45"/>
      <c r="G51" s="45"/>
      <c r="H51" s="44" t="str">
        <f t="shared" ref="H51:H62" si="1">IF(E51=F51+G51," ","ERROR")</f>
        <v xml:space="preserve"> </v>
      </c>
    </row>
    <row r="52" spans="1:8">
      <c r="A52" s="218">
        <v>30</v>
      </c>
      <c r="B52" s="41" t="s">
        <v>151</v>
      </c>
      <c r="E52" s="46">
        <f>F52+G52</f>
        <v>0</v>
      </c>
      <c r="F52" s="46"/>
      <c r="G52" s="46"/>
      <c r="H52" s="44" t="str">
        <f t="shared" si="1"/>
        <v xml:space="preserve"> </v>
      </c>
    </row>
    <row r="53" spans="1:8">
      <c r="A53" s="218">
        <v>31</v>
      </c>
      <c r="B53" s="41" t="s">
        <v>152</v>
      </c>
      <c r="E53" s="46"/>
      <c r="F53" s="46"/>
      <c r="G53" s="46"/>
      <c r="H53" s="44" t="str">
        <f t="shared" si="1"/>
        <v xml:space="preserve"> </v>
      </c>
    </row>
    <row r="54" spans="1:8">
      <c r="A54" s="218">
        <v>32</v>
      </c>
      <c r="B54" s="41" t="s">
        <v>153</v>
      </c>
      <c r="E54" s="46"/>
      <c r="F54" s="46"/>
      <c r="G54" s="46"/>
      <c r="H54" s="44" t="str">
        <f t="shared" si="1"/>
        <v xml:space="preserve"> </v>
      </c>
    </row>
    <row r="55" spans="1:8">
      <c r="A55" s="218">
        <v>33</v>
      </c>
      <c r="B55" s="41" t="s">
        <v>154</v>
      </c>
      <c r="E55" s="50"/>
      <c r="F55" s="50"/>
      <c r="G55" s="50"/>
      <c r="H55" s="44" t="str">
        <f t="shared" si="1"/>
        <v xml:space="preserve"> </v>
      </c>
    </row>
    <row r="56" spans="1:8">
      <c r="A56" s="218">
        <v>34</v>
      </c>
      <c r="B56" s="41" t="s">
        <v>155</v>
      </c>
      <c r="E56" s="49">
        <f>E51+E52+E53+E54+E55</f>
        <v>0</v>
      </c>
      <c r="F56" s="49">
        <f>F51+F52+F53+F54+F55</f>
        <v>0</v>
      </c>
      <c r="G56" s="49">
        <f>G51+G52+G53+G54+G55</f>
        <v>0</v>
      </c>
      <c r="H56" s="44" t="str">
        <f t="shared" si="1"/>
        <v xml:space="preserve"> </v>
      </c>
    </row>
    <row r="57" spans="1:8">
      <c r="A57" s="218">
        <v>35</v>
      </c>
      <c r="B57" s="41" t="s">
        <v>108</v>
      </c>
      <c r="E57" s="46">
        <f>F57+G57</f>
        <v>0</v>
      </c>
      <c r="F57" s="46"/>
      <c r="G57" s="46"/>
      <c r="H57" s="44" t="str">
        <f t="shared" si="1"/>
        <v xml:space="preserve"> </v>
      </c>
    </row>
    <row r="58" spans="1:8">
      <c r="A58" s="218">
        <v>36</v>
      </c>
      <c r="B58" s="41" t="s">
        <v>109</v>
      </c>
      <c r="E58" s="50"/>
      <c r="F58" s="50"/>
      <c r="G58" s="50"/>
      <c r="H58" s="44" t="str">
        <f t="shared" si="1"/>
        <v xml:space="preserve"> </v>
      </c>
    </row>
    <row r="59" spans="1:8">
      <c r="A59" s="218">
        <v>37</v>
      </c>
      <c r="B59" s="41" t="s">
        <v>156</v>
      </c>
      <c r="E59" s="49">
        <f>E57+E58</f>
        <v>0</v>
      </c>
      <c r="F59" s="49">
        <f>F57+F58</f>
        <v>0</v>
      </c>
      <c r="G59" s="49">
        <f>G57+G58</f>
        <v>0</v>
      </c>
      <c r="H59" s="44" t="str">
        <f t="shared" si="1"/>
        <v xml:space="preserve"> </v>
      </c>
    </row>
    <row r="60" spans="1:8">
      <c r="A60" s="218">
        <v>38</v>
      </c>
      <c r="B60" s="41" t="s">
        <v>111</v>
      </c>
      <c r="E60" s="46"/>
      <c r="F60" s="46"/>
      <c r="G60" s="46"/>
      <c r="H60" s="44" t="str">
        <f t="shared" si="1"/>
        <v xml:space="preserve"> </v>
      </c>
    </row>
    <row r="61" spans="1:8">
      <c r="A61" s="218">
        <v>39</v>
      </c>
      <c r="B61" s="221" t="s">
        <v>446</v>
      </c>
      <c r="E61" s="46"/>
      <c r="F61" s="46"/>
      <c r="G61" s="46"/>
      <c r="H61" s="44"/>
    </row>
    <row r="62" spans="1:8">
      <c r="A62" s="218">
        <v>40</v>
      </c>
      <c r="B62" s="41" t="s">
        <v>112</v>
      </c>
      <c r="E62" s="50">
        <f>F62+G62</f>
        <v>0</v>
      </c>
      <c r="F62" s="50"/>
      <c r="G62" s="50"/>
      <c r="H62" s="44" t="str">
        <f t="shared" si="1"/>
        <v xml:space="preserve"> </v>
      </c>
    </row>
    <row r="63" spans="1:8" ht="11.25" customHeight="1">
      <c r="A63" s="218"/>
      <c r="H63" s="44"/>
    </row>
    <row r="64" spans="1:8" ht="13.5" thickBot="1">
      <c r="A64" s="222">
        <v>41</v>
      </c>
      <c r="B64" s="43" t="s">
        <v>113</v>
      </c>
      <c r="C64" s="44"/>
      <c r="D64" s="44"/>
      <c r="E64" s="54">
        <f>E56-E59+E60+E62+E61</f>
        <v>0</v>
      </c>
      <c r="F64" s="54">
        <f>F56-F59+F60+F62+F61</f>
        <v>0</v>
      </c>
      <c r="G64" s="54">
        <f>G56-G59+G60+G62+G61</f>
        <v>0</v>
      </c>
      <c r="H64" s="44" t="str">
        <f>IF(E64=F64+G64," ","ERROR")</f>
        <v xml:space="preserve"> </v>
      </c>
    </row>
    <row r="65" spans="1:8" ht="13.5" thickTop="1">
      <c r="A65" s="35"/>
      <c r="B65" s="60"/>
      <c r="C65" s="60"/>
      <c r="D65" s="60"/>
      <c r="E65" s="611"/>
      <c r="F65" s="612"/>
      <c r="G65" s="60"/>
      <c r="H65" s="60"/>
    </row>
    <row r="66" spans="1:8">
      <c r="A66" s="374" t="str">
        <f>Inputs!$D$6</f>
        <v>AVISTA UTILITIES</v>
      </c>
      <c r="B66" s="374"/>
      <c r="C66" s="374"/>
      <c r="D66" s="393"/>
      <c r="E66" s="394"/>
      <c r="F66" s="393"/>
      <c r="G66" s="395"/>
    </row>
    <row r="67" spans="1:8">
      <c r="A67" s="374" t="s">
        <v>208</v>
      </c>
      <c r="B67" s="374"/>
      <c r="C67" s="374"/>
      <c r="D67" s="393"/>
      <c r="E67" s="394"/>
      <c r="F67" s="393"/>
      <c r="G67" s="395"/>
    </row>
    <row r="68" spans="1:8">
      <c r="A68" s="374" t="str">
        <f>A3</f>
        <v>TWELVE MONTHS ENDED DECEMBER 31, 2010</v>
      </c>
      <c r="B68" s="374"/>
      <c r="C68" s="374"/>
      <c r="D68" s="393"/>
      <c r="E68" s="394"/>
      <c r="F68" s="396">
        <f>F2</f>
        <v>0</v>
      </c>
      <c r="G68" s="393"/>
    </row>
    <row r="69" spans="1:8">
      <c r="A69" s="374" t="s">
        <v>209</v>
      </c>
      <c r="B69" s="374"/>
      <c r="C69" s="374"/>
      <c r="D69" s="393"/>
      <c r="E69" s="394"/>
      <c r="F69" s="396">
        <f>F3</f>
        <v>0</v>
      </c>
      <c r="G69" s="393"/>
    </row>
    <row r="70" spans="1:8">
      <c r="A70" s="377"/>
      <c r="B70" s="393"/>
      <c r="C70" s="393"/>
      <c r="D70" s="393"/>
      <c r="E70" s="397"/>
      <c r="F70" s="786" t="str">
        <f>F4</f>
        <v>ELECTRIC</v>
      </c>
      <c r="G70" s="393"/>
    </row>
    <row r="71" spans="1:8">
      <c r="A71" s="377"/>
      <c r="B71" s="393"/>
      <c r="C71" s="393"/>
      <c r="D71" s="393"/>
      <c r="E71" s="394"/>
      <c r="F71" s="396"/>
      <c r="G71" s="399"/>
    </row>
    <row r="72" spans="1:8">
      <c r="A72" s="377"/>
      <c r="B72" s="400" t="s">
        <v>120</v>
      </c>
      <c r="C72" s="401"/>
      <c r="D72" s="393"/>
      <c r="E72" s="394"/>
      <c r="F72" s="398" t="s">
        <v>115</v>
      </c>
      <c r="G72" s="393"/>
    </row>
    <row r="73" spans="1:8">
      <c r="A73" s="377"/>
      <c r="B73" s="380" t="s">
        <v>72</v>
      </c>
      <c r="C73" s="393"/>
      <c r="D73" s="393"/>
      <c r="E73" s="393"/>
      <c r="F73" s="395"/>
      <c r="G73" s="393"/>
    </row>
    <row r="74" spans="1:8">
      <c r="A74" s="377"/>
      <c r="B74" s="382" t="s">
        <v>73</v>
      </c>
      <c r="C74" s="393"/>
      <c r="D74" s="393"/>
      <c r="E74" s="393"/>
      <c r="F74" s="402">
        <f>G8</f>
        <v>0</v>
      </c>
      <c r="G74" s="393"/>
    </row>
    <row r="75" spans="1:8">
      <c r="A75" s="377"/>
      <c r="B75" s="380" t="s">
        <v>74</v>
      </c>
      <c r="C75" s="393"/>
      <c r="D75" s="393"/>
      <c r="E75" s="393"/>
      <c r="F75" s="387">
        <f>G9</f>
        <v>0</v>
      </c>
      <c r="G75" s="393"/>
    </row>
    <row r="76" spans="1:8">
      <c r="A76" s="377"/>
      <c r="B76" s="380" t="s">
        <v>133</v>
      </c>
      <c r="C76" s="393"/>
      <c r="D76" s="393"/>
      <c r="E76" s="393"/>
      <c r="F76" s="389">
        <f>G10</f>
        <v>0</v>
      </c>
      <c r="G76" s="393"/>
    </row>
    <row r="77" spans="1:8">
      <c r="A77" s="377"/>
      <c r="B77" s="380" t="s">
        <v>134</v>
      </c>
      <c r="C77" s="393"/>
      <c r="D77" s="393"/>
      <c r="E77" s="393"/>
      <c r="F77" s="387">
        <f>SUM(F74:F76)</f>
        <v>0</v>
      </c>
      <c r="G77" s="393"/>
    </row>
    <row r="78" spans="1:8">
      <c r="A78" s="377"/>
      <c r="B78" s="380" t="s">
        <v>77</v>
      </c>
      <c r="C78" s="393"/>
      <c r="D78" s="393"/>
      <c r="E78" s="393"/>
      <c r="F78" s="389">
        <f>G12</f>
        <v>0</v>
      </c>
      <c r="G78" s="393"/>
    </row>
    <row r="79" spans="1:8">
      <c r="A79" s="377"/>
      <c r="B79" s="380" t="s">
        <v>135</v>
      </c>
      <c r="C79" s="393"/>
      <c r="D79" s="393"/>
      <c r="E79" s="393"/>
      <c r="F79" s="387">
        <f>F77+F78</f>
        <v>0</v>
      </c>
      <c r="G79" s="393"/>
    </row>
    <row r="80" spans="1:8">
      <c r="A80" s="377"/>
      <c r="B80" s="375"/>
      <c r="C80" s="393"/>
      <c r="D80" s="393"/>
      <c r="E80" s="393"/>
      <c r="F80" s="387"/>
      <c r="G80" s="393"/>
    </row>
    <row r="81" spans="1:7">
      <c r="A81" s="377"/>
      <c r="B81" s="380" t="s">
        <v>79</v>
      </c>
      <c r="C81" s="393"/>
      <c r="D81" s="393"/>
      <c r="E81" s="393"/>
      <c r="F81" s="387"/>
      <c r="G81" s="393"/>
    </row>
    <row r="82" spans="1:7">
      <c r="A82" s="377"/>
      <c r="B82" s="380" t="s">
        <v>80</v>
      </c>
      <c r="C82" s="393"/>
      <c r="D82" s="393"/>
      <c r="E82" s="393"/>
      <c r="F82" s="387"/>
      <c r="G82" s="393"/>
    </row>
    <row r="83" spans="1:7">
      <c r="A83" s="377"/>
      <c r="B83" s="380" t="s">
        <v>136</v>
      </c>
      <c r="C83" s="393"/>
      <c r="D83" s="393"/>
      <c r="E83" s="393"/>
      <c r="F83" s="387">
        <f>G17</f>
        <v>0</v>
      </c>
      <c r="G83" s="393"/>
    </row>
    <row r="84" spans="1:7">
      <c r="A84" s="377"/>
      <c r="B84" s="380" t="s">
        <v>137</v>
      </c>
      <c r="C84" s="393"/>
      <c r="D84" s="393"/>
      <c r="E84" s="393"/>
      <c r="F84" s="387">
        <f>G18</f>
        <v>0</v>
      </c>
      <c r="G84" s="393"/>
    </row>
    <row r="85" spans="1:7">
      <c r="A85" s="377"/>
      <c r="B85" s="380" t="s">
        <v>138</v>
      </c>
      <c r="C85" s="393"/>
      <c r="D85" s="393"/>
      <c r="E85" s="393"/>
      <c r="F85" s="387">
        <f>G19</f>
        <v>0</v>
      </c>
      <c r="G85" s="393"/>
    </row>
    <row r="86" spans="1:7">
      <c r="A86" s="377"/>
      <c r="B86" s="380" t="s">
        <v>139</v>
      </c>
      <c r="C86" s="393"/>
      <c r="D86" s="393"/>
      <c r="E86" s="393"/>
      <c r="F86" s="389">
        <f>G20</f>
        <v>0</v>
      </c>
      <c r="G86" s="393"/>
    </row>
    <row r="87" spans="1:7">
      <c r="A87" s="377"/>
      <c r="B87" s="380" t="s">
        <v>140</v>
      </c>
      <c r="C87" s="393"/>
      <c r="D87" s="393"/>
      <c r="E87" s="393"/>
      <c r="F87" s="387">
        <f>SUM(F83:F86)</f>
        <v>0</v>
      </c>
      <c r="G87" s="393"/>
    </row>
    <row r="88" spans="1:7">
      <c r="A88" s="377"/>
      <c r="B88" s="375"/>
      <c r="C88" s="393"/>
      <c r="D88" s="393"/>
      <c r="E88" s="393"/>
      <c r="F88" s="387"/>
      <c r="G88" s="393"/>
    </row>
    <row r="89" spans="1:7">
      <c r="A89" s="377"/>
      <c r="B89" s="380" t="s">
        <v>85</v>
      </c>
      <c r="C89" s="393"/>
      <c r="D89" s="393"/>
      <c r="E89" s="393"/>
      <c r="F89" s="387"/>
      <c r="G89" s="393"/>
    </row>
    <row r="90" spans="1:7">
      <c r="A90" s="377"/>
      <c r="B90" s="380" t="s">
        <v>136</v>
      </c>
      <c r="C90" s="393"/>
      <c r="D90" s="393"/>
      <c r="E90" s="393"/>
      <c r="F90" s="387">
        <f>G24</f>
        <v>0</v>
      </c>
      <c r="G90" s="393"/>
    </row>
    <row r="91" spans="1:7">
      <c r="A91" s="377"/>
      <c r="B91" s="380" t="s">
        <v>141</v>
      </c>
      <c r="C91" s="393"/>
      <c r="D91" s="393"/>
      <c r="E91" s="393"/>
      <c r="F91" s="387">
        <f>G25</f>
        <v>0</v>
      </c>
      <c r="G91" s="393"/>
    </row>
    <row r="92" spans="1:7">
      <c r="A92" s="375"/>
      <c r="B92" s="380" t="s">
        <v>139</v>
      </c>
      <c r="C92" s="393"/>
      <c r="D92" s="393"/>
      <c r="E92" s="393"/>
      <c r="F92" s="387"/>
      <c r="G92" s="393"/>
    </row>
    <row r="93" spans="1:7">
      <c r="A93" s="375"/>
      <c r="B93" s="380" t="s">
        <v>142</v>
      </c>
      <c r="C93" s="393"/>
      <c r="D93" s="393"/>
      <c r="E93" s="393"/>
      <c r="F93" s="386">
        <f>SUM(F90:F92)</f>
        <v>0</v>
      </c>
      <c r="G93" s="393"/>
    </row>
    <row r="94" spans="1:7">
      <c r="A94" s="375"/>
      <c r="B94" s="375"/>
      <c r="C94" s="393"/>
      <c r="D94" s="393"/>
      <c r="E94" s="393"/>
      <c r="F94" s="387"/>
      <c r="G94" s="393"/>
    </row>
    <row r="95" spans="1:7">
      <c r="A95" s="375"/>
      <c r="B95" s="380" t="s">
        <v>88</v>
      </c>
      <c r="C95" s="393"/>
      <c r="D95" s="393"/>
      <c r="E95" s="393"/>
      <c r="F95" s="387">
        <f>G29</f>
        <v>0</v>
      </c>
      <c r="G95" s="393"/>
    </row>
    <row r="96" spans="1:7">
      <c r="A96" s="375"/>
      <c r="B96" s="380" t="s">
        <v>89</v>
      </c>
      <c r="C96" s="393"/>
      <c r="D96" s="393"/>
      <c r="E96" s="393"/>
      <c r="F96" s="387">
        <f>G30</f>
        <v>0</v>
      </c>
      <c r="G96" s="393"/>
    </row>
    <row r="97" spans="1:7">
      <c r="A97" s="375"/>
      <c r="B97" s="380" t="s">
        <v>143</v>
      </c>
      <c r="C97" s="393"/>
      <c r="D97" s="393"/>
      <c r="E97" s="393"/>
      <c r="F97" s="387">
        <f>G31</f>
        <v>0</v>
      </c>
      <c r="G97" s="393"/>
    </row>
    <row r="98" spans="1:7">
      <c r="A98" s="375"/>
      <c r="B98" s="375"/>
      <c r="C98" s="393"/>
      <c r="D98" s="393"/>
      <c r="E98" s="393"/>
      <c r="F98" s="387"/>
      <c r="G98" s="393"/>
    </row>
    <row r="99" spans="1:7">
      <c r="A99" s="375"/>
      <c r="B99" s="380" t="s">
        <v>91</v>
      </c>
      <c r="C99" s="393"/>
      <c r="D99" s="393"/>
      <c r="E99" s="393"/>
      <c r="F99" s="387"/>
      <c r="G99" s="393"/>
    </row>
    <row r="100" spans="1:7">
      <c r="A100" s="375"/>
      <c r="B100" s="380" t="s">
        <v>136</v>
      </c>
      <c r="C100" s="393"/>
      <c r="D100" s="393"/>
      <c r="E100" s="393"/>
      <c r="F100" s="387">
        <f>G34</f>
        <v>0</v>
      </c>
      <c r="G100" s="393"/>
    </row>
    <row r="101" spans="1:7">
      <c r="A101" s="375"/>
      <c r="B101" s="380" t="s">
        <v>141</v>
      </c>
      <c r="C101" s="393"/>
      <c r="D101" s="393"/>
      <c r="E101" s="393"/>
      <c r="F101" s="387">
        <f>G35</f>
        <v>0</v>
      </c>
      <c r="G101" s="393"/>
    </row>
    <row r="102" spans="1:7">
      <c r="A102" s="375"/>
      <c r="B102" s="380" t="s">
        <v>139</v>
      </c>
      <c r="C102" s="393"/>
      <c r="D102" s="393"/>
      <c r="E102" s="393"/>
      <c r="F102" s="389">
        <f>G36</f>
        <v>0</v>
      </c>
      <c r="G102" s="393"/>
    </row>
    <row r="103" spans="1:7">
      <c r="A103" s="375"/>
      <c r="B103" s="380" t="s">
        <v>144</v>
      </c>
      <c r="C103" s="393"/>
      <c r="D103" s="393"/>
      <c r="E103" s="393"/>
      <c r="F103" s="387">
        <f>F100+F101+F102</f>
        <v>0</v>
      </c>
      <c r="G103" s="393"/>
    </row>
    <row r="104" spans="1:7">
      <c r="A104" s="375"/>
      <c r="B104" s="393"/>
      <c r="C104" s="393"/>
      <c r="D104" s="393"/>
      <c r="E104" s="393"/>
      <c r="F104" s="387"/>
      <c r="G104" s="393"/>
    </row>
    <row r="105" spans="1:7">
      <c r="A105" s="375"/>
      <c r="B105" s="393" t="s">
        <v>93</v>
      </c>
      <c r="C105" s="393"/>
      <c r="D105" s="393"/>
      <c r="E105" s="393"/>
      <c r="F105" s="388">
        <f>F87+F93+F95+F96+F97+F103</f>
        <v>0</v>
      </c>
      <c r="G105" s="393"/>
    </row>
    <row r="106" spans="1:7">
      <c r="A106" s="375"/>
      <c r="B106" s="393"/>
      <c r="C106" s="393"/>
      <c r="D106" s="393"/>
      <c r="E106" s="393"/>
      <c r="F106" s="387"/>
      <c r="G106" s="393"/>
    </row>
    <row r="107" spans="1:7">
      <c r="A107" s="375"/>
      <c r="B107" s="393" t="s">
        <v>210</v>
      </c>
      <c r="C107" s="393"/>
      <c r="D107" s="393"/>
      <c r="E107" s="393"/>
      <c r="F107" s="389">
        <f>F79-F105</f>
        <v>0</v>
      </c>
      <c r="G107" s="393"/>
    </row>
    <row r="108" spans="1:7">
      <c r="A108" s="375"/>
      <c r="B108" s="393"/>
      <c r="C108" s="393"/>
      <c r="D108" s="393"/>
      <c r="E108" s="393"/>
      <c r="F108" s="387"/>
      <c r="G108" s="393"/>
    </row>
    <row r="109" spans="1:7">
      <c r="A109" s="375"/>
      <c r="B109" s="393" t="s">
        <v>211</v>
      </c>
      <c r="C109" s="393"/>
      <c r="D109" s="393"/>
      <c r="E109" s="394"/>
      <c r="F109" s="387"/>
      <c r="G109" s="393"/>
    </row>
    <row r="110" spans="1:7" ht="13.5" thickBot="1">
      <c r="A110" s="375"/>
      <c r="B110" s="403" t="s">
        <v>212</v>
      </c>
      <c r="C110" s="404">
        <f>Inputs!$D$4</f>
        <v>1.5093000000000001E-2</v>
      </c>
      <c r="D110" s="393"/>
      <c r="E110" s="394"/>
      <c r="F110" s="392">
        <f>ROUND(F107*C110,0)</f>
        <v>0</v>
      </c>
      <c r="G110" s="393"/>
    </row>
    <row r="111" spans="1:7" ht="13.5" thickTop="1">
      <c r="A111" s="375"/>
      <c r="B111" s="393"/>
      <c r="C111" s="393"/>
      <c r="D111" s="393"/>
      <c r="E111" s="394"/>
      <c r="F111" s="395"/>
      <c r="G111" s="393"/>
    </row>
  </sheetData>
  <hyperlinks>
    <hyperlink ref="H1" location="WAElec_09!AG10" display="WAElec_09!AG10"/>
  </hyperlinks>
  <pageMargins left="1" right="1" top="0.5" bottom="0.2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32"/>
  <sheetViews>
    <sheetView topLeftCell="B1" workbookViewId="0">
      <selection activeCell="G87" sqref="G87"/>
    </sheetView>
  </sheetViews>
  <sheetFormatPr defaultColWidth="12.42578125" defaultRowHeight="12"/>
  <cols>
    <col min="1" max="1" width="5.5703125" style="38" customWidth="1"/>
    <col min="2" max="2" width="26.140625" style="35" customWidth="1"/>
    <col min="3" max="3" width="12.42578125" style="35" customWidth="1"/>
    <col min="4" max="4" width="5.5703125" style="35" bestFit="1" customWidth="1"/>
    <col min="5" max="5" width="14.7109375" style="35" customWidth="1"/>
    <col min="6" max="8" width="12.42578125" style="35" customWidth="1"/>
    <col min="9" max="9" width="14.7109375" style="35" hidden="1" customWidth="1"/>
    <col min="10" max="11" width="12.42578125" style="35" hidden="1" customWidth="1"/>
    <col min="12" max="16384" width="12.42578125" style="35"/>
  </cols>
  <sheetData>
    <row r="1" spans="1:11">
      <c r="A1" s="33" t="str">
        <f>Inputs!$D$6</f>
        <v>AVISTA UTILITIES</v>
      </c>
      <c r="B1" s="34"/>
      <c r="C1" s="33"/>
    </row>
    <row r="2" spans="1:11">
      <c r="A2" s="33" t="s">
        <v>125</v>
      </c>
      <c r="B2" s="34"/>
      <c r="C2" s="33"/>
      <c r="E2" s="33" t="s">
        <v>126</v>
      </c>
      <c r="F2" s="33"/>
      <c r="G2" s="33"/>
      <c r="I2" s="33"/>
      <c r="J2" s="38" t="s">
        <v>274</v>
      </c>
      <c r="K2" s="33"/>
    </row>
    <row r="3" spans="1:11">
      <c r="A3" s="34" t="str">
        <f>WAElec_10!$A$4</f>
        <v>TWELVE MONTHS ENDED DECEMBER 31, 2010</v>
      </c>
      <c r="B3" s="34"/>
      <c r="C3" s="33"/>
      <c r="E3" s="33" t="s">
        <v>127</v>
      </c>
      <c r="F3" s="33"/>
      <c r="G3" s="33"/>
      <c r="I3" s="33" t="s">
        <v>275</v>
      </c>
      <c r="J3" s="33"/>
      <c r="K3" s="33"/>
    </row>
    <row r="4" spans="1:11">
      <c r="A4" s="33" t="s">
        <v>0</v>
      </c>
      <c r="B4" s="34"/>
      <c r="C4" s="33"/>
      <c r="E4" s="36" t="s">
        <v>128</v>
      </c>
      <c r="F4" s="36"/>
      <c r="G4" s="37"/>
      <c r="I4" s="36" t="s">
        <v>128</v>
      </c>
      <c r="J4" s="36"/>
      <c r="K4" s="37"/>
    </row>
    <row r="5" spans="1:11">
      <c r="A5" s="38" t="s">
        <v>12</v>
      </c>
    </row>
    <row r="6" spans="1:11" s="38" customFormat="1">
      <c r="A6" s="38" t="s">
        <v>129</v>
      </c>
      <c r="B6" s="39" t="s">
        <v>33</v>
      </c>
      <c r="C6" s="39"/>
      <c r="E6" s="39" t="s">
        <v>130</v>
      </c>
      <c r="F6" s="39" t="s">
        <v>131</v>
      </c>
      <c r="G6" s="39" t="s">
        <v>115</v>
      </c>
      <c r="H6" s="40" t="s">
        <v>132</v>
      </c>
      <c r="I6" s="39" t="s">
        <v>130</v>
      </c>
      <c r="J6" s="39" t="s">
        <v>131</v>
      </c>
      <c r="K6" s="39"/>
    </row>
    <row r="7" spans="1:11">
      <c r="B7" s="41" t="s">
        <v>72</v>
      </c>
    </row>
    <row r="8" spans="1:11" s="44" customFormat="1">
      <c r="A8" s="42">
        <v>1</v>
      </c>
      <c r="B8" s="43" t="s">
        <v>73</v>
      </c>
      <c r="E8" s="45">
        <f>F8+G8</f>
        <v>683340</v>
      </c>
      <c r="F8" s="45">
        <f t="shared" ref="F8:G10" si="0">F72</f>
        <v>433618</v>
      </c>
      <c r="G8" s="45">
        <f t="shared" si="0"/>
        <v>249722</v>
      </c>
      <c r="H8" s="44" t="str">
        <f t="shared" ref="H8:H13" si="1">IF(E8=F8+G8," ","ERROR")</f>
        <v xml:space="preserve"> </v>
      </c>
      <c r="I8" s="45">
        <f>J8+K8</f>
        <v>252300</v>
      </c>
      <c r="J8" s="45">
        <f>J72</f>
        <v>252300</v>
      </c>
      <c r="K8" s="45"/>
    </row>
    <row r="9" spans="1:11">
      <c r="A9" s="38">
        <v>2</v>
      </c>
      <c r="B9" s="41" t="s">
        <v>74</v>
      </c>
      <c r="E9" s="46">
        <f>F9+G9</f>
        <v>1000</v>
      </c>
      <c r="F9" s="46">
        <f t="shared" si="0"/>
        <v>790</v>
      </c>
      <c r="G9" s="46">
        <f t="shared" si="0"/>
        <v>210</v>
      </c>
      <c r="H9" s="44" t="str">
        <f t="shared" si="1"/>
        <v xml:space="preserve"> </v>
      </c>
      <c r="I9" s="46">
        <f>J9+K9</f>
        <v>0</v>
      </c>
      <c r="J9" s="46">
        <f>J73</f>
        <v>0</v>
      </c>
      <c r="K9" s="46"/>
    </row>
    <row r="10" spans="1:11">
      <c r="A10" s="38">
        <v>3</v>
      </c>
      <c r="B10" s="41" t="s">
        <v>133</v>
      </c>
      <c r="E10" s="46">
        <f>F10+G10</f>
        <v>256320</v>
      </c>
      <c r="F10" s="46">
        <f t="shared" si="0"/>
        <v>167018</v>
      </c>
      <c r="G10" s="46">
        <f t="shared" si="0"/>
        <v>89302</v>
      </c>
      <c r="H10" s="44" t="str">
        <f t="shared" si="1"/>
        <v xml:space="preserve"> </v>
      </c>
      <c r="I10" s="46">
        <f>J10+K10</f>
        <v>85288</v>
      </c>
      <c r="J10" s="46">
        <f>J74</f>
        <v>85288</v>
      </c>
      <c r="K10" s="46"/>
    </row>
    <row r="11" spans="1:11">
      <c r="A11" s="38">
        <v>4</v>
      </c>
      <c r="B11" s="41" t="s">
        <v>134</v>
      </c>
      <c r="E11" s="47">
        <f>E8+E9+E10</f>
        <v>940660</v>
      </c>
      <c r="F11" s="47">
        <f>F8+F9+F10</f>
        <v>601426</v>
      </c>
      <c r="G11" s="47">
        <f>G8+G9+G10</f>
        <v>339234</v>
      </c>
      <c r="H11" s="44" t="str">
        <f t="shared" si="1"/>
        <v xml:space="preserve"> </v>
      </c>
      <c r="I11" s="47">
        <f>I8+I9+I10</f>
        <v>337588</v>
      </c>
      <c r="J11" s="47">
        <f>J8+J9+J10</f>
        <v>337588</v>
      </c>
      <c r="K11" s="47"/>
    </row>
    <row r="12" spans="1:11">
      <c r="A12" s="38">
        <v>5</v>
      </c>
      <c r="B12" s="41" t="s">
        <v>77</v>
      </c>
      <c r="E12" s="48">
        <f>F12+G12</f>
        <v>129295</v>
      </c>
      <c r="F12" s="46">
        <f>F75</f>
        <v>84313</v>
      </c>
      <c r="G12" s="46">
        <f>G75</f>
        <v>44982</v>
      </c>
      <c r="H12" s="44" t="str">
        <f t="shared" si="1"/>
        <v xml:space="preserve"> </v>
      </c>
      <c r="I12" s="48">
        <f>J12+K12</f>
        <v>12128</v>
      </c>
      <c r="J12" s="46">
        <f>J75</f>
        <v>12128</v>
      </c>
      <c r="K12" s="46"/>
    </row>
    <row r="13" spans="1:11">
      <c r="A13" s="38">
        <v>6</v>
      </c>
      <c r="B13" s="41" t="s">
        <v>135</v>
      </c>
      <c r="E13" s="47">
        <f>E11+E12</f>
        <v>1069955</v>
      </c>
      <c r="F13" s="47">
        <f>F11+F12</f>
        <v>685739</v>
      </c>
      <c r="G13" s="47">
        <f>G11+G12</f>
        <v>384216</v>
      </c>
      <c r="H13" s="44" t="str">
        <f t="shared" si="1"/>
        <v xml:space="preserve"> </v>
      </c>
      <c r="I13" s="47">
        <f>I11+I12</f>
        <v>349716</v>
      </c>
      <c r="J13" s="47">
        <f>J11+J12</f>
        <v>349716</v>
      </c>
      <c r="K13" s="47"/>
    </row>
    <row r="14" spans="1:11">
      <c r="E14" s="49"/>
      <c r="F14" s="49"/>
      <c r="G14" s="49"/>
      <c r="H14" s="44"/>
      <c r="I14" s="49"/>
      <c r="J14" s="49"/>
      <c r="K14" s="49"/>
    </row>
    <row r="15" spans="1:11">
      <c r="B15" s="41" t="s">
        <v>79</v>
      </c>
      <c r="E15" s="49"/>
      <c r="F15" s="49"/>
      <c r="G15" s="49"/>
      <c r="H15" s="44"/>
      <c r="I15" s="49"/>
      <c r="J15" s="49"/>
      <c r="K15" s="49"/>
    </row>
    <row r="16" spans="1:11">
      <c r="B16" s="41" t="s">
        <v>80</v>
      </c>
      <c r="E16" s="49"/>
      <c r="F16" s="49"/>
      <c r="G16" s="49"/>
      <c r="H16" s="44"/>
      <c r="I16" s="49"/>
      <c r="J16" s="49"/>
      <c r="K16" s="49"/>
    </row>
    <row r="17" spans="1:11">
      <c r="A17" s="38">
        <v>7</v>
      </c>
      <c r="B17" s="41" t="s">
        <v>136</v>
      </c>
      <c r="E17" s="46">
        <f>F17+G17</f>
        <v>347406</v>
      </c>
      <c r="F17" s="46">
        <f>F79+F80+F81+F82+F86</f>
        <v>222473</v>
      </c>
      <c r="G17" s="46">
        <f>G79+G80+G81+G82+G86</f>
        <v>124933</v>
      </c>
      <c r="H17" s="44" t="str">
        <f>IF(E17=F17+G17," ","ERROR")</f>
        <v xml:space="preserve"> </v>
      </c>
      <c r="I17" s="46">
        <f>J17+K17</f>
        <v>45281</v>
      </c>
      <c r="J17" s="46">
        <f>J79+J80+J81+J82+J86</f>
        <v>45281</v>
      </c>
      <c r="K17" s="46"/>
    </row>
    <row r="18" spans="1:11">
      <c r="A18" s="38">
        <v>8</v>
      </c>
      <c r="B18" s="41" t="s">
        <v>137</v>
      </c>
      <c r="E18" s="46">
        <f>F18+G18</f>
        <v>277079</v>
      </c>
      <c r="F18" s="46">
        <f>F83</f>
        <v>168347</v>
      </c>
      <c r="G18" s="46">
        <f>G83</f>
        <v>108732</v>
      </c>
      <c r="H18" s="44" t="str">
        <f>IF(E18=F18+G18," ","ERROR")</f>
        <v xml:space="preserve"> </v>
      </c>
      <c r="I18" s="46">
        <f>J18+K18</f>
        <v>131281</v>
      </c>
      <c r="J18" s="46">
        <f>J83</f>
        <v>131281</v>
      </c>
      <c r="K18" s="46"/>
    </row>
    <row r="19" spans="1:11">
      <c r="A19" s="38">
        <v>9</v>
      </c>
      <c r="B19" s="41" t="s">
        <v>138</v>
      </c>
      <c r="E19" s="46">
        <f>F19+G19</f>
        <v>29698</v>
      </c>
      <c r="F19" s="46">
        <f>F87</f>
        <v>22406</v>
      </c>
      <c r="G19" s="46">
        <f>G87</f>
        <v>7292</v>
      </c>
      <c r="H19" s="44" t="str">
        <f>IF(E19=F19+G19," ","ERROR")</f>
        <v xml:space="preserve"> </v>
      </c>
      <c r="I19" s="46">
        <f>J19+K19</f>
        <v>9264</v>
      </c>
      <c r="J19" s="46">
        <f>J87</f>
        <v>9264</v>
      </c>
      <c r="K19" s="46"/>
    </row>
    <row r="20" spans="1:11">
      <c r="A20" s="38">
        <v>10</v>
      </c>
      <c r="B20" s="41" t="s">
        <v>139</v>
      </c>
      <c r="E20" s="50">
        <f>F20+G20</f>
        <v>15109</v>
      </c>
      <c r="F20" s="46">
        <f>F88</f>
        <v>9845</v>
      </c>
      <c r="G20" s="46">
        <f>G88</f>
        <v>5264</v>
      </c>
      <c r="H20" s="44" t="str">
        <f>IF(E20=F20+G20," ","ERROR")</f>
        <v xml:space="preserve"> </v>
      </c>
      <c r="I20" s="50">
        <f>J20+K20</f>
        <v>10056</v>
      </c>
      <c r="J20" s="46">
        <f>J88</f>
        <v>10056</v>
      </c>
      <c r="K20" s="46"/>
    </row>
    <row r="21" spans="1:11">
      <c r="A21" s="38">
        <v>11</v>
      </c>
      <c r="B21" s="41" t="s">
        <v>140</v>
      </c>
      <c r="E21" s="46">
        <f>E17+E18+E19+E20</f>
        <v>669292</v>
      </c>
      <c r="F21" s="47">
        <f>F17+F18+F19+F20</f>
        <v>423071</v>
      </c>
      <c r="G21" s="47">
        <f>G17+G18+G19+G20</f>
        <v>246221</v>
      </c>
      <c r="H21" s="44" t="str">
        <f>IF(E21=F21+G21," ","ERROR")</f>
        <v xml:space="preserve"> </v>
      </c>
      <c r="I21" s="46">
        <f>I17+I18+I19+I20</f>
        <v>195882</v>
      </c>
      <c r="J21" s="47">
        <f>J17+J18+J19+J20</f>
        <v>195882</v>
      </c>
      <c r="K21" s="47"/>
    </row>
    <row r="22" spans="1:11">
      <c r="E22" s="46"/>
      <c r="F22" s="49"/>
      <c r="G22" s="49"/>
      <c r="H22" s="44"/>
      <c r="I22" s="46"/>
      <c r="J22" s="49"/>
      <c r="K22" s="49"/>
    </row>
    <row r="23" spans="1:11">
      <c r="B23" s="41" t="s">
        <v>85</v>
      </c>
      <c r="E23" s="46"/>
      <c r="F23" s="49"/>
      <c r="G23" s="49"/>
      <c r="H23" s="44"/>
      <c r="I23" s="46"/>
      <c r="J23" s="49"/>
      <c r="K23" s="49"/>
    </row>
    <row r="24" spans="1:11">
      <c r="A24" s="38">
        <v>12</v>
      </c>
      <c r="B24" s="41" t="s">
        <v>136</v>
      </c>
      <c r="E24" s="46">
        <f>F24+G24</f>
        <v>27101</v>
      </c>
      <c r="F24" s="46">
        <f t="shared" ref="F24:G26" si="2">F91</f>
        <v>18355</v>
      </c>
      <c r="G24" s="46">
        <f t="shared" si="2"/>
        <v>8746</v>
      </c>
      <c r="H24" s="44" t="str">
        <f>IF(E24=F24+G24," ","ERROR")</f>
        <v xml:space="preserve"> </v>
      </c>
      <c r="I24" s="46">
        <f>J24+K24</f>
        <v>10889</v>
      </c>
      <c r="J24" s="46">
        <f>J91</f>
        <v>10889</v>
      </c>
      <c r="K24" s="46"/>
    </row>
    <row r="25" spans="1:11">
      <c r="A25" s="38">
        <v>13</v>
      </c>
      <c r="B25" s="41" t="s">
        <v>141</v>
      </c>
      <c r="E25" s="46">
        <f>F25+G25</f>
        <v>28360</v>
      </c>
      <c r="F25" s="46">
        <f t="shared" si="2"/>
        <v>18065</v>
      </c>
      <c r="G25" s="46">
        <f t="shared" si="2"/>
        <v>10295</v>
      </c>
      <c r="H25" s="44" t="str">
        <f>IF(E25=F25+G25," ","ERROR")</f>
        <v xml:space="preserve"> </v>
      </c>
      <c r="I25" s="46">
        <f>J25+K25</f>
        <v>7820</v>
      </c>
      <c r="J25" s="46">
        <f>J92</f>
        <v>7820</v>
      </c>
      <c r="K25" s="46"/>
    </row>
    <row r="26" spans="1:11">
      <c r="A26" s="38">
        <v>14</v>
      </c>
      <c r="B26" s="41" t="s">
        <v>139</v>
      </c>
      <c r="E26" s="50">
        <f>F26+G26</f>
        <v>40217</v>
      </c>
      <c r="F26" s="46">
        <f t="shared" si="2"/>
        <v>34749</v>
      </c>
      <c r="G26" s="46">
        <f t="shared" si="2"/>
        <v>5468</v>
      </c>
      <c r="H26" s="44" t="str">
        <f>IF(E26=F26+G26," ","ERROR")</f>
        <v xml:space="preserve"> </v>
      </c>
      <c r="I26" s="50">
        <f>J26+K26</f>
        <v>13769</v>
      </c>
      <c r="J26" s="46">
        <f>J93</f>
        <v>13769</v>
      </c>
      <c r="K26" s="46"/>
    </row>
    <row r="27" spans="1:11">
      <c r="A27" s="38">
        <v>15</v>
      </c>
      <c r="B27" s="41" t="s">
        <v>142</v>
      </c>
      <c r="E27" s="46">
        <f>E24+E25+E26</f>
        <v>95678</v>
      </c>
      <c r="F27" s="47">
        <f>F24+F25+F26</f>
        <v>71169</v>
      </c>
      <c r="G27" s="47">
        <f>G24+G25+G26</f>
        <v>24509</v>
      </c>
      <c r="H27" s="44" t="str">
        <f>IF(E27=F27+G27," ","ERROR")</f>
        <v xml:space="preserve"> </v>
      </c>
      <c r="I27" s="46">
        <f>I24+I25+I26</f>
        <v>32478</v>
      </c>
      <c r="J27" s="47">
        <f>J24+J25+J26</f>
        <v>32478</v>
      </c>
      <c r="K27" s="47"/>
    </row>
    <row r="28" spans="1:11">
      <c r="E28" s="49"/>
      <c r="F28" s="49"/>
      <c r="G28" s="49"/>
      <c r="H28" s="44"/>
      <c r="I28" s="49"/>
      <c r="J28" s="49"/>
      <c r="K28" s="49"/>
    </row>
    <row r="29" spans="1:11">
      <c r="A29" s="38">
        <v>16</v>
      </c>
      <c r="B29" s="41" t="s">
        <v>88</v>
      </c>
      <c r="E29" s="46">
        <f>F29+G29</f>
        <v>12937</v>
      </c>
      <c r="F29" s="46">
        <f t="shared" ref="F29:G31" si="3">F95</f>
        <v>9017</v>
      </c>
      <c r="G29" s="46">
        <f t="shared" si="3"/>
        <v>3920</v>
      </c>
      <c r="H29" s="44" t="str">
        <f>IF(E29=F29+G29," ","ERROR")</f>
        <v xml:space="preserve"> </v>
      </c>
      <c r="I29" s="46">
        <f>J29+K29</f>
        <v>5886</v>
      </c>
      <c r="J29" s="46">
        <f>J95</f>
        <v>5886</v>
      </c>
      <c r="K29" s="46"/>
    </row>
    <row r="30" spans="1:11">
      <c r="A30" s="38">
        <v>17</v>
      </c>
      <c r="B30" s="41" t="s">
        <v>89</v>
      </c>
      <c r="E30" s="46">
        <f>F30+G30</f>
        <v>29015</v>
      </c>
      <c r="F30" s="46">
        <f t="shared" si="3"/>
        <v>20899</v>
      </c>
      <c r="G30" s="46">
        <f t="shared" si="3"/>
        <v>8116</v>
      </c>
      <c r="H30" s="44" t="str">
        <f>IF(E30=F30+G30," ","ERROR")</f>
        <v xml:space="preserve"> </v>
      </c>
      <c r="I30" s="46">
        <f>J30+K30</f>
        <v>3733</v>
      </c>
      <c r="J30" s="46">
        <f>J96</f>
        <v>3733</v>
      </c>
      <c r="K30" s="46"/>
    </row>
    <row r="31" spans="1:11">
      <c r="A31" s="38">
        <v>18</v>
      </c>
      <c r="B31" s="41" t="s">
        <v>143</v>
      </c>
      <c r="E31" s="46">
        <f>F31+G31</f>
        <v>197</v>
      </c>
      <c r="F31" s="46">
        <f t="shared" si="3"/>
        <v>180</v>
      </c>
      <c r="G31" s="46">
        <f t="shared" si="3"/>
        <v>17</v>
      </c>
      <c r="H31" s="44" t="str">
        <f>IF(E31=F31+G31," ","ERROR")</f>
        <v xml:space="preserve"> </v>
      </c>
      <c r="I31" s="46">
        <f>J31+K31</f>
        <v>310</v>
      </c>
      <c r="J31" s="46">
        <f>J97</f>
        <v>310</v>
      </c>
      <c r="K31" s="46"/>
    </row>
    <row r="32" spans="1:11">
      <c r="E32" s="49"/>
      <c r="F32" s="49"/>
      <c r="G32" s="49"/>
      <c r="H32" s="44"/>
      <c r="I32" s="49"/>
      <c r="J32" s="49"/>
      <c r="K32" s="49"/>
    </row>
    <row r="33" spans="1:11">
      <c r="B33" s="41" t="s">
        <v>91</v>
      </c>
      <c r="E33" s="49"/>
      <c r="F33" s="49"/>
      <c r="G33" s="49"/>
      <c r="H33" s="44"/>
      <c r="I33" s="49"/>
      <c r="J33" s="49"/>
      <c r="K33" s="49"/>
    </row>
    <row r="34" spans="1:11">
      <c r="A34" s="38">
        <v>19</v>
      </c>
      <c r="B34" s="41" t="s">
        <v>136</v>
      </c>
      <c r="E34" s="46">
        <f>F34+G34</f>
        <v>69786</v>
      </c>
      <c r="F34" s="46">
        <f t="shared" ref="F34:G36" si="4">F99</f>
        <v>46091</v>
      </c>
      <c r="G34" s="46">
        <f t="shared" si="4"/>
        <v>23695</v>
      </c>
      <c r="H34" s="44" t="str">
        <f>IF(E34=F34+G34," ","ERROR")</f>
        <v xml:space="preserve"> </v>
      </c>
      <c r="I34" s="46">
        <f>J34+K34</f>
        <v>28545</v>
      </c>
      <c r="J34" s="46">
        <f>J99</f>
        <v>28545</v>
      </c>
      <c r="K34" s="46"/>
    </row>
    <row r="35" spans="1:11">
      <c r="A35" s="38">
        <v>20</v>
      </c>
      <c r="B35" s="41" t="s">
        <v>141</v>
      </c>
      <c r="E35" s="46">
        <f>F35+G35</f>
        <v>14484</v>
      </c>
      <c r="F35" s="46">
        <f t="shared" si="4"/>
        <v>9277</v>
      </c>
      <c r="G35" s="46">
        <f t="shared" si="4"/>
        <v>5207</v>
      </c>
      <c r="H35" s="44" t="str">
        <f>IF(E35=F35+G35," ","ERROR")</f>
        <v xml:space="preserve"> </v>
      </c>
      <c r="I35" s="46">
        <f>J35+K35</f>
        <v>3749</v>
      </c>
      <c r="J35" s="46">
        <f>J100</f>
        <v>3749</v>
      </c>
      <c r="K35" s="46"/>
    </row>
    <row r="36" spans="1:11">
      <c r="A36" s="38">
        <v>21</v>
      </c>
      <c r="B36" s="41" t="s">
        <v>139</v>
      </c>
      <c r="E36" s="46">
        <f>F36+G36</f>
        <v>0</v>
      </c>
      <c r="F36" s="46">
        <f t="shared" si="4"/>
        <v>0</v>
      </c>
      <c r="G36" s="46">
        <f t="shared" si="4"/>
        <v>0</v>
      </c>
      <c r="H36" s="44" t="str">
        <f>IF(E36=F36+G36," ","ERROR")</f>
        <v xml:space="preserve"> </v>
      </c>
      <c r="I36" s="46">
        <f>J36+K36</f>
        <v>74</v>
      </c>
      <c r="J36" s="46">
        <f>J101</f>
        <v>74</v>
      </c>
      <c r="K36" s="46"/>
    </row>
    <row r="37" spans="1:11">
      <c r="A37" s="38">
        <v>22</v>
      </c>
      <c r="B37" s="41" t="s">
        <v>144</v>
      </c>
      <c r="E37" s="51">
        <f>E34+E35+E36</f>
        <v>84270</v>
      </c>
      <c r="F37" s="51">
        <f>F34+F35+F36</f>
        <v>55368</v>
      </c>
      <c r="G37" s="51">
        <f>G34+G35+G36</f>
        <v>28902</v>
      </c>
      <c r="H37" s="44" t="str">
        <f>IF(E37=F37+G37," ","ERROR")</f>
        <v xml:space="preserve"> </v>
      </c>
      <c r="I37" s="51">
        <f>I34+I35+I36</f>
        <v>32368</v>
      </c>
      <c r="J37" s="51">
        <f>J34+J35+J36</f>
        <v>32368</v>
      </c>
      <c r="K37" s="51"/>
    </row>
    <row r="38" spans="1:11">
      <c r="A38" s="38">
        <v>23</v>
      </c>
      <c r="B38" s="41" t="s">
        <v>93</v>
      </c>
      <c r="E38" s="52">
        <f>E21+E27+E29+E30+E31+E37</f>
        <v>891389</v>
      </c>
      <c r="F38" s="52">
        <f>F21+F27+F29+F30+F31+F37</f>
        <v>579704</v>
      </c>
      <c r="G38" s="52">
        <f>G21+G27+G29+G30+G31+G37</f>
        <v>311685</v>
      </c>
      <c r="H38" s="44" t="str">
        <f>IF(E38=F38+G38," ","ERROR")</f>
        <v xml:space="preserve"> </v>
      </c>
      <c r="I38" s="52">
        <f>I21+I27+I29+I30+I31+I37</f>
        <v>270657</v>
      </c>
      <c r="J38" s="52">
        <f>J21+J27+J29+J30+J31+J37</f>
        <v>270657</v>
      </c>
      <c r="K38" s="52"/>
    </row>
    <row r="39" spans="1:11">
      <c r="E39" s="49"/>
      <c r="F39" s="49"/>
      <c r="G39" s="49"/>
      <c r="H39" s="44"/>
      <c r="I39" s="49"/>
      <c r="J39" s="49"/>
      <c r="K39" s="49"/>
    </row>
    <row r="40" spans="1:11">
      <c r="A40" s="38">
        <v>24</v>
      </c>
      <c r="B40" s="41" t="s">
        <v>145</v>
      </c>
      <c r="E40" s="49">
        <f>E13-E38</f>
        <v>178566</v>
      </c>
      <c r="F40" s="49">
        <f>F13-F38</f>
        <v>106035</v>
      </c>
      <c r="G40" s="49">
        <f>G13-G38</f>
        <v>72531</v>
      </c>
      <c r="H40" s="44" t="str">
        <f>IF(E40=F40+G40," ","ERROR")</f>
        <v xml:space="preserve"> </v>
      </c>
      <c r="I40" s="49">
        <f>I13-I38</f>
        <v>79059</v>
      </c>
      <c r="J40" s="49">
        <f>J13-J38</f>
        <v>79059</v>
      </c>
      <c r="K40" s="49"/>
    </row>
    <row r="41" spans="1:11">
      <c r="B41" s="41"/>
      <c r="E41" s="49"/>
      <c r="F41" s="49"/>
      <c r="G41" s="49"/>
      <c r="H41" s="44"/>
      <c r="I41" s="49"/>
      <c r="J41" s="49"/>
      <c r="K41" s="49"/>
    </row>
    <row r="42" spans="1:11">
      <c r="B42" s="41" t="s">
        <v>146</v>
      </c>
      <c r="E42" s="49"/>
      <c r="F42" s="49"/>
      <c r="G42" s="49"/>
      <c r="H42" s="44"/>
      <c r="I42" s="49"/>
      <c r="J42" s="49"/>
      <c r="K42" s="49"/>
    </row>
    <row r="43" spans="1:11">
      <c r="A43" s="38">
        <v>25</v>
      </c>
      <c r="B43" s="41" t="s">
        <v>147</v>
      </c>
      <c r="D43" s="53">
        <v>0.35</v>
      </c>
      <c r="E43" s="46">
        <f>F43+G43</f>
        <v>23274</v>
      </c>
      <c r="F43" s="46">
        <f t="shared" ref="F43:G45" si="5">F108</f>
        <v>11919</v>
      </c>
      <c r="G43" s="46">
        <f t="shared" si="5"/>
        <v>11355</v>
      </c>
      <c r="H43" s="44" t="str">
        <f>IF(E43=F43+G43," ","ERROR")</f>
        <v xml:space="preserve"> </v>
      </c>
      <c r="I43" s="46">
        <f>J43+K43</f>
        <v>18828</v>
      </c>
      <c r="J43" s="46">
        <f>J108</f>
        <v>18828</v>
      </c>
      <c r="K43" s="46"/>
    </row>
    <row r="44" spans="1:11">
      <c r="A44" s="38">
        <v>26</v>
      </c>
      <c r="B44" s="41" t="s">
        <v>148</v>
      </c>
      <c r="E44" s="46">
        <f>F44+G44</f>
        <v>20726</v>
      </c>
      <c r="F44" s="46">
        <f t="shared" si="5"/>
        <v>13550</v>
      </c>
      <c r="G44" s="46">
        <f t="shared" si="5"/>
        <v>7176</v>
      </c>
      <c r="H44" s="44" t="str">
        <f>IF(E44=F44+G44," ","ERROR")</f>
        <v xml:space="preserve"> </v>
      </c>
      <c r="I44" s="46">
        <f>J44+K44</f>
        <v>3120</v>
      </c>
      <c r="J44" s="46">
        <f>J109</f>
        <v>3120</v>
      </c>
      <c r="K44" s="46"/>
    </row>
    <row r="45" spans="1:11">
      <c r="B45" s="41" t="s">
        <v>149</v>
      </c>
      <c r="E45" s="46">
        <f>F45+G45</f>
        <v>-127</v>
      </c>
      <c r="F45" s="46">
        <f t="shared" si="5"/>
        <v>-83</v>
      </c>
      <c r="G45" s="46">
        <f t="shared" si="5"/>
        <v>-44</v>
      </c>
      <c r="H45" s="44" t="str">
        <f>IF(E45=F45+G45," ","ERROR")</f>
        <v xml:space="preserve"> </v>
      </c>
      <c r="I45" s="46">
        <f>J45+K45</f>
        <v>-26</v>
      </c>
      <c r="J45" s="46">
        <f>J110</f>
        <v>-26</v>
      </c>
      <c r="K45" s="46"/>
    </row>
    <row r="46" spans="1:11">
      <c r="B46" s="755" t="s">
        <v>99</v>
      </c>
      <c r="E46" s="50"/>
      <c r="F46" s="50"/>
      <c r="G46" s="50"/>
      <c r="H46" s="44" t="str">
        <f>IF(E46=F46+G46," ","ERROR")</f>
        <v xml:space="preserve"> </v>
      </c>
      <c r="I46" s="50">
        <f>J46+K46</f>
        <v>5402</v>
      </c>
      <c r="J46" s="50">
        <v>5402</v>
      </c>
      <c r="K46" s="50"/>
    </row>
    <row r="47" spans="1:11" s="44" customFormat="1" ht="12.75" thickBot="1">
      <c r="A47" s="42">
        <v>27</v>
      </c>
      <c r="B47" s="43" t="s">
        <v>100</v>
      </c>
      <c r="E47" s="54">
        <f>E40-(E42+E43+E44+E45+E46)</f>
        <v>134693</v>
      </c>
      <c r="F47" s="54">
        <f>F40-(F42+F43+F44+F45+F46)</f>
        <v>80649</v>
      </c>
      <c r="G47" s="54">
        <f>G40-(G42+G43+G44+G45+G46)</f>
        <v>54044</v>
      </c>
      <c r="H47" s="44" t="str">
        <f>IF(E47=F47+G47," ","ERROR")</f>
        <v xml:space="preserve"> </v>
      </c>
      <c r="I47" s="54">
        <f>I40-(I42+I43+I44+I45+I46)</f>
        <v>51735</v>
      </c>
      <c r="J47" s="54">
        <f>J40-(J42+J43+J44+J45+J46)</f>
        <v>51735</v>
      </c>
      <c r="K47" s="54"/>
    </row>
    <row r="48" spans="1:11" ht="12.75" thickTop="1">
      <c r="H48" s="44"/>
    </row>
    <row r="49" spans="1:11">
      <c r="B49" s="41" t="s">
        <v>101</v>
      </c>
      <c r="H49" s="44"/>
    </row>
    <row r="50" spans="1:11">
      <c r="B50" s="41" t="s">
        <v>102</v>
      </c>
      <c r="H50" s="44"/>
    </row>
    <row r="51" spans="1:11" s="44" customFormat="1">
      <c r="A51" s="42">
        <v>28</v>
      </c>
      <c r="B51" s="43" t="s">
        <v>150</v>
      </c>
      <c r="E51" s="45">
        <f>F51+G51</f>
        <v>120505</v>
      </c>
      <c r="F51" s="45">
        <f>F117</f>
        <v>79107</v>
      </c>
      <c r="G51" s="45">
        <f>G117</f>
        <v>41398</v>
      </c>
      <c r="H51" s="44" t="str">
        <f t="shared" ref="H51:H62" si="6">IF(E51=F51+G51," ","ERROR")</f>
        <v xml:space="preserve"> </v>
      </c>
      <c r="I51" s="45">
        <f>J51+K51</f>
        <v>12705</v>
      </c>
      <c r="J51" s="45">
        <f>J117</f>
        <v>12705</v>
      </c>
      <c r="K51" s="45"/>
    </row>
    <row r="52" spans="1:11">
      <c r="A52" s="38">
        <v>29</v>
      </c>
      <c r="B52" s="41" t="s">
        <v>151</v>
      </c>
      <c r="E52" s="46">
        <f>F52+G52</f>
        <v>1067429</v>
      </c>
      <c r="F52" s="46">
        <f t="shared" ref="F52:G55" si="7">F122</f>
        <v>695537</v>
      </c>
      <c r="G52" s="46">
        <f t="shared" si="7"/>
        <v>371892</v>
      </c>
      <c r="H52" s="44" t="str">
        <f t="shared" si="6"/>
        <v xml:space="preserve"> </v>
      </c>
      <c r="I52" s="46">
        <f>J52+K52</f>
        <v>424393</v>
      </c>
      <c r="J52" s="46">
        <f>J122</f>
        <v>424393</v>
      </c>
      <c r="K52" s="46"/>
    </row>
    <row r="53" spans="1:11">
      <c r="A53" s="38">
        <v>30</v>
      </c>
      <c r="B53" s="41" t="s">
        <v>152</v>
      </c>
      <c r="E53" s="46">
        <f>F53+G53</f>
        <v>479596</v>
      </c>
      <c r="F53" s="46">
        <f t="shared" si="7"/>
        <v>312505</v>
      </c>
      <c r="G53" s="46">
        <f t="shared" si="7"/>
        <v>167091</v>
      </c>
      <c r="H53" s="44" t="str">
        <f t="shared" si="6"/>
        <v xml:space="preserve"> </v>
      </c>
      <c r="I53" s="46">
        <f>J53+K53</f>
        <v>176294</v>
      </c>
      <c r="J53" s="46">
        <f>J123</f>
        <v>176294</v>
      </c>
      <c r="K53" s="46"/>
    </row>
    <row r="54" spans="1:11">
      <c r="A54" s="38">
        <v>31</v>
      </c>
      <c r="B54" s="41" t="s">
        <v>153</v>
      </c>
      <c r="E54" s="46">
        <f>F54+G54</f>
        <v>1048364</v>
      </c>
      <c r="F54" s="46">
        <f t="shared" si="7"/>
        <v>642143</v>
      </c>
      <c r="G54" s="46">
        <f t="shared" si="7"/>
        <v>406221</v>
      </c>
      <c r="H54" s="44" t="str">
        <f t="shared" si="6"/>
        <v xml:space="preserve"> </v>
      </c>
      <c r="I54" s="46">
        <f>J54+K54</f>
        <v>364352</v>
      </c>
      <c r="J54" s="46">
        <f>J124</f>
        <v>364352</v>
      </c>
      <c r="K54" s="46"/>
    </row>
    <row r="55" spans="1:11">
      <c r="A55" s="38">
        <v>32</v>
      </c>
      <c r="B55" s="41" t="s">
        <v>154</v>
      </c>
      <c r="E55" s="50">
        <f>F55+G55</f>
        <v>188566</v>
      </c>
      <c r="F55" s="50">
        <f t="shared" si="7"/>
        <v>120996</v>
      </c>
      <c r="G55" s="50">
        <f t="shared" si="7"/>
        <v>67570</v>
      </c>
      <c r="H55" s="44" t="str">
        <f t="shared" si="6"/>
        <v xml:space="preserve"> </v>
      </c>
      <c r="I55" s="50">
        <f>J55+K55</f>
        <v>54525</v>
      </c>
      <c r="J55" s="50">
        <f>J125</f>
        <v>54525</v>
      </c>
      <c r="K55" s="50"/>
    </row>
    <row r="56" spans="1:11">
      <c r="A56" s="38">
        <v>33</v>
      </c>
      <c r="B56" s="41" t="s">
        <v>155</v>
      </c>
      <c r="E56" s="49">
        <f>E51+E52+E53+E54+E55</f>
        <v>2904460</v>
      </c>
      <c r="F56" s="49">
        <f>F51+F52+F53+F54+F55</f>
        <v>1850288</v>
      </c>
      <c r="G56" s="49">
        <f>G51+G52+G53+G54+G55</f>
        <v>1054172</v>
      </c>
      <c r="H56" s="44" t="str">
        <f t="shared" si="6"/>
        <v xml:space="preserve"> </v>
      </c>
      <c r="I56" s="49">
        <f>I51+I52+I53+I54+I55</f>
        <v>1032269</v>
      </c>
      <c r="J56" s="49">
        <f>J51+J52+J53+J54+J55</f>
        <v>1032269</v>
      </c>
      <c r="K56" s="49"/>
    </row>
    <row r="57" spans="1:11">
      <c r="A57" s="38">
        <v>34</v>
      </c>
      <c r="B57" s="41" t="s">
        <v>108</v>
      </c>
      <c r="E57" s="46">
        <f>F57+G57</f>
        <v>966973</v>
      </c>
      <c r="F57" s="46">
        <f>F128</f>
        <v>616793</v>
      </c>
      <c r="G57" s="46">
        <f>G128</f>
        <v>350180</v>
      </c>
      <c r="H57" s="44" t="str">
        <f t="shared" si="6"/>
        <v xml:space="preserve"> </v>
      </c>
      <c r="I57" s="46">
        <f>J57+K57</f>
        <v>304658</v>
      </c>
      <c r="J57" s="46">
        <f>J128</f>
        <v>304658</v>
      </c>
      <c r="K57" s="46"/>
    </row>
    <row r="58" spans="1:11">
      <c r="A58" s="38">
        <v>35</v>
      </c>
      <c r="B58" s="41" t="s">
        <v>109</v>
      </c>
      <c r="E58" s="50">
        <f>F58+G58</f>
        <v>19005</v>
      </c>
      <c r="F58" s="50">
        <f>F129</f>
        <v>12606</v>
      </c>
      <c r="G58" s="50">
        <f>G129</f>
        <v>6399</v>
      </c>
      <c r="H58" s="44" t="str">
        <f t="shared" si="6"/>
        <v xml:space="preserve"> </v>
      </c>
      <c r="I58" s="50">
        <f>J58+K58</f>
        <v>1694</v>
      </c>
      <c r="J58" s="50">
        <f>J129</f>
        <v>1694</v>
      </c>
      <c r="K58" s="50"/>
    </row>
    <row r="59" spans="1:11">
      <c r="A59" s="38">
        <v>36</v>
      </c>
      <c r="B59" s="41" t="s">
        <v>156</v>
      </c>
      <c r="E59" s="49">
        <f>E57+E58</f>
        <v>985978</v>
      </c>
      <c r="F59" s="49">
        <f>F57+F58</f>
        <v>629399</v>
      </c>
      <c r="G59" s="49">
        <f>G57+G58</f>
        <v>356579</v>
      </c>
      <c r="H59" s="44" t="str">
        <f t="shared" si="6"/>
        <v xml:space="preserve"> </v>
      </c>
      <c r="I59" s="49">
        <f>I57+I58</f>
        <v>306352</v>
      </c>
      <c r="J59" s="49">
        <f>J57+J58</f>
        <v>306352</v>
      </c>
      <c r="K59" s="49"/>
    </row>
    <row r="60" spans="1:11">
      <c r="A60" s="38">
        <v>37</v>
      </c>
      <c r="B60" s="41" t="s">
        <v>111</v>
      </c>
      <c r="E60" s="46"/>
      <c r="F60" s="46"/>
      <c r="G60" s="46"/>
      <c r="H60" s="44" t="str">
        <f t="shared" si="6"/>
        <v xml:space="preserve"> </v>
      </c>
      <c r="I60" s="46"/>
      <c r="J60" s="46"/>
      <c r="K60" s="46"/>
    </row>
    <row r="61" spans="1:11">
      <c r="A61" s="38">
        <v>38</v>
      </c>
      <c r="B61" s="41" t="s">
        <v>446</v>
      </c>
      <c r="E61" s="46"/>
      <c r="F61" s="46"/>
      <c r="G61" s="46"/>
      <c r="H61" s="44"/>
      <c r="I61" s="46"/>
      <c r="J61" s="46"/>
      <c r="K61" s="46"/>
    </row>
    <row r="62" spans="1:11">
      <c r="A62" s="38">
        <v>39</v>
      </c>
      <c r="B62" s="41" t="s">
        <v>112</v>
      </c>
      <c r="E62" s="50"/>
      <c r="F62" s="50"/>
      <c r="G62" s="50"/>
      <c r="H62" s="44" t="str">
        <f t="shared" si="6"/>
        <v xml:space="preserve"> </v>
      </c>
      <c r="I62" s="50"/>
      <c r="J62" s="50"/>
      <c r="K62" s="50"/>
    </row>
    <row r="63" spans="1:11" ht="9" customHeight="1">
      <c r="H63" s="44"/>
    </row>
    <row r="64" spans="1:11" s="44" customFormat="1" ht="12.75" thickBot="1">
      <c r="A64" s="42">
        <v>40</v>
      </c>
      <c r="B64" s="43" t="s">
        <v>113</v>
      </c>
      <c r="E64" s="54">
        <f>F64+G64</f>
        <v>1918482</v>
      </c>
      <c r="F64" s="54">
        <f>F56-F59+F60+F62</f>
        <v>1220889</v>
      </c>
      <c r="G64" s="54">
        <f>G56-G59+G60+G62</f>
        <v>697593</v>
      </c>
      <c r="H64" s="44" t="str">
        <f>IF(E64=F64+G64," ","ERROR")</f>
        <v xml:space="preserve"> </v>
      </c>
      <c r="I64" s="54">
        <f>J64+K64</f>
        <v>725917</v>
      </c>
      <c r="J64" s="54">
        <f>J56-J59+J60+J62</f>
        <v>725917</v>
      </c>
      <c r="K64" s="54"/>
    </row>
    <row r="65" spans="2:11" s="628" customFormat="1" ht="14.25" customHeight="1" thickTop="1">
      <c r="E65" s="31">
        <f>E47/E64</f>
        <v>7.0208112455576857E-2</v>
      </c>
      <c r="F65" s="31">
        <f>F47/F64</f>
        <v>6.6057602288168704E-2</v>
      </c>
      <c r="G65" s="31">
        <f>G47/G64</f>
        <v>7.7472107661630776E-2</v>
      </c>
      <c r="I65" s="31">
        <f>I47/I64</f>
        <v>7.1268478352208314E-2</v>
      </c>
      <c r="J65" s="31">
        <f>J47/J64</f>
        <v>7.1268478352208314E-2</v>
      </c>
      <c r="K65" s="31"/>
    </row>
    <row r="66" spans="2:11">
      <c r="B66" s="206" t="s">
        <v>157</v>
      </c>
      <c r="C66" s="207"/>
      <c r="D66" s="207"/>
      <c r="E66" s="207"/>
      <c r="F66" s="207"/>
      <c r="G66" s="208"/>
      <c r="I66" s="207"/>
      <c r="J66" s="207"/>
      <c r="K66" s="208"/>
    </row>
    <row r="67" spans="2:11">
      <c r="B67" s="35" t="s">
        <v>100</v>
      </c>
      <c r="E67" s="55">
        <f>F67+G67</f>
        <v>134693</v>
      </c>
      <c r="F67" s="645">
        <v>80649</v>
      </c>
      <c r="G67" s="645">
        <v>54044</v>
      </c>
      <c r="I67" s="55">
        <f>J67+K67</f>
        <v>51735</v>
      </c>
      <c r="J67" s="35">
        <v>51735</v>
      </c>
    </row>
    <row r="68" spans="2:11">
      <c r="B68" s="35" t="s">
        <v>158</v>
      </c>
      <c r="E68" s="35">
        <f>F68+G68</f>
        <v>1918482</v>
      </c>
      <c r="F68" s="645">
        <v>1220889</v>
      </c>
      <c r="G68" s="645">
        <v>697593</v>
      </c>
      <c r="I68" s="35">
        <f>J68+K68</f>
        <v>553316</v>
      </c>
      <c r="J68" s="35">
        <v>553316</v>
      </c>
    </row>
    <row r="69" spans="2:11">
      <c r="F69" s="645"/>
      <c r="G69" s="645"/>
    </row>
    <row r="70" spans="2:11">
      <c r="B70" s="56" t="s">
        <v>159</v>
      </c>
      <c r="F70" s="645"/>
      <c r="G70" s="645"/>
    </row>
    <row r="71" spans="2:11">
      <c r="B71" s="57" t="s">
        <v>72</v>
      </c>
      <c r="C71" s="57"/>
      <c r="D71" s="57"/>
      <c r="E71" s="58"/>
      <c r="F71" s="645"/>
      <c r="G71" s="645"/>
      <c r="I71" s="58"/>
    </row>
    <row r="72" spans="2:11">
      <c r="B72" s="57" t="s">
        <v>160</v>
      </c>
      <c r="C72" s="57"/>
      <c r="D72" s="57"/>
      <c r="E72" s="55">
        <f>F72+G72</f>
        <v>683340</v>
      </c>
      <c r="F72" s="879">
        <f>434408-F73</f>
        <v>433618</v>
      </c>
      <c r="G72" s="879">
        <f>249932-G73</f>
        <v>249722</v>
      </c>
      <c r="I72" s="55">
        <f>J72+K72</f>
        <v>252300</v>
      </c>
      <c r="J72" s="55">
        <v>252300</v>
      </c>
      <c r="K72" s="55"/>
    </row>
    <row r="73" spans="2:11">
      <c r="B73" s="57" t="s">
        <v>161</v>
      </c>
      <c r="C73" s="57"/>
      <c r="D73" s="57"/>
      <c r="E73" s="55">
        <f>F73+G73</f>
        <v>1000</v>
      </c>
      <c r="F73" s="879">
        <v>790</v>
      </c>
      <c r="G73" s="879">
        <v>210</v>
      </c>
      <c r="I73" s="55">
        <f>J73+K73</f>
        <v>0</v>
      </c>
      <c r="J73" s="55">
        <v>0</v>
      </c>
      <c r="K73" s="55"/>
    </row>
    <row r="74" spans="2:11">
      <c r="B74" s="57" t="s">
        <v>75</v>
      </c>
      <c r="C74" s="57"/>
      <c r="D74" s="57"/>
      <c r="E74" s="55">
        <f>F74+G74</f>
        <v>256320</v>
      </c>
      <c r="F74" s="879">
        <v>167018</v>
      </c>
      <c r="G74" s="879">
        <v>89302</v>
      </c>
      <c r="I74" s="55">
        <f>J74+K74</f>
        <v>85288</v>
      </c>
      <c r="J74" s="55">
        <v>85288</v>
      </c>
      <c r="K74" s="55"/>
    </row>
    <row r="75" spans="2:11">
      <c r="B75" s="57" t="s">
        <v>162</v>
      </c>
      <c r="C75" s="57"/>
      <c r="D75" s="57"/>
      <c r="E75" s="59">
        <f>F75+G75</f>
        <v>129295</v>
      </c>
      <c r="F75" s="784">
        <v>84313</v>
      </c>
      <c r="G75" s="784">
        <v>44982</v>
      </c>
      <c r="I75" s="59">
        <f>J75+K75</f>
        <v>12128</v>
      </c>
      <c r="J75" s="59">
        <v>12128</v>
      </c>
      <c r="K75" s="59"/>
    </row>
    <row r="76" spans="2:11">
      <c r="B76" s="57" t="s">
        <v>163</v>
      </c>
      <c r="C76" s="57"/>
      <c r="D76" s="57"/>
      <c r="E76" s="784">
        <f>SUM(E72:E75)</f>
        <v>1069955</v>
      </c>
      <c r="F76" s="59">
        <f>SUM(F72:F75)</f>
        <v>685739</v>
      </c>
      <c r="G76" s="59">
        <f>SUM(G72:G75)</f>
        <v>384216</v>
      </c>
      <c r="I76" s="59">
        <f>SUM(I72:I75)</f>
        <v>349716</v>
      </c>
      <c r="J76" s="59">
        <f>SUM(J72:J75)</f>
        <v>349716</v>
      </c>
      <c r="K76" s="59"/>
    </row>
    <row r="77" spans="2:11">
      <c r="B77" s="57"/>
      <c r="C77" s="57"/>
      <c r="D77" s="57"/>
      <c r="E77" s="55"/>
      <c r="F77" s="55"/>
      <c r="G77" s="55"/>
      <c r="I77" s="55"/>
      <c r="J77" s="55"/>
      <c r="K77" s="55"/>
    </row>
    <row r="78" spans="2:11">
      <c r="B78" s="57" t="s">
        <v>164</v>
      </c>
      <c r="C78" s="57"/>
      <c r="D78" s="57"/>
      <c r="E78" s="55"/>
      <c r="F78" s="55"/>
      <c r="G78" s="55"/>
      <c r="I78" s="55"/>
      <c r="J78" s="55"/>
      <c r="K78" s="55"/>
    </row>
    <row r="79" spans="2:11">
      <c r="B79" s="57" t="s">
        <v>165</v>
      </c>
      <c r="C79" s="57"/>
      <c r="D79" s="57"/>
      <c r="E79" s="55">
        <f>F79+G79</f>
        <v>43796</v>
      </c>
      <c r="F79" s="879">
        <v>28161</v>
      </c>
      <c r="G79" s="879">
        <v>15635</v>
      </c>
      <c r="I79" s="55">
        <f>J79+K79</f>
        <v>15193</v>
      </c>
      <c r="J79" s="55">
        <v>15193</v>
      </c>
      <c r="K79" s="55"/>
    </row>
    <row r="80" spans="2:11">
      <c r="B80" s="57" t="s">
        <v>166</v>
      </c>
      <c r="C80" s="57"/>
      <c r="D80" s="57"/>
      <c r="E80" s="55">
        <f>F80+G80</f>
        <v>26331</v>
      </c>
      <c r="F80" s="879">
        <v>17123</v>
      </c>
      <c r="G80" s="879">
        <v>9208</v>
      </c>
      <c r="I80" s="55">
        <f>J80+K80</f>
        <v>6561</v>
      </c>
      <c r="J80" s="55">
        <v>6561</v>
      </c>
      <c r="K80" s="55"/>
    </row>
    <row r="81" spans="2:12">
      <c r="B81" s="57" t="s">
        <v>167</v>
      </c>
      <c r="C81" s="57"/>
      <c r="D81" s="57"/>
      <c r="E81" s="55">
        <f>F81+G81</f>
        <v>121939</v>
      </c>
      <c r="F81" s="879">
        <v>79456</v>
      </c>
      <c r="G81" s="879">
        <v>42483</v>
      </c>
      <c r="I81" s="55">
        <f>J81+K81</f>
        <v>8247</v>
      </c>
      <c r="J81" s="55">
        <v>8247</v>
      </c>
      <c r="K81" s="55"/>
    </row>
    <row r="82" spans="2:12">
      <c r="B82" s="57" t="s">
        <v>168</v>
      </c>
      <c r="C82" s="57"/>
      <c r="D82" s="57"/>
      <c r="E82" s="55">
        <f>F82+G82</f>
        <v>126879</v>
      </c>
      <c r="F82" s="879">
        <f>78843+361</f>
        <v>79204</v>
      </c>
      <c r="G82" s="879">
        <f>47481+194</f>
        <v>47675</v>
      </c>
      <c r="I82" s="55">
        <f>J82+K82</f>
        <v>5467</v>
      </c>
      <c r="J82" s="55">
        <v>5467</v>
      </c>
      <c r="K82" s="55"/>
    </row>
    <row r="83" spans="2:12">
      <c r="B83" s="57" t="s">
        <v>82</v>
      </c>
      <c r="C83" s="57"/>
      <c r="D83" s="57"/>
      <c r="E83" s="59">
        <f>F83+G83</f>
        <v>277079</v>
      </c>
      <c r="F83" s="784">
        <v>168347</v>
      </c>
      <c r="G83" s="784">
        <v>108732</v>
      </c>
      <c r="I83" s="59">
        <f>J83+K83</f>
        <v>131281</v>
      </c>
      <c r="J83" s="59">
        <v>131281</v>
      </c>
      <c r="K83" s="59"/>
    </row>
    <row r="84" spans="2:12">
      <c r="B84" s="57" t="s">
        <v>169</v>
      </c>
      <c r="C84" s="60"/>
      <c r="D84" s="57"/>
      <c r="E84" s="59">
        <f>SUM(E79:E83)</f>
        <v>596024</v>
      </c>
      <c r="F84" s="59">
        <f>SUM(F79:F83)</f>
        <v>372291</v>
      </c>
      <c r="G84" s="59">
        <f>SUM(G79:G83)</f>
        <v>223733</v>
      </c>
      <c r="I84" s="59">
        <f>SUM(I79:I83)</f>
        <v>166749</v>
      </c>
      <c r="J84" s="59">
        <f>SUM(J79:J83)</f>
        <v>166749</v>
      </c>
      <c r="K84" s="59"/>
    </row>
    <row r="85" spans="2:12">
      <c r="B85" s="57" t="s">
        <v>170</v>
      </c>
      <c r="C85" s="57"/>
      <c r="D85" s="57"/>
      <c r="E85" s="738"/>
      <c r="F85" s="55"/>
      <c r="G85" s="55"/>
      <c r="I85" s="55"/>
      <c r="J85" s="55"/>
      <c r="K85" s="55"/>
    </row>
    <row r="86" spans="2:12">
      <c r="B86" s="57" t="s">
        <v>171</v>
      </c>
      <c r="C86" s="57"/>
      <c r="D86" s="57"/>
      <c r="E86" s="55">
        <f>F86+G86</f>
        <v>28461</v>
      </c>
      <c r="F86" s="880">
        <v>18529</v>
      </c>
      <c r="G86" s="879">
        <v>9932</v>
      </c>
      <c r="H86" s="645"/>
      <c r="I86" s="55">
        <f>J86+K86</f>
        <v>9813</v>
      </c>
      <c r="J86" s="634">
        <v>9813</v>
      </c>
      <c r="K86" s="55"/>
    </row>
    <row r="87" spans="2:12">
      <c r="B87" s="57" t="s">
        <v>172</v>
      </c>
      <c r="C87" s="57"/>
      <c r="D87" s="57"/>
      <c r="E87" s="55">
        <f>F87+G87</f>
        <v>29698</v>
      </c>
      <c r="F87" s="879">
        <f>32409-158-F88</f>
        <v>22406</v>
      </c>
      <c r="G87" s="879">
        <f>12641-85-G88</f>
        <v>7292</v>
      </c>
      <c r="H87" s="645"/>
      <c r="I87" s="55">
        <f>J87+K87</f>
        <v>9264</v>
      </c>
      <c r="J87" s="55">
        <f>9544+4157-4437</f>
        <v>9264</v>
      </c>
      <c r="K87" s="55"/>
      <c r="L87" s="645" t="s">
        <v>474</v>
      </c>
    </row>
    <row r="88" spans="2:12">
      <c r="B88" s="57" t="s">
        <v>173</v>
      </c>
      <c r="C88" s="57"/>
      <c r="D88" s="57"/>
      <c r="E88" s="59">
        <f>F88+G88</f>
        <v>15109</v>
      </c>
      <c r="F88" s="784">
        <v>9845</v>
      </c>
      <c r="G88" s="784">
        <v>5264</v>
      </c>
      <c r="I88" s="59">
        <f>J88+K88</f>
        <v>10056</v>
      </c>
      <c r="J88" s="59">
        <f>8997+1059</f>
        <v>10056</v>
      </c>
      <c r="K88" s="59"/>
    </row>
    <row r="89" spans="2:12">
      <c r="B89" s="57" t="s">
        <v>174</v>
      </c>
      <c r="C89" s="57"/>
      <c r="D89" s="60"/>
      <c r="E89" s="59">
        <f>E84+E86+E87+E88</f>
        <v>669292</v>
      </c>
      <c r="F89" s="59">
        <f>F84+F86+F87+F88</f>
        <v>423071</v>
      </c>
      <c r="G89" s="59">
        <f>G84+G86+G87+G88</f>
        <v>246221</v>
      </c>
      <c r="I89" s="59">
        <f>I84+I86+I87+I88</f>
        <v>195882</v>
      </c>
      <c r="J89" s="59">
        <f>J84+J86+J87+J88</f>
        <v>195882</v>
      </c>
      <c r="K89" s="59"/>
    </row>
    <row r="90" spans="2:12">
      <c r="B90" s="57" t="s">
        <v>175</v>
      </c>
      <c r="C90" s="57"/>
      <c r="D90" s="57"/>
      <c r="E90" s="55"/>
      <c r="F90" s="55"/>
      <c r="G90" s="55"/>
      <c r="I90" s="55"/>
      <c r="J90" s="55"/>
      <c r="K90" s="55"/>
    </row>
    <row r="91" spans="2:12">
      <c r="B91" s="57" t="s">
        <v>176</v>
      </c>
      <c r="C91" s="57"/>
      <c r="D91" s="57"/>
      <c r="E91" s="55">
        <f>F91+G91</f>
        <v>27101</v>
      </c>
      <c r="F91" s="879">
        <v>18355</v>
      </c>
      <c r="G91" s="879">
        <v>8746</v>
      </c>
      <c r="I91" s="55">
        <f>J91+K91</f>
        <v>10889</v>
      </c>
      <c r="J91" s="55">
        <v>10889</v>
      </c>
      <c r="K91" s="55"/>
    </row>
    <row r="92" spans="2:12">
      <c r="B92" s="57" t="s">
        <v>172</v>
      </c>
      <c r="C92" s="57"/>
      <c r="D92" s="57"/>
      <c r="E92" s="55">
        <f>F92+G92</f>
        <v>28360</v>
      </c>
      <c r="F92" s="879">
        <v>18065</v>
      </c>
      <c r="G92" s="879">
        <v>10295</v>
      </c>
      <c r="I92" s="55">
        <f>J92+K92</f>
        <v>7820</v>
      </c>
      <c r="J92" s="55">
        <v>7820</v>
      </c>
      <c r="K92" s="55"/>
      <c r="L92" s="645"/>
    </row>
    <row r="93" spans="2:12">
      <c r="B93" s="57" t="s">
        <v>173</v>
      </c>
      <c r="C93" s="57"/>
      <c r="D93" s="57"/>
      <c r="E93" s="59">
        <f>F93+G93</f>
        <v>40217</v>
      </c>
      <c r="F93" s="784">
        <v>34749</v>
      </c>
      <c r="G93" s="784">
        <v>5468</v>
      </c>
      <c r="I93" s="59">
        <f>J93+K93</f>
        <v>13769</v>
      </c>
      <c r="J93" s="59">
        <f>3971+9798</f>
        <v>13769</v>
      </c>
      <c r="K93" s="59"/>
      <c r="L93" s="645"/>
    </row>
    <row r="94" spans="2:12">
      <c r="B94" s="57" t="s">
        <v>177</v>
      </c>
      <c r="C94" s="60"/>
      <c r="D94" s="57"/>
      <c r="E94" s="59">
        <f>SUM(E91:E93)</f>
        <v>95678</v>
      </c>
      <c r="F94" s="784">
        <f>SUM(F91:F93)</f>
        <v>71169</v>
      </c>
      <c r="G94" s="784">
        <f>SUM(G91:G93)</f>
        <v>24509</v>
      </c>
      <c r="I94" s="59">
        <f>SUM(I91:I93)</f>
        <v>32478</v>
      </c>
      <c r="J94" s="59">
        <f>SUM(J91:J93)</f>
        <v>32478</v>
      </c>
      <c r="K94" s="59"/>
    </row>
    <row r="95" spans="2:12">
      <c r="B95" s="57" t="s">
        <v>178</v>
      </c>
      <c r="C95" s="57"/>
      <c r="D95" s="57"/>
      <c r="E95" s="55">
        <f>F95+G95</f>
        <v>12937</v>
      </c>
      <c r="F95" s="879">
        <v>9017</v>
      </c>
      <c r="G95" s="879">
        <v>3920</v>
      </c>
      <c r="I95" s="55">
        <f>J95+K95</f>
        <v>5886</v>
      </c>
      <c r="J95" s="55">
        <v>5886</v>
      </c>
      <c r="K95" s="55"/>
    </row>
    <row r="96" spans="2:12">
      <c r="B96" s="57" t="s">
        <v>179</v>
      </c>
      <c r="C96" s="57"/>
      <c r="D96" s="57"/>
      <c r="E96" s="55">
        <f>F96+G96</f>
        <v>29015</v>
      </c>
      <c r="F96" s="879">
        <v>20899</v>
      </c>
      <c r="G96" s="879">
        <v>8116</v>
      </c>
      <c r="I96" s="55">
        <f>J96+K96</f>
        <v>3733</v>
      </c>
      <c r="J96" s="55">
        <v>3733</v>
      </c>
      <c r="K96" s="55"/>
    </row>
    <row r="97" spans="1:12">
      <c r="B97" s="57" t="s">
        <v>180</v>
      </c>
      <c r="C97" s="57"/>
      <c r="D97" s="57"/>
      <c r="E97" s="55">
        <f>F97+G97</f>
        <v>197</v>
      </c>
      <c r="F97" s="879">
        <v>180</v>
      </c>
      <c r="G97" s="879">
        <v>17</v>
      </c>
      <c r="I97" s="55">
        <f>J97+K97</f>
        <v>310</v>
      </c>
      <c r="J97" s="55">
        <v>310</v>
      </c>
      <c r="K97" s="55"/>
    </row>
    <row r="98" spans="1:12">
      <c r="B98" s="57" t="s">
        <v>181</v>
      </c>
      <c r="C98" s="57"/>
      <c r="D98" s="57"/>
      <c r="E98" s="55"/>
      <c r="F98" s="879"/>
      <c r="G98" s="879"/>
      <c r="I98" s="55"/>
      <c r="J98" s="55"/>
      <c r="K98" s="55"/>
    </row>
    <row r="99" spans="1:12">
      <c r="B99" s="57" t="s">
        <v>182</v>
      </c>
      <c r="C99" s="57"/>
      <c r="D99" s="57"/>
      <c r="E99" s="55">
        <f>F99+G99</f>
        <v>69786</v>
      </c>
      <c r="F99" s="879">
        <v>46091</v>
      </c>
      <c r="G99" s="879">
        <v>23695</v>
      </c>
      <c r="I99" s="55">
        <f>J99+K99</f>
        <v>28545</v>
      </c>
      <c r="J99" s="55">
        <v>28545</v>
      </c>
      <c r="K99" s="55"/>
    </row>
    <row r="100" spans="1:12">
      <c r="B100" s="57" t="s">
        <v>172</v>
      </c>
      <c r="C100" s="57"/>
      <c r="D100" s="57"/>
      <c r="E100" s="55">
        <f>F100+G100</f>
        <v>14484</v>
      </c>
      <c r="F100" s="879">
        <f>ROUND((6187898+19010+2785+2556674+347401+4938)/1000,0)+158</f>
        <v>9277</v>
      </c>
      <c r="G100" s="879">
        <f>ROUND((3651245+1292292+175872+2500)/1000,0)+85</f>
        <v>5207</v>
      </c>
      <c r="H100" s="645"/>
      <c r="I100" s="55">
        <f>J100+K100</f>
        <v>3749</v>
      </c>
      <c r="J100" s="55">
        <v>3749</v>
      </c>
      <c r="K100" s="55"/>
      <c r="L100" s="645"/>
    </row>
    <row r="101" spans="1:12">
      <c r="B101" s="57" t="s">
        <v>173</v>
      </c>
      <c r="C101" s="57"/>
      <c r="D101" s="57"/>
      <c r="E101" s="59">
        <f>F101+G101</f>
        <v>0</v>
      </c>
      <c r="F101" s="784">
        <v>0</v>
      </c>
      <c r="G101" s="784">
        <v>0</v>
      </c>
      <c r="I101" s="59">
        <f>J101+K101</f>
        <v>74</v>
      </c>
      <c r="J101" s="59">
        <v>74</v>
      </c>
      <c r="K101" s="59"/>
      <c r="L101" s="645"/>
    </row>
    <row r="102" spans="1:12">
      <c r="B102" s="57" t="s">
        <v>183</v>
      </c>
      <c r="C102" s="60"/>
      <c r="D102" s="57"/>
      <c r="E102" s="59">
        <f>SUM(E99:E101)</f>
        <v>84270</v>
      </c>
      <c r="F102" s="59">
        <f>SUM(F99:F101)</f>
        <v>55368</v>
      </c>
      <c r="G102" s="59">
        <f>SUM(G99:G101)</f>
        <v>28902</v>
      </c>
      <c r="I102" s="59">
        <f>SUM(I99:I101)</f>
        <v>32368</v>
      </c>
      <c r="J102" s="59">
        <f>SUM(J99:J101)</f>
        <v>32368</v>
      </c>
      <c r="K102" s="59"/>
    </row>
    <row r="103" spans="1:12">
      <c r="B103" s="57"/>
      <c r="C103" s="57"/>
      <c r="D103" s="57"/>
      <c r="E103" s="55"/>
      <c r="F103" s="55"/>
      <c r="G103" s="55"/>
      <c r="I103" s="55"/>
      <c r="J103" s="55"/>
      <c r="K103" s="55"/>
    </row>
    <row r="104" spans="1:12">
      <c r="B104" s="57" t="s">
        <v>184</v>
      </c>
      <c r="C104" s="57"/>
      <c r="D104" s="57"/>
      <c r="E104" s="61">
        <f>E89+E94+E95+E96+E97+E102</f>
        <v>891389</v>
      </c>
      <c r="F104" s="61">
        <f>F89+F94+F95+F96+F97+F102</f>
        <v>579704</v>
      </c>
      <c r="G104" s="61">
        <f>G89+G94+G95+G96+G97+G102</f>
        <v>311685</v>
      </c>
      <c r="I104" s="61">
        <f>I89+I94+I95+I96+I97+I102</f>
        <v>270657</v>
      </c>
      <c r="J104" s="61">
        <f>J89+J94+J95+J96+J97+J102</f>
        <v>270657</v>
      </c>
      <c r="K104" s="61"/>
    </row>
    <row r="105" spans="1:12">
      <c r="B105" s="57"/>
      <c r="C105" s="57"/>
      <c r="D105" s="57"/>
      <c r="E105" s="55"/>
      <c r="F105" s="55"/>
      <c r="G105" s="55"/>
      <c r="I105" s="55"/>
      <c r="J105" s="55"/>
      <c r="K105" s="55"/>
    </row>
    <row r="106" spans="1:12">
      <c r="B106" s="57" t="s">
        <v>185</v>
      </c>
      <c r="C106" s="57"/>
      <c r="D106" s="57"/>
      <c r="E106" s="59">
        <f>E76-E104</f>
        <v>178566</v>
      </c>
      <c r="F106" s="59">
        <f>F76-F104</f>
        <v>106035</v>
      </c>
      <c r="G106" s="59">
        <f>G76-G104</f>
        <v>72531</v>
      </c>
      <c r="I106" s="59">
        <f>I76-I104</f>
        <v>79059</v>
      </c>
      <c r="J106" s="59">
        <f>J76-J104</f>
        <v>79059</v>
      </c>
      <c r="K106" s="59"/>
    </row>
    <row r="107" spans="1:12">
      <c r="B107" s="57"/>
      <c r="C107" s="57"/>
      <c r="D107" s="57"/>
      <c r="E107" s="55"/>
      <c r="F107" s="55"/>
      <c r="G107" s="55"/>
      <c r="I107" s="55"/>
      <c r="J107" s="55"/>
      <c r="K107" s="55"/>
    </row>
    <row r="108" spans="1:12">
      <c r="B108" s="57" t="s">
        <v>186</v>
      </c>
      <c r="C108" s="57"/>
      <c r="D108" s="57"/>
      <c r="E108" s="55">
        <f>F108+G108</f>
        <v>23274</v>
      </c>
      <c r="F108" s="879">
        <v>11919</v>
      </c>
      <c r="G108" s="879">
        <v>11355</v>
      </c>
      <c r="I108" s="55">
        <f>J108+K108</f>
        <v>18828</v>
      </c>
      <c r="J108" s="55">
        <f>18828</f>
        <v>18828</v>
      </c>
      <c r="K108" s="55"/>
    </row>
    <row r="109" spans="1:12">
      <c r="B109" s="57" t="s">
        <v>187</v>
      </c>
      <c r="C109" s="57"/>
      <c r="D109" s="57"/>
      <c r="E109" s="55">
        <f>F109+G109</f>
        <v>20726</v>
      </c>
      <c r="F109" s="879">
        <v>13550</v>
      </c>
      <c r="G109" s="879">
        <v>7176</v>
      </c>
      <c r="H109" s="645"/>
      <c r="I109" s="55">
        <f>J109+K109</f>
        <v>3120</v>
      </c>
      <c r="J109" s="55">
        <v>3120</v>
      </c>
      <c r="K109" s="55"/>
    </row>
    <row r="110" spans="1:12">
      <c r="B110" s="57" t="s">
        <v>188</v>
      </c>
      <c r="C110" s="57"/>
      <c r="D110" s="57"/>
      <c r="E110" s="59">
        <f>F110+G110</f>
        <v>-127</v>
      </c>
      <c r="F110" s="784">
        <v>-83</v>
      </c>
      <c r="G110" s="784">
        <v>-44</v>
      </c>
      <c r="I110" s="59">
        <f>J110+K110</f>
        <v>-26</v>
      </c>
      <c r="J110" s="59">
        <v>-26</v>
      </c>
      <c r="K110" s="59"/>
    </row>
    <row r="111" spans="1:12">
      <c r="B111" s="57" t="s">
        <v>189</v>
      </c>
      <c r="C111" s="60"/>
      <c r="D111" s="57"/>
      <c r="E111" s="59">
        <f>E108+E109+E110</f>
        <v>43873</v>
      </c>
      <c r="F111" s="784">
        <f>SUM(F108:F110)</f>
        <v>25386</v>
      </c>
      <c r="G111" s="784">
        <f>SUM(G108:G110)</f>
        <v>18487</v>
      </c>
      <c r="H111" s="645"/>
      <c r="I111" s="59">
        <f>I108+I109+I110</f>
        <v>21922</v>
      </c>
      <c r="J111" s="59">
        <f>J108+J109+J110</f>
        <v>21922</v>
      </c>
      <c r="K111" s="59"/>
    </row>
    <row r="112" spans="1:12">
      <c r="A112" s="41" t="s">
        <v>99</v>
      </c>
      <c r="B112" s="57"/>
      <c r="C112" s="57"/>
      <c r="D112" s="57"/>
      <c r="E112" s="55"/>
      <c r="F112" s="879"/>
      <c r="G112" s="879"/>
      <c r="H112" s="645"/>
      <c r="I112" s="55"/>
      <c r="J112" s="55">
        <v>-5402</v>
      </c>
      <c r="K112" s="55"/>
    </row>
    <row r="113" spans="2:11">
      <c r="B113" s="57" t="s">
        <v>100</v>
      </c>
      <c r="C113" s="57"/>
      <c r="D113" s="62"/>
      <c r="E113" s="63">
        <f>E106-E111</f>
        <v>134693</v>
      </c>
      <c r="F113" s="63">
        <f>F106-F111</f>
        <v>80649</v>
      </c>
      <c r="G113" s="63">
        <f>G106-G111</f>
        <v>54044</v>
      </c>
      <c r="I113" s="63">
        <f>I106-I111</f>
        <v>57137</v>
      </c>
      <c r="J113" s="63">
        <f>J106-J111+J112</f>
        <v>51735</v>
      </c>
      <c r="K113" s="63"/>
    </row>
    <row r="114" spans="2:11">
      <c r="B114" s="57"/>
      <c r="C114" s="57"/>
      <c r="D114" s="57"/>
      <c r="E114" s="64"/>
      <c r="F114" s="64" t="str">
        <f>IF(F113=F67,"O.K.","Error")</f>
        <v>O.K.</v>
      </c>
      <c r="G114" s="64" t="str">
        <f>IF(G113=G67,"O.K.","Error")</f>
        <v>O.K.</v>
      </c>
      <c r="I114" s="64"/>
      <c r="J114" s="64" t="str">
        <f>IF(J113=J67,"O.K.","Error")</f>
        <v>O.K.</v>
      </c>
      <c r="K114" s="64"/>
    </row>
    <row r="115" spans="2:11">
      <c r="B115" s="57"/>
      <c r="C115" s="57"/>
      <c r="D115" s="57"/>
      <c r="E115" s="55"/>
      <c r="F115" s="55"/>
      <c r="G115" s="55"/>
      <c r="I115" s="55"/>
      <c r="J115" s="55"/>
      <c r="K115" s="55"/>
    </row>
    <row r="116" spans="2:11">
      <c r="B116" s="56" t="s">
        <v>190</v>
      </c>
      <c r="C116" s="60"/>
      <c r="D116" s="56"/>
      <c r="E116" s="55"/>
      <c r="F116" s="55"/>
      <c r="G116" s="55"/>
      <c r="I116" s="55"/>
      <c r="J116" s="55"/>
      <c r="K116" s="55"/>
    </row>
    <row r="117" spans="2:11">
      <c r="B117" s="57" t="s">
        <v>191</v>
      </c>
      <c r="C117" s="57"/>
      <c r="D117" s="57"/>
      <c r="E117" s="55">
        <f>F117+G117</f>
        <v>120505</v>
      </c>
      <c r="F117" s="879">
        <v>79107</v>
      </c>
      <c r="G117" s="879">
        <v>41398</v>
      </c>
      <c r="I117" s="55">
        <f>J117+K117</f>
        <v>12705</v>
      </c>
      <c r="J117" s="55">
        <v>12705</v>
      </c>
      <c r="K117" s="55"/>
    </row>
    <row r="118" spans="2:11">
      <c r="B118" s="57" t="s">
        <v>192</v>
      </c>
      <c r="C118" s="57"/>
      <c r="D118" s="57"/>
      <c r="E118" s="55"/>
      <c r="F118" s="879"/>
      <c r="G118" s="879"/>
      <c r="I118" s="55"/>
      <c r="J118" s="55"/>
      <c r="K118" s="55"/>
    </row>
    <row r="119" spans="2:11">
      <c r="B119" s="57" t="s">
        <v>193</v>
      </c>
      <c r="C119" s="57"/>
      <c r="D119" s="57"/>
      <c r="E119" s="55">
        <f>F119+G119</f>
        <v>385597</v>
      </c>
      <c r="F119" s="879">
        <v>251255</v>
      </c>
      <c r="G119" s="879">
        <v>134342</v>
      </c>
      <c r="I119" s="55">
        <f>J119+K119</f>
        <v>230971</v>
      </c>
      <c r="J119" s="55">
        <v>230971</v>
      </c>
      <c r="K119" s="55"/>
    </row>
    <row r="120" spans="2:11">
      <c r="B120" s="57" t="s">
        <v>194</v>
      </c>
      <c r="C120" s="57"/>
      <c r="D120" s="57"/>
      <c r="E120" s="55">
        <f>F120+G120</f>
        <v>404957</v>
      </c>
      <c r="F120" s="879">
        <v>263870</v>
      </c>
      <c r="G120" s="879">
        <v>141087</v>
      </c>
      <c r="I120" s="55">
        <f>J120+K120</f>
        <v>184890</v>
      </c>
      <c r="J120" s="55">
        <v>184890</v>
      </c>
      <c r="K120" s="55"/>
    </row>
    <row r="121" spans="2:11">
      <c r="B121" s="57" t="s">
        <v>195</v>
      </c>
      <c r="C121" s="57"/>
      <c r="D121" s="57"/>
      <c r="E121" s="59">
        <f>F121+G121</f>
        <v>276875</v>
      </c>
      <c r="F121" s="784">
        <v>180412</v>
      </c>
      <c r="G121" s="784">
        <v>96463</v>
      </c>
      <c r="I121" s="59">
        <f>J121+K121</f>
        <v>8532</v>
      </c>
      <c r="J121" s="59">
        <v>8532</v>
      </c>
      <c r="K121" s="59"/>
    </row>
    <row r="122" spans="2:11">
      <c r="B122" s="57" t="s">
        <v>196</v>
      </c>
      <c r="C122" s="57"/>
      <c r="D122" s="57"/>
      <c r="E122" s="59">
        <f>SUM(E119:E121)</f>
        <v>1067429</v>
      </c>
      <c r="F122" s="59">
        <f>SUM(F119:F121)</f>
        <v>695537</v>
      </c>
      <c r="G122" s="59">
        <f>SUM(G119:G121)</f>
        <v>371892</v>
      </c>
      <c r="I122" s="59">
        <f>SUM(I119:I121)</f>
        <v>424393</v>
      </c>
      <c r="J122" s="59">
        <f>SUM(J119:J121)</f>
        <v>424393</v>
      </c>
      <c r="K122" s="59"/>
    </row>
    <row r="123" spans="2:11">
      <c r="B123" s="57" t="s">
        <v>197</v>
      </c>
      <c r="C123" s="57"/>
      <c r="D123" s="57"/>
      <c r="E123" s="55">
        <f>F123+G123</f>
        <v>479596</v>
      </c>
      <c r="F123" s="879">
        <v>312505</v>
      </c>
      <c r="G123" s="879">
        <v>167091</v>
      </c>
      <c r="I123" s="55">
        <f>J123+K123</f>
        <v>176294</v>
      </c>
      <c r="J123" s="55">
        <v>176294</v>
      </c>
      <c r="K123" s="55"/>
    </row>
    <row r="124" spans="2:11">
      <c r="B124" s="57" t="s">
        <v>198</v>
      </c>
      <c r="C124" s="57"/>
      <c r="D124" s="57"/>
      <c r="E124" s="55">
        <f>F124+G124</f>
        <v>1048364</v>
      </c>
      <c r="F124" s="879">
        <v>642143</v>
      </c>
      <c r="G124" s="879">
        <v>406221</v>
      </c>
      <c r="I124" s="55">
        <f>J124+K124</f>
        <v>364352</v>
      </c>
      <c r="J124" s="55">
        <v>364352</v>
      </c>
      <c r="K124" s="55"/>
    </row>
    <row r="125" spans="2:11">
      <c r="B125" s="57" t="s">
        <v>199</v>
      </c>
      <c r="C125" s="57"/>
      <c r="D125" s="57"/>
      <c r="E125" s="59">
        <f>F125+G125</f>
        <v>188566</v>
      </c>
      <c r="F125" s="784">
        <v>120996</v>
      </c>
      <c r="G125" s="784">
        <v>67570</v>
      </c>
      <c r="I125" s="59">
        <f>J125+K125</f>
        <v>54525</v>
      </c>
      <c r="J125" s="59">
        <v>54525</v>
      </c>
      <c r="K125" s="59"/>
    </row>
    <row r="126" spans="2:11">
      <c r="B126" s="57"/>
      <c r="C126" s="57" t="s">
        <v>200</v>
      </c>
      <c r="D126" s="57"/>
      <c r="E126" s="59">
        <f>E117+SUM(E122:E125)</f>
        <v>2904460</v>
      </c>
      <c r="F126" s="59">
        <f>F117+SUM(F122:F125)</f>
        <v>1850288</v>
      </c>
      <c r="G126" s="59">
        <f>G117+SUM(G122:G125)</f>
        <v>1054172</v>
      </c>
      <c r="I126" s="59">
        <f>I117+SUM(I122:I125)</f>
        <v>1032269</v>
      </c>
      <c r="J126" s="59">
        <f>J117+SUM(J122:J125)</f>
        <v>1032269</v>
      </c>
      <c r="K126" s="59"/>
    </row>
    <row r="127" spans="2:11">
      <c r="B127" s="57"/>
      <c r="C127" s="57"/>
      <c r="D127" s="57"/>
      <c r="E127" s="55"/>
      <c r="F127" s="55"/>
      <c r="G127" s="55"/>
      <c r="I127" s="55"/>
      <c r="J127" s="55"/>
      <c r="K127" s="55"/>
    </row>
    <row r="128" spans="2:11">
      <c r="B128" s="57" t="s">
        <v>108</v>
      </c>
      <c r="C128" s="57"/>
      <c r="D128" s="57"/>
      <c r="E128" s="55">
        <f>F128+G128</f>
        <v>966973</v>
      </c>
      <c r="F128" s="879">
        <v>616793</v>
      </c>
      <c r="G128" s="879">
        <v>350180</v>
      </c>
      <c r="I128" s="55">
        <f>J128+K128</f>
        <v>304658</v>
      </c>
      <c r="J128" s="55">
        <v>304658</v>
      </c>
      <c r="K128" s="55"/>
    </row>
    <row r="129" spans="2:11">
      <c r="B129" s="57" t="s">
        <v>201</v>
      </c>
      <c r="C129" s="57"/>
      <c r="D129" s="57"/>
      <c r="E129" s="55">
        <f>F129+G129</f>
        <v>19005</v>
      </c>
      <c r="F129" s="879">
        <v>12606</v>
      </c>
      <c r="G129" s="879">
        <v>6399</v>
      </c>
      <c r="I129" s="55">
        <f>J129+K129</f>
        <v>1694</v>
      </c>
      <c r="J129" s="55">
        <v>1694</v>
      </c>
      <c r="K129" s="55"/>
    </row>
    <row r="130" spans="2:11">
      <c r="B130" s="57"/>
      <c r="C130" s="57"/>
      <c r="D130" s="57"/>
      <c r="E130" s="59"/>
      <c r="F130" s="59"/>
      <c r="G130" s="59"/>
      <c r="I130" s="59"/>
      <c r="J130" s="59"/>
      <c r="K130" s="59"/>
    </row>
    <row r="131" spans="2:11">
      <c r="B131" s="57" t="s">
        <v>202</v>
      </c>
      <c r="C131" s="57"/>
      <c r="D131" s="57"/>
      <c r="E131" s="63">
        <f>E126-E128-E129</f>
        <v>1918482</v>
      </c>
      <c r="F131" s="209">
        <f>F126-F128-F129</f>
        <v>1220889</v>
      </c>
      <c r="G131" s="209">
        <f>G126-G128-G129</f>
        <v>697593</v>
      </c>
      <c r="I131" s="63">
        <f>I126-I128-I129</f>
        <v>725917</v>
      </c>
      <c r="J131" s="209">
        <f>J126-J128-J129</f>
        <v>725917</v>
      </c>
      <c r="K131" s="209"/>
    </row>
    <row r="132" spans="2:11">
      <c r="B132" s="57"/>
      <c r="C132" s="57"/>
      <c r="D132" s="57"/>
      <c r="E132" s="64" t="str">
        <f>IF(E131=E68,"O.K.","Error")</f>
        <v>O.K.</v>
      </c>
      <c r="F132" s="64" t="str">
        <f>IF(F131=F68,"O.K.","Error")</f>
        <v>O.K.</v>
      </c>
      <c r="G132" s="64" t="str">
        <f>IF(G131=G68,"O.K.","Error")</f>
        <v>O.K.</v>
      </c>
      <c r="I132" s="60"/>
      <c r="J132" s="64" t="str">
        <f>IF(J131=J68,"O.K.","Error")</f>
        <v>Error</v>
      </c>
      <c r="K132" s="64"/>
    </row>
  </sheetData>
  <customSheetViews>
    <customSheetView guid="{A15D1962-B049-11D2-8670-0000832CEEE8}" scale="75" showPageBreaks="1" showRuler="0">
      <pageMargins left="1" right="1" top="0.5" bottom="0.5" header="0.5" footer="0.5"/>
      <printOptions horizontalCentered="1"/>
      <pageSetup scale="89" orientation="portrait" horizontalDpi="300" verticalDpi="300" r:id="rId1"/>
      <headerFooter alignWithMargins="0"/>
    </customSheetView>
    <customSheetView guid="{6E1B8C45-B07F-11D2-B0DC-0000832CDFF0}" scale="75" showPageBreaks="1" printArea="1" showRuler="0">
      <pageMargins left="1" right="1" top="0.5" bottom="0.5" header="0.5" footer="0.5"/>
      <printOptions horizontalCentered="1"/>
      <pageSetup scale="90"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AP42"/>
  <sheetViews>
    <sheetView workbookViewId="0">
      <selection activeCell="O14" sqref="O14"/>
    </sheetView>
  </sheetViews>
  <sheetFormatPr defaultRowHeight="14.25" customHeight="1"/>
  <cols>
    <col min="1" max="1" width="6" style="2" customWidth="1"/>
    <col min="2" max="2" width="2.85546875" style="2" customWidth="1"/>
    <col min="3" max="3" width="48.5703125" style="2" customWidth="1"/>
    <col min="4" max="4" width="7.7109375" style="2" customWidth="1"/>
    <col min="5" max="5" width="15.140625" style="2" customWidth="1"/>
    <col min="6" max="6" width="4.7109375" style="2" hidden="1" customWidth="1"/>
    <col min="7" max="7" width="2.140625" style="609" customWidth="1"/>
    <col min="8" max="8" width="5.28515625" style="609" customWidth="1"/>
    <col min="9" max="9" width="12.85546875" style="609" customWidth="1"/>
    <col min="10" max="10" width="12.85546875" style="609" hidden="1" customWidth="1"/>
    <col min="11" max="11" width="12.85546875" style="609" customWidth="1"/>
    <col min="12" max="12" width="14.5703125" style="631" customWidth="1"/>
    <col min="13" max="13" width="14.140625" style="609" customWidth="1"/>
    <col min="14" max="14" width="14" style="609" customWidth="1"/>
    <col min="15" max="15" width="53.42578125" style="609" customWidth="1"/>
    <col min="16" max="23" width="9.140625" style="609" hidden="1" customWidth="1"/>
    <col min="24" max="46" width="9.140625" style="609"/>
    <col min="47" max="47" width="11.42578125" style="609" customWidth="1"/>
    <col min="48" max="16384" width="9.140625" style="609"/>
  </cols>
  <sheetData>
    <row r="1" spans="1:42" s="60" customFormat="1" ht="14.25" customHeight="1">
      <c r="A1" s="717" t="s">
        <v>241</v>
      </c>
      <c r="B1" s="717"/>
      <c r="C1" s="717"/>
      <c r="D1" s="717"/>
      <c r="E1" s="717"/>
      <c r="F1" s="703"/>
      <c r="H1" s="1042" t="s">
        <v>241</v>
      </c>
      <c r="I1" s="1042"/>
      <c r="J1" s="1042"/>
      <c r="K1" s="1042"/>
      <c r="L1" s="1042"/>
      <c r="M1" s="1042"/>
      <c r="N1" s="1042"/>
    </row>
    <row r="2" spans="1:42" s="60" customFormat="1" ht="14.25" customHeight="1">
      <c r="A2" s="717" t="s">
        <v>447</v>
      </c>
      <c r="B2" s="717"/>
      <c r="C2" s="717"/>
      <c r="D2" s="717"/>
      <c r="E2" s="717"/>
      <c r="F2" s="703"/>
      <c r="H2" s="1042" t="s">
        <v>473</v>
      </c>
      <c r="I2" s="1042"/>
      <c r="J2" s="1042"/>
      <c r="K2" s="1042"/>
      <c r="L2" s="1042"/>
      <c r="M2" s="1042"/>
      <c r="N2" s="1042"/>
    </row>
    <row r="3" spans="1:42" s="60" customFormat="1" ht="14.25" customHeight="1">
      <c r="A3" s="717" t="s">
        <v>315</v>
      </c>
      <c r="B3" s="717"/>
      <c r="C3" s="717"/>
      <c r="D3" s="717"/>
      <c r="E3" s="717"/>
      <c r="F3" s="703"/>
      <c r="H3" s="1042" t="s">
        <v>482</v>
      </c>
      <c r="I3" s="1042"/>
      <c r="J3" s="1042"/>
      <c r="K3" s="1042"/>
      <c r="L3" s="1042"/>
      <c r="M3" s="1042"/>
      <c r="N3" s="1042"/>
    </row>
    <row r="4" spans="1:42" s="60" customFormat="1" ht="14.25" customHeight="1">
      <c r="A4" s="717" t="str">
        <f>Inputs!D2</f>
        <v>TWELVE MONTHS ENDED DECEMBER 31, 2010</v>
      </c>
      <c r="B4" s="717"/>
      <c r="C4" s="717"/>
      <c r="D4" s="717"/>
      <c r="E4" s="717"/>
      <c r="F4" s="703"/>
      <c r="H4" s="1046" t="s">
        <v>492</v>
      </c>
      <c r="I4" s="1046"/>
      <c r="J4" s="1046"/>
      <c r="K4" s="1046"/>
      <c r="L4" s="1046"/>
      <c r="M4" s="1046"/>
      <c r="N4" s="1046"/>
    </row>
    <row r="5" spans="1:42" ht="14.25" customHeight="1">
      <c r="A5" s="1047"/>
      <c r="B5" s="1047"/>
      <c r="C5" s="1047"/>
      <c r="D5" s="1047"/>
      <c r="E5" s="1047"/>
      <c r="F5" s="704"/>
      <c r="H5" s="852"/>
      <c r="I5" s="852"/>
      <c r="J5" s="852"/>
      <c r="K5" s="852"/>
      <c r="L5" s="852"/>
      <c r="M5" s="852"/>
      <c r="N5" s="852"/>
    </row>
    <row r="6" spans="1:42" ht="14.25" customHeight="1">
      <c r="A6" s="705" t="s">
        <v>252</v>
      </c>
      <c r="B6" s="705"/>
      <c r="C6" s="705"/>
      <c r="D6" s="705"/>
      <c r="E6" s="705" t="s">
        <v>253</v>
      </c>
      <c r="F6" s="705"/>
      <c r="H6" s="764"/>
      <c r="I6" s="846"/>
      <c r="J6" s="847"/>
      <c r="K6" s="849"/>
      <c r="L6" s="848"/>
      <c r="M6" s="849" t="s">
        <v>277</v>
      </c>
      <c r="N6" s="846"/>
    </row>
    <row r="7" spans="1:42" ht="14.25" customHeight="1">
      <c r="A7" s="706" t="s">
        <v>32</v>
      </c>
      <c r="B7" s="705"/>
      <c r="C7" s="706" t="s">
        <v>120</v>
      </c>
      <c r="D7" s="704"/>
      <c r="E7" s="706" t="s">
        <v>256</v>
      </c>
      <c r="F7" s="704"/>
      <c r="H7" s="764"/>
      <c r="I7" s="807"/>
      <c r="J7" s="850"/>
      <c r="K7" s="849" t="s">
        <v>254</v>
      </c>
      <c r="L7" s="851"/>
      <c r="M7" s="849" t="s">
        <v>255</v>
      </c>
      <c r="N7" s="846"/>
    </row>
    <row r="8" spans="1:42" ht="14.25" customHeight="1">
      <c r="A8" s="60"/>
      <c r="B8" s="60"/>
      <c r="C8" s="60"/>
      <c r="D8" s="60"/>
      <c r="E8" s="609"/>
      <c r="F8" s="609"/>
      <c r="H8" s="764"/>
      <c r="I8" s="852" t="s">
        <v>257</v>
      </c>
      <c r="J8" s="850"/>
      <c r="K8" s="852" t="s">
        <v>259</v>
      </c>
      <c r="L8" s="853" t="s">
        <v>260</v>
      </c>
      <c r="M8" s="852" t="s">
        <v>260</v>
      </c>
      <c r="N8" s="846"/>
      <c r="O8" s="609" t="s">
        <v>498</v>
      </c>
      <c r="P8" s="798" t="s">
        <v>393</v>
      </c>
      <c r="Q8" s="696"/>
      <c r="R8" s="652" t="s">
        <v>278</v>
      </c>
      <c r="S8" s="29"/>
      <c r="T8" s="640" t="s">
        <v>277</v>
      </c>
    </row>
    <row r="9" spans="1:42" ht="14.25" customHeight="1">
      <c r="A9" s="707">
        <v>1</v>
      </c>
      <c r="B9" s="60"/>
      <c r="C9" s="60" t="s">
        <v>327</v>
      </c>
      <c r="D9" s="60"/>
      <c r="E9" s="613">
        <f>WAElec_10!AO70</f>
        <v>1072028</v>
      </c>
      <c r="F9" s="613"/>
      <c r="H9" s="764"/>
      <c r="I9" s="846"/>
      <c r="J9" s="847"/>
      <c r="K9" s="846"/>
      <c r="L9" s="848"/>
      <c r="M9" s="846"/>
      <c r="P9" s="799" t="s">
        <v>394</v>
      </c>
      <c r="Q9" s="641"/>
      <c r="R9" s="640" t="s">
        <v>254</v>
      </c>
      <c r="S9" s="640" t="s">
        <v>277</v>
      </c>
      <c r="T9" s="640" t="s">
        <v>255</v>
      </c>
    </row>
    <row r="10" spans="1:42" ht="14.25" customHeight="1">
      <c r="A10" s="707"/>
      <c r="B10" s="60"/>
      <c r="C10" s="60"/>
      <c r="D10" s="60"/>
      <c r="E10" s="613"/>
      <c r="F10" s="613"/>
      <c r="H10" s="764"/>
      <c r="I10" s="854" t="s">
        <v>395</v>
      </c>
      <c r="J10" s="855"/>
      <c r="K10" s="856">
        <v>0.52190000000000003</v>
      </c>
      <c r="L10" s="861">
        <v>5.9859999999999997E-2</v>
      </c>
      <c r="M10" s="860">
        <f>ROUND(K10*L10,5)</f>
        <v>3.124E-2</v>
      </c>
      <c r="P10" s="639" t="s">
        <v>257</v>
      </c>
      <c r="Q10" s="641"/>
      <c r="R10" s="639" t="s">
        <v>259</v>
      </c>
      <c r="S10" s="639" t="s">
        <v>260</v>
      </c>
      <c r="T10" s="639" t="s">
        <v>260</v>
      </c>
    </row>
    <row r="11" spans="1:42" ht="14.25" customHeight="1">
      <c r="A11" s="707">
        <v>2</v>
      </c>
      <c r="B11" s="60"/>
      <c r="C11" s="60" t="s">
        <v>262</v>
      </c>
      <c r="D11" s="60"/>
      <c r="E11" s="792">
        <f>M16</f>
        <v>8.004E-2</v>
      </c>
      <c r="F11" s="708"/>
      <c r="H11" s="764"/>
      <c r="I11" s="854"/>
      <c r="J11" s="858"/>
      <c r="K11" s="856"/>
      <c r="L11" s="857"/>
      <c r="M11" s="856"/>
      <c r="N11" s="842" t="s">
        <v>387</v>
      </c>
      <c r="P11" s="29"/>
      <c r="Q11" s="696"/>
      <c r="R11" s="29"/>
      <c r="S11" s="29"/>
      <c r="T11" s="29"/>
    </row>
    <row r="12" spans="1:42" ht="14.25" customHeight="1">
      <c r="A12" s="707"/>
      <c r="B12" s="60"/>
      <c r="C12" s="60"/>
      <c r="D12" s="60"/>
      <c r="E12" s="708"/>
      <c r="F12" s="708"/>
      <c r="H12" s="764"/>
      <c r="I12" s="854" t="s">
        <v>265</v>
      </c>
      <c r="J12" s="858"/>
      <c r="K12" s="856">
        <v>0</v>
      </c>
      <c r="L12" s="857">
        <v>0</v>
      </c>
      <c r="M12" s="856">
        <f>ROUND(K12*L12,4)</f>
        <v>0</v>
      </c>
      <c r="N12" s="1021">
        <f>SUM(M10:M12)</f>
        <v>3.124E-2</v>
      </c>
      <c r="P12" s="638" t="s">
        <v>261</v>
      </c>
      <c r="Q12" s="643"/>
      <c r="R12" s="653">
        <v>0.4415</v>
      </c>
      <c r="S12" s="653">
        <v>7.7499999999999999E-2</v>
      </c>
      <c r="T12" s="653">
        <f>ROUND(R12*S12,4)</f>
        <v>3.4200000000000001E-2</v>
      </c>
    </row>
    <row r="13" spans="1:42" ht="14.25" customHeight="1">
      <c r="A13" s="707">
        <v>3</v>
      </c>
      <c r="B13" s="60"/>
      <c r="C13" s="60" t="s">
        <v>263</v>
      </c>
      <c r="D13" s="60"/>
      <c r="E13" s="873">
        <f>ROUND(E9*E11,0)</f>
        <v>85805</v>
      </c>
      <c r="F13" s="613"/>
      <c r="H13" s="764"/>
      <c r="I13" s="854"/>
      <c r="J13" s="858"/>
      <c r="K13" s="856"/>
      <c r="L13" s="857"/>
      <c r="M13" s="856"/>
      <c r="N13" s="807"/>
      <c r="P13" s="638"/>
      <c r="Q13" s="697"/>
      <c r="R13" s="653"/>
      <c r="S13" s="653"/>
      <c r="T13" s="653"/>
    </row>
    <row r="14" spans="1:42" ht="14.25" customHeight="1">
      <c r="A14" s="707"/>
      <c r="B14" s="60"/>
      <c r="C14" s="60"/>
      <c r="D14" s="60"/>
      <c r="E14" s="613"/>
      <c r="F14" s="613"/>
      <c r="H14" s="764"/>
      <c r="I14" s="854" t="s">
        <v>17</v>
      </c>
      <c r="J14" s="858"/>
      <c r="K14" s="856">
        <v>0.47810000000000002</v>
      </c>
      <c r="L14" s="859">
        <v>0.10199999999999999</v>
      </c>
      <c r="M14" s="856">
        <f>ROUND(K14*L14,4)</f>
        <v>4.8800000000000003E-2</v>
      </c>
      <c r="N14" s="807"/>
      <c r="P14" s="781" t="s">
        <v>264</v>
      </c>
      <c r="Q14" s="782"/>
      <c r="R14" s="783">
        <v>3.39E-2</v>
      </c>
      <c r="S14" s="783">
        <v>7.0800000000000002E-2</v>
      </c>
      <c r="T14" s="783">
        <f>ROUND(R14*S14,4)</f>
        <v>2.3999999999999998E-3</v>
      </c>
    </row>
    <row r="15" spans="1:42" ht="14.25" customHeight="1">
      <c r="A15" s="707">
        <v>4</v>
      </c>
      <c r="B15" s="60"/>
      <c r="C15" s="60" t="s">
        <v>267</v>
      </c>
      <c r="D15" s="60"/>
      <c r="E15" s="710">
        <f>WAElec_10!AO53</f>
        <v>76864.970363199944</v>
      </c>
      <c r="F15" s="709"/>
      <c r="G15" s="821"/>
      <c r="H15" s="764"/>
      <c r="I15" s="854"/>
      <c r="J15" s="858"/>
      <c r="K15" s="860"/>
      <c r="L15" s="861"/>
      <c r="M15" s="856"/>
      <c r="N15" s="846"/>
      <c r="O15" s="800"/>
      <c r="P15" s="638"/>
      <c r="Q15" s="697"/>
      <c r="R15" s="653"/>
      <c r="S15" s="653"/>
      <c r="T15" s="653"/>
      <c r="U15" s="791" t="s">
        <v>387</v>
      </c>
      <c r="V15" s="791" t="s">
        <v>388</v>
      </c>
      <c r="AP15" s="917"/>
    </row>
    <row r="16" spans="1:42" ht="14.25" customHeight="1" thickBot="1">
      <c r="A16" s="707"/>
      <c r="B16" s="60"/>
      <c r="C16" s="60"/>
      <c r="D16" s="60"/>
      <c r="E16" s="60"/>
      <c r="F16" s="60"/>
      <c r="H16" s="764"/>
      <c r="I16" s="854" t="s">
        <v>269</v>
      </c>
      <c r="J16" s="855"/>
      <c r="K16" s="862">
        <f>SUM(K10:K14)</f>
        <v>1</v>
      </c>
      <c r="L16" s="861"/>
      <c r="M16" s="862">
        <f>SUM(M10:M14)</f>
        <v>8.004E-2</v>
      </c>
      <c r="N16" s="846"/>
      <c r="O16" s="801"/>
      <c r="P16" s="638" t="s">
        <v>265</v>
      </c>
      <c r="Q16" s="697"/>
      <c r="R16" s="653">
        <f>K12</f>
        <v>0</v>
      </c>
      <c r="S16" s="653">
        <f>L12</f>
        <v>0</v>
      </c>
      <c r="T16" s="653">
        <f>ROUND(R16*S16,4)</f>
        <v>0</v>
      </c>
      <c r="U16" s="790">
        <f>SUM(T12:T16)</f>
        <v>3.6600000000000001E-2</v>
      </c>
      <c r="V16" s="790">
        <f>T12+T16</f>
        <v>3.4200000000000001E-2</v>
      </c>
    </row>
    <row r="17" spans="1:42" ht="14.25" customHeight="1" thickTop="1">
      <c r="A17" s="707">
        <v>5</v>
      </c>
      <c r="B17" s="60"/>
      <c r="C17" s="60" t="s">
        <v>268</v>
      </c>
      <c r="D17" s="60"/>
      <c r="E17" s="613">
        <f>E13-E15</f>
        <v>8940.0296368000563</v>
      </c>
      <c r="F17" s="613"/>
      <c r="G17" s="622"/>
      <c r="H17" s="764"/>
      <c r="I17" s="854"/>
      <c r="J17" s="858"/>
      <c r="K17" s="856"/>
      <c r="L17" s="857"/>
      <c r="M17" s="856"/>
      <c r="N17" s="846"/>
      <c r="P17" s="638"/>
      <c r="Q17" s="697"/>
      <c r="R17" s="653"/>
      <c r="S17" s="653"/>
      <c r="T17" s="653"/>
      <c r="V17" s="802"/>
    </row>
    <row r="18" spans="1:42" ht="14.25" customHeight="1">
      <c r="A18" s="707"/>
      <c r="B18" s="60"/>
      <c r="C18" s="60"/>
      <c r="D18" s="60"/>
      <c r="E18" s="60"/>
      <c r="F18" s="60"/>
      <c r="H18" s="764"/>
      <c r="N18" s="846"/>
      <c r="P18" s="60" t="s">
        <v>266</v>
      </c>
      <c r="Q18" s="697"/>
      <c r="R18" s="653"/>
      <c r="S18" s="653"/>
      <c r="T18" s="653">
        <v>0</v>
      </c>
    </row>
    <row r="19" spans="1:42" ht="14.25" customHeight="1">
      <c r="A19" s="707">
        <v>6</v>
      </c>
      <c r="B19" s="60"/>
      <c r="C19" s="60" t="s">
        <v>270</v>
      </c>
      <c r="D19" s="60"/>
      <c r="E19" s="841">
        <f>'ConverFac_Exh-WA'!E26</f>
        <v>0.62126999999999999</v>
      </c>
      <c r="F19" s="60"/>
      <c r="H19" s="764"/>
      <c r="I19" s="976"/>
      <c r="J19" s="855"/>
      <c r="K19" s="977"/>
      <c r="L19" s="859"/>
      <c r="M19" s="977"/>
      <c r="N19" s="836"/>
      <c r="P19" s="638"/>
      <c r="Q19" s="697"/>
      <c r="R19" s="653"/>
      <c r="S19" s="653"/>
      <c r="T19" s="653"/>
    </row>
    <row r="20" spans="1:42" ht="14.25" customHeight="1" thickBot="1">
      <c r="A20" s="707"/>
      <c r="B20" s="60"/>
      <c r="C20" s="60"/>
      <c r="D20" s="60"/>
      <c r="E20" s="60"/>
      <c r="F20" s="60"/>
      <c r="H20" s="1042" t="s">
        <v>241</v>
      </c>
      <c r="I20" s="1042"/>
      <c r="J20" s="1042"/>
      <c r="K20" s="1042"/>
      <c r="L20" s="1042"/>
      <c r="M20" s="1042"/>
      <c r="N20" s="1042"/>
      <c r="P20" s="638" t="s">
        <v>17</v>
      </c>
      <c r="Q20" s="697"/>
      <c r="R20" s="653">
        <f>K14</f>
        <v>0.47810000000000002</v>
      </c>
      <c r="S20" s="653">
        <f>L14</f>
        <v>0.10199999999999999</v>
      </c>
      <c r="T20" s="653">
        <f>ROUND(R20*S20,4)</f>
        <v>4.8800000000000003E-2</v>
      </c>
    </row>
    <row r="21" spans="1:42" ht="14.25" customHeight="1" thickBot="1">
      <c r="A21" s="707">
        <v>7</v>
      </c>
      <c r="B21" s="60"/>
      <c r="C21" s="60" t="s">
        <v>271</v>
      </c>
      <c r="D21" s="60"/>
      <c r="E21" s="711">
        <f>ROUND(E17/E19,0)+1</f>
        <v>14391</v>
      </c>
      <c r="F21" s="709"/>
      <c r="G21" s="622"/>
      <c r="H21" s="1042" t="s">
        <v>473</v>
      </c>
      <c r="I21" s="1042"/>
      <c r="J21" s="1042"/>
      <c r="K21" s="1042"/>
      <c r="L21" s="1042"/>
      <c r="M21" s="1042"/>
      <c r="N21" s="1042"/>
      <c r="P21" s="638"/>
      <c r="Q21" s="697"/>
      <c r="R21" s="642"/>
      <c r="S21" s="642"/>
      <c r="T21" s="653"/>
    </row>
    <row r="22" spans="1:42" ht="14.25" customHeight="1">
      <c r="A22" s="707"/>
      <c r="B22" s="29"/>
      <c r="C22" s="60"/>
      <c r="D22" s="60"/>
      <c r="E22" s="60"/>
      <c r="F22" s="60"/>
      <c r="H22" s="1042" t="s">
        <v>482</v>
      </c>
      <c r="I22" s="1042"/>
      <c r="J22" s="1042"/>
      <c r="K22" s="1042"/>
      <c r="L22" s="1042"/>
      <c r="M22" s="1042"/>
      <c r="N22" s="1042"/>
      <c r="P22" s="638"/>
      <c r="Q22" s="697"/>
      <c r="R22" s="642"/>
      <c r="S22" s="642"/>
      <c r="T22" s="653"/>
      <c r="AP22" s="917"/>
    </row>
    <row r="23" spans="1:42" ht="14.25" customHeight="1">
      <c r="A23" s="707">
        <v>8</v>
      </c>
      <c r="B23" s="29"/>
      <c r="C23" s="60" t="s">
        <v>272</v>
      </c>
      <c r="D23" s="60"/>
      <c r="E23" s="709">
        <f>WAElec_10!AO13+WAElec_10!AO14</f>
        <v>416529.9703632</v>
      </c>
      <c r="F23" s="709"/>
      <c r="H23" s="1046" t="s">
        <v>491</v>
      </c>
      <c r="I23" s="1046"/>
      <c r="J23" s="1046"/>
      <c r="K23" s="1046"/>
      <c r="L23" s="1046"/>
      <c r="M23" s="1046"/>
      <c r="N23" s="1046"/>
      <c r="P23" s="638"/>
      <c r="Q23" s="697"/>
      <c r="R23" s="642"/>
      <c r="S23" s="642"/>
      <c r="T23" s="653"/>
    </row>
    <row r="24" spans="1:42" ht="14.25" customHeight="1">
      <c r="A24" s="707"/>
      <c r="B24" s="29"/>
      <c r="C24" s="60"/>
      <c r="D24" s="60"/>
      <c r="E24" s="60"/>
      <c r="F24" s="60"/>
      <c r="H24" s="852"/>
      <c r="I24" s="852"/>
      <c r="J24" s="852"/>
      <c r="K24" s="852"/>
      <c r="L24" s="852"/>
      <c r="M24" s="852"/>
      <c r="N24" s="852"/>
      <c r="P24" s="638"/>
      <c r="Q24" s="697"/>
      <c r="R24" s="642"/>
      <c r="S24" s="642"/>
      <c r="T24" s="653"/>
    </row>
    <row r="25" spans="1:42" ht="14.25" customHeight="1" thickBot="1">
      <c r="A25" s="707">
        <v>9</v>
      </c>
      <c r="B25" s="29"/>
      <c r="C25" s="60" t="s">
        <v>273</v>
      </c>
      <c r="D25" s="60"/>
      <c r="E25" s="712">
        <f>ROUND(E21/E23,4)</f>
        <v>3.4500000000000003E-2</v>
      </c>
      <c r="F25" s="713"/>
      <c r="H25" s="764"/>
      <c r="I25" s="846"/>
      <c r="J25" s="847"/>
      <c r="K25" s="849"/>
      <c r="L25" s="848"/>
      <c r="M25" s="849" t="s">
        <v>277</v>
      </c>
      <c r="N25" s="846"/>
      <c r="P25" s="638" t="s">
        <v>269</v>
      </c>
      <c r="Q25" s="643"/>
      <c r="R25" s="644">
        <f>SUM(R12:R20)</f>
        <v>0.95350000000000001</v>
      </c>
      <c r="S25" s="642"/>
      <c r="T25" s="644">
        <f>SUM(T12:T20)</f>
        <v>8.5400000000000004E-2</v>
      </c>
    </row>
    <row r="26" spans="1:42" ht="14.25" customHeight="1" thickTop="1">
      <c r="E26" s="822"/>
      <c r="H26" s="764"/>
      <c r="I26" s="807"/>
      <c r="J26" s="850"/>
      <c r="K26" s="849" t="s">
        <v>254</v>
      </c>
      <c r="L26" s="851"/>
      <c r="M26" s="849" t="s">
        <v>255</v>
      </c>
      <c r="N26" s="846"/>
    </row>
    <row r="27" spans="1:42" ht="14.25" customHeight="1">
      <c r="A27" s="822"/>
      <c r="B27" s="822"/>
      <c r="C27" s="822"/>
      <c r="D27" s="822"/>
      <c r="E27" s="822"/>
      <c r="F27" s="822"/>
      <c r="G27" s="615"/>
      <c r="H27" s="764"/>
      <c r="I27" s="852" t="s">
        <v>257</v>
      </c>
      <c r="J27" s="850"/>
      <c r="K27" s="852" t="s">
        <v>259</v>
      </c>
      <c r="L27" s="853" t="s">
        <v>260</v>
      </c>
      <c r="M27" s="852" t="s">
        <v>260</v>
      </c>
      <c r="N27" s="846"/>
      <c r="O27" s="615"/>
    </row>
    <row r="28" spans="1:42" ht="14.25" customHeight="1">
      <c r="A28" s="822"/>
      <c r="B28" s="822"/>
      <c r="C28" s="822"/>
      <c r="D28" s="822"/>
      <c r="E28" s="822"/>
      <c r="F28" s="822"/>
      <c r="G28" s="615"/>
      <c r="H28" s="764"/>
      <c r="I28" s="846"/>
      <c r="J28" s="847"/>
      <c r="K28" s="846"/>
      <c r="L28" s="848"/>
      <c r="M28" s="846"/>
      <c r="O28" s="615"/>
    </row>
    <row r="29" spans="1:42" ht="14.25" customHeight="1">
      <c r="A29" s="822"/>
      <c r="B29" s="822"/>
      <c r="C29" s="822"/>
      <c r="D29" s="822"/>
      <c r="E29" s="822"/>
      <c r="F29" s="822"/>
      <c r="G29" s="615"/>
      <c r="H29" s="764"/>
      <c r="I29" s="854" t="s">
        <v>395</v>
      </c>
      <c r="J29" s="855"/>
      <c r="K29" s="856">
        <v>0.53500000000000003</v>
      </c>
      <c r="L29" s="857">
        <v>5.9299999999999999E-2</v>
      </c>
      <c r="M29" s="856">
        <f>ROUND(K29*L29,4)</f>
        <v>3.1699999999999999E-2</v>
      </c>
      <c r="O29" s="615"/>
    </row>
    <row r="30" spans="1:42" ht="14.25" customHeight="1">
      <c r="A30" s="822"/>
      <c r="B30" s="822"/>
      <c r="C30" s="822"/>
      <c r="D30" s="822"/>
      <c r="E30" s="822"/>
      <c r="F30" s="822"/>
      <c r="G30" s="615"/>
      <c r="H30" s="764"/>
      <c r="I30" s="854"/>
      <c r="J30" s="858"/>
      <c r="K30" s="856"/>
      <c r="L30" s="857"/>
      <c r="M30" s="856"/>
      <c r="N30" s="842" t="s">
        <v>387</v>
      </c>
      <c r="O30" s="615"/>
    </row>
    <row r="31" spans="1:42" ht="14.25" customHeight="1">
      <c r="A31" s="822"/>
      <c r="B31" s="822"/>
      <c r="C31" s="822"/>
      <c r="D31" s="822"/>
      <c r="E31" s="822"/>
      <c r="F31" s="822"/>
      <c r="G31" s="615"/>
      <c r="H31" s="764"/>
      <c r="I31" s="854" t="s">
        <v>265</v>
      </c>
      <c r="J31" s="858"/>
      <c r="K31" s="856">
        <v>0</v>
      </c>
      <c r="L31" s="857">
        <v>0</v>
      </c>
      <c r="M31" s="856">
        <f>ROUND(K31*L31,4)</f>
        <v>0</v>
      </c>
      <c r="N31" s="843">
        <f>SUM(M29:M31)</f>
        <v>3.1699999999999999E-2</v>
      </c>
      <c r="O31" s="615"/>
    </row>
    <row r="32" spans="1:42" ht="14.25" customHeight="1">
      <c r="A32" s="822"/>
      <c r="B32" s="822"/>
      <c r="C32" s="822"/>
      <c r="D32" s="822"/>
      <c r="E32" s="822"/>
      <c r="F32" s="822"/>
      <c r="G32" s="615"/>
      <c r="H32" s="764"/>
      <c r="I32" s="854"/>
      <c r="J32" s="858"/>
      <c r="K32" s="856"/>
      <c r="L32" s="857"/>
      <c r="M32" s="856"/>
      <c r="N32" s="807"/>
      <c r="O32" s="615"/>
    </row>
    <row r="33" spans="1:15" ht="14.25" customHeight="1">
      <c r="A33" s="822"/>
      <c r="B33" s="822"/>
      <c r="C33" s="822"/>
      <c r="D33" s="822"/>
      <c r="E33" s="822"/>
      <c r="F33" s="822"/>
      <c r="G33" s="615"/>
      <c r="H33" s="764"/>
      <c r="I33" s="854" t="s">
        <v>17</v>
      </c>
      <c r="J33" s="858"/>
      <c r="K33" s="856">
        <v>0.46500000000000002</v>
      </c>
      <c r="L33" s="859">
        <v>0.10199999999999999</v>
      </c>
      <c r="M33" s="856">
        <f>ROUND(K33*L33,4)</f>
        <v>4.7399999999999998E-2</v>
      </c>
      <c r="N33" s="807"/>
      <c r="O33" s="615"/>
    </row>
    <row r="34" spans="1:15" ht="14.25" customHeight="1">
      <c r="A34" s="822"/>
      <c r="B34" s="822"/>
      <c r="C34" s="822"/>
      <c r="D34" s="822"/>
      <c r="E34" s="822"/>
      <c r="F34" s="822"/>
      <c r="G34" s="615"/>
      <c r="H34" s="764"/>
      <c r="I34" s="854"/>
      <c r="J34" s="858"/>
      <c r="K34" s="860"/>
      <c r="L34" s="861"/>
      <c r="M34" s="856"/>
      <c r="N34" s="846"/>
      <c r="O34" s="615"/>
    </row>
    <row r="35" spans="1:15" ht="14.25" customHeight="1" thickBot="1">
      <c r="A35" s="822"/>
      <c r="B35" s="822"/>
      <c r="C35" s="822"/>
      <c r="D35" s="822"/>
      <c r="E35" s="822"/>
      <c r="F35" s="822"/>
      <c r="G35" s="615"/>
      <c r="H35" s="764"/>
      <c r="I35" s="854" t="s">
        <v>269</v>
      </c>
      <c r="J35" s="855"/>
      <c r="K35" s="862">
        <f>SUM(K29:K33)</f>
        <v>1</v>
      </c>
      <c r="L35" s="861"/>
      <c r="M35" s="862">
        <f>SUM(M29:M33)</f>
        <v>7.9100000000000004E-2</v>
      </c>
      <c r="N35" s="846"/>
      <c r="O35" s="615"/>
    </row>
    <row r="36" spans="1:15" ht="14.25" customHeight="1" thickTop="1">
      <c r="A36" s="822"/>
      <c r="B36" s="822"/>
      <c r="C36" s="822"/>
      <c r="D36" s="822"/>
      <c r="E36" s="822"/>
      <c r="F36" s="822"/>
      <c r="G36" s="615"/>
      <c r="H36" s="764"/>
      <c r="I36" s="854"/>
      <c r="J36" s="858"/>
      <c r="K36" s="856"/>
      <c r="L36" s="857"/>
      <c r="M36" s="856"/>
      <c r="N36" s="846"/>
      <c r="O36" s="615"/>
    </row>
    <row r="37" spans="1:15" ht="14.25" customHeight="1">
      <c r="A37" s="822"/>
      <c r="B37" s="822"/>
      <c r="C37" s="822"/>
      <c r="D37" s="822"/>
      <c r="E37" s="822"/>
      <c r="F37" s="822"/>
      <c r="G37" s="615"/>
      <c r="H37" s="615"/>
      <c r="N37" s="615"/>
      <c r="O37" s="615"/>
    </row>
    <row r="38" spans="1:15" ht="14.25" customHeight="1">
      <c r="A38" s="822"/>
      <c r="B38" s="822"/>
      <c r="C38" s="822"/>
      <c r="D38" s="822"/>
      <c r="E38" s="822"/>
      <c r="F38" s="822"/>
      <c r="G38" s="615"/>
      <c r="H38" s="615"/>
      <c r="N38" s="615"/>
      <c r="O38" s="615"/>
    </row>
    <row r="39" spans="1:15" ht="14.25" customHeight="1">
      <c r="A39" s="822"/>
      <c r="B39" s="822"/>
      <c r="C39" s="822"/>
      <c r="D39" s="822"/>
      <c r="E39" s="822"/>
      <c r="F39" s="822"/>
      <c r="G39" s="615"/>
      <c r="H39" s="615"/>
      <c r="N39" s="615"/>
      <c r="O39" s="615"/>
    </row>
    <row r="40" spans="1:15" ht="14.25" customHeight="1">
      <c r="A40" s="822"/>
      <c r="B40" s="822"/>
      <c r="C40" s="822"/>
      <c r="D40" s="822"/>
      <c r="E40" s="822"/>
      <c r="F40" s="822"/>
      <c r="G40" s="615"/>
      <c r="H40" s="615"/>
      <c r="N40" s="615"/>
      <c r="O40" s="615"/>
    </row>
    <row r="41" spans="1:15" ht="14.25" customHeight="1">
      <c r="A41" s="822"/>
      <c r="B41" s="822"/>
      <c r="C41" s="822"/>
      <c r="D41" s="822"/>
      <c r="E41" s="822"/>
      <c r="F41" s="822"/>
      <c r="G41" s="615"/>
      <c r="O41" s="615"/>
    </row>
    <row r="42" spans="1:15" ht="14.25" customHeight="1">
      <c r="A42" s="822"/>
      <c r="B42" s="822"/>
      <c r="C42" s="822"/>
      <c r="D42" s="822"/>
      <c r="E42" s="822"/>
      <c r="F42" s="822"/>
      <c r="G42" s="615"/>
      <c r="O42" s="615"/>
    </row>
  </sheetData>
  <mergeCells count="9">
    <mergeCell ref="H21:N21"/>
    <mergeCell ref="H22:N22"/>
    <mergeCell ref="H23:N23"/>
    <mergeCell ref="A5:E5"/>
    <mergeCell ref="H1:N1"/>
    <mergeCell ref="H2:N2"/>
    <mergeCell ref="H3:N3"/>
    <mergeCell ref="H4:N4"/>
    <mergeCell ref="H20:N20"/>
  </mergeCells>
  <phoneticPr fontId="0" type="noConversion"/>
  <pageMargins left="1.25" right="0.51" top="1.25" bottom="0.5" header="0.5" footer="0.5"/>
  <pageSetup firstPageNumber="4" orientation="portrait" r:id="rId1"/>
  <headerFooter scaleWithDoc="0" alignWithMargins="0"/>
  <colBreaks count="1" manualBreakCount="1">
    <brk id="5" max="28"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AP72"/>
  <sheetViews>
    <sheetView workbookViewId="0">
      <selection activeCell="M46" sqref="M46"/>
    </sheetView>
  </sheetViews>
  <sheetFormatPr defaultRowHeight="12.75"/>
  <cols>
    <col min="1" max="1" width="4.7109375" style="3" customWidth="1"/>
    <col min="2" max="3" width="1.7109375" style="2" customWidth="1"/>
    <col min="4" max="4" width="34.28515625" style="2" customWidth="1"/>
    <col min="5" max="5" width="11.7109375" style="35" customWidth="1"/>
    <col min="6" max="6" width="13.7109375" style="35" customWidth="1"/>
    <col min="7" max="7" width="11.7109375" style="35" customWidth="1"/>
    <col min="8" max="8" width="12.85546875" style="35" customWidth="1"/>
    <col min="9" max="9" width="12.5703125" style="35" customWidth="1"/>
    <col min="10" max="10" width="9.140625" style="609"/>
    <col min="11" max="11" width="10.5703125" style="609" customWidth="1"/>
    <col min="12" max="16" width="9.140625" style="609"/>
    <col min="17" max="17" width="9.140625" style="631"/>
    <col min="18" max="51" width="9.140625" style="609"/>
    <col min="52" max="52" width="11.42578125" style="609" customWidth="1"/>
    <col min="53" max="16384" width="9.140625" style="609"/>
  </cols>
  <sheetData>
    <row r="1" spans="1:42">
      <c r="A1" s="1" t="s">
        <v>241</v>
      </c>
      <c r="D1" s="3"/>
    </row>
    <row r="2" spans="1:42">
      <c r="A2" s="1" t="s">
        <v>448</v>
      </c>
      <c r="D2" s="3"/>
    </row>
    <row r="3" spans="1:42">
      <c r="A3" s="1" t="s">
        <v>308</v>
      </c>
      <c r="D3" s="3"/>
    </row>
    <row r="4" spans="1:42">
      <c r="A4" s="1" t="str">
        <f>Inputs!D2</f>
        <v>TWELVE MONTHS ENDED DECEMBER 31, 2010</v>
      </c>
      <c r="D4" s="3"/>
    </row>
    <row r="5" spans="1:42">
      <c r="A5" s="1" t="s">
        <v>0</v>
      </c>
      <c r="D5" s="3"/>
    </row>
    <row r="6" spans="1:42">
      <c r="A6" s="6"/>
      <c r="B6" s="7"/>
      <c r="C6" s="7"/>
      <c r="D6" s="6"/>
      <c r="E6" s="726" t="s">
        <v>309</v>
      </c>
      <c r="F6" s="727"/>
      <c r="G6" s="728"/>
      <c r="H6" s="726" t="s">
        <v>310</v>
      </c>
      <c r="I6" s="728"/>
    </row>
    <row r="7" spans="1:42">
      <c r="A7" s="10"/>
      <c r="B7" s="11"/>
      <c r="C7" s="12"/>
      <c r="D7" s="13"/>
      <c r="E7" s="729" t="s">
        <v>311</v>
      </c>
      <c r="F7" s="729"/>
      <c r="G7" s="729"/>
      <c r="H7" s="730" t="s">
        <v>312</v>
      </c>
      <c r="I7" s="729" t="s">
        <v>11</v>
      </c>
    </row>
    <row r="8" spans="1:42">
      <c r="A8" s="15" t="s">
        <v>12</v>
      </c>
      <c r="B8" s="16"/>
      <c r="C8" s="17"/>
      <c r="D8" s="18"/>
      <c r="E8" s="731" t="s">
        <v>13</v>
      </c>
      <c r="F8" s="731" t="s">
        <v>269</v>
      </c>
      <c r="G8" s="731" t="s">
        <v>11</v>
      </c>
      <c r="H8" s="732" t="s">
        <v>313</v>
      </c>
      <c r="I8" s="731" t="s">
        <v>312</v>
      </c>
    </row>
    <row r="9" spans="1:42">
      <c r="A9" s="20" t="s">
        <v>32</v>
      </c>
      <c r="B9" s="21"/>
      <c r="C9" s="22"/>
      <c r="D9" s="23" t="s">
        <v>33</v>
      </c>
      <c r="E9" s="733" t="s">
        <v>34</v>
      </c>
      <c r="F9" s="733" t="s">
        <v>283</v>
      </c>
      <c r="G9" s="733" t="s">
        <v>269</v>
      </c>
      <c r="H9" s="734" t="s">
        <v>314</v>
      </c>
      <c r="I9" s="733" t="s">
        <v>269</v>
      </c>
    </row>
    <row r="10" spans="1:42">
      <c r="A10" s="25"/>
      <c r="B10" s="26"/>
      <c r="C10" s="26"/>
      <c r="D10" s="26" t="s">
        <v>52</v>
      </c>
      <c r="E10" s="735" t="s">
        <v>53</v>
      </c>
      <c r="F10" s="735" t="s">
        <v>54</v>
      </c>
      <c r="G10" s="735" t="s">
        <v>55</v>
      </c>
      <c r="H10" s="735" t="s">
        <v>56</v>
      </c>
      <c r="I10" s="735" t="s">
        <v>57</v>
      </c>
    </row>
    <row r="12" spans="1:42">
      <c r="B12" s="2" t="s">
        <v>72</v>
      </c>
    </row>
    <row r="13" spans="1:42">
      <c r="A13" s="27">
        <v>1</v>
      </c>
      <c r="B13" s="28" t="s">
        <v>73</v>
      </c>
      <c r="C13" s="28"/>
      <c r="D13" s="28"/>
      <c r="E13" s="68">
        <f>WAElec_10!E13</f>
        <v>433618</v>
      </c>
      <c r="F13" s="68">
        <f>G13-E13</f>
        <v>-17878.029636799998</v>
      </c>
      <c r="G13" s="68">
        <f>WAElec_10!AO13</f>
        <v>415739.9703632</v>
      </c>
      <c r="H13" s="68">
        <f>'ConverFac_Exh-WA'!J9</f>
        <v>14391</v>
      </c>
      <c r="I13" s="68">
        <f>G13+H13</f>
        <v>430130.9703632</v>
      </c>
    </row>
    <row r="14" spans="1:42">
      <c r="A14" s="27">
        <v>2</v>
      </c>
      <c r="B14" s="29" t="s">
        <v>74</v>
      </c>
      <c r="C14" s="29"/>
      <c r="D14" s="29"/>
      <c r="E14" s="65">
        <f>WAElec_10!E14</f>
        <v>790</v>
      </c>
      <c r="F14" s="65">
        <f>G14-E14</f>
        <v>0</v>
      </c>
      <c r="G14" s="65">
        <f>WAElec_10!AO14</f>
        <v>790</v>
      </c>
      <c r="H14" s="65"/>
      <c r="I14" s="65">
        <f>G14+H14</f>
        <v>790</v>
      </c>
    </row>
    <row r="15" spans="1:42">
      <c r="A15" s="27">
        <v>3</v>
      </c>
      <c r="B15" s="29" t="s">
        <v>75</v>
      </c>
      <c r="C15" s="29"/>
      <c r="D15" s="29"/>
      <c r="E15" s="66">
        <f>WAElec_10!E15</f>
        <v>167018</v>
      </c>
      <c r="F15" s="66">
        <f>G15-E15</f>
        <v>-33539</v>
      </c>
      <c r="G15" s="66">
        <f>WAElec_10!AO15</f>
        <v>133479</v>
      </c>
      <c r="H15" s="66"/>
      <c r="I15" s="66">
        <f>G15+H15</f>
        <v>133479</v>
      </c>
      <c r="AP15" s="917"/>
    </row>
    <row r="16" spans="1:42">
      <c r="A16" s="27">
        <v>4</v>
      </c>
      <c r="B16" s="29"/>
      <c r="C16" s="29" t="s">
        <v>76</v>
      </c>
      <c r="D16" s="29"/>
      <c r="E16" s="29">
        <f>WAElec_10!E16</f>
        <v>601426</v>
      </c>
      <c r="F16" s="29">
        <f>SUM(F13:F15)</f>
        <v>-51417.029636799998</v>
      </c>
      <c r="G16" s="29">
        <f>WAElec_10!AO16</f>
        <v>550008.97036319994</v>
      </c>
      <c r="H16" s="29">
        <f>SUM(H13:H15)</f>
        <v>14391</v>
      </c>
      <c r="I16" s="29">
        <f>SUM(I13:I15)</f>
        <v>564399.97036319994</v>
      </c>
    </row>
    <row r="17" spans="1:42">
      <c r="A17" s="27">
        <v>5</v>
      </c>
      <c r="B17" s="29" t="s">
        <v>77</v>
      </c>
      <c r="C17" s="29"/>
      <c r="D17" s="29"/>
      <c r="E17" s="66">
        <f>WAElec_10!E17</f>
        <v>84313</v>
      </c>
      <c r="F17" s="66">
        <f>G17-E17</f>
        <v>-72527</v>
      </c>
      <c r="G17" s="66">
        <f>WAElec_10!AO17</f>
        <v>11786</v>
      </c>
      <c r="H17" s="66"/>
      <c r="I17" s="66">
        <f>G17+H17</f>
        <v>11786</v>
      </c>
    </row>
    <row r="18" spans="1:42">
      <c r="A18" s="27">
        <v>6</v>
      </c>
      <c r="B18" s="29"/>
      <c r="C18" s="29" t="s">
        <v>78</v>
      </c>
      <c r="D18" s="29"/>
      <c r="E18" s="29">
        <f>WAElec_10!E18</f>
        <v>685739</v>
      </c>
      <c r="F18" s="29">
        <f>SUM(F16:F17)</f>
        <v>-123944.0296368</v>
      </c>
      <c r="G18" s="29">
        <f>WAElec_10!AO18</f>
        <v>561794.97036319994</v>
      </c>
      <c r="H18" s="29">
        <f>SUM(H16:H17)</f>
        <v>14391</v>
      </c>
      <c r="I18" s="29">
        <f>SUM(I16:I17)</f>
        <v>576185.97036319994</v>
      </c>
    </row>
    <row r="19" spans="1:42">
      <c r="A19" s="27"/>
      <c r="B19" s="29"/>
      <c r="C19" s="29"/>
      <c r="D19" s="29"/>
      <c r="E19" s="65"/>
      <c r="F19" s="65"/>
      <c r="G19" s="65"/>
      <c r="H19" s="65"/>
      <c r="I19" s="65"/>
    </row>
    <row r="20" spans="1:42">
      <c r="A20" s="27"/>
      <c r="B20" s="29" t="s">
        <v>79</v>
      </c>
      <c r="C20" s="29"/>
      <c r="D20" s="29"/>
      <c r="E20" s="65"/>
      <c r="F20" s="65"/>
      <c r="G20" s="65"/>
      <c r="H20" s="65"/>
      <c r="I20" s="65"/>
    </row>
    <row r="21" spans="1:42">
      <c r="A21" s="27"/>
      <c r="B21" s="29" t="s">
        <v>80</v>
      </c>
      <c r="C21" s="29"/>
      <c r="D21" s="29"/>
      <c r="E21" s="65"/>
      <c r="F21" s="65"/>
      <c r="G21" s="65"/>
      <c r="H21" s="65"/>
      <c r="I21" s="65"/>
    </row>
    <row r="22" spans="1:42">
      <c r="A22" s="27">
        <v>7</v>
      </c>
      <c r="B22" s="29"/>
      <c r="C22" s="29" t="s">
        <v>81</v>
      </c>
      <c r="D22" s="29"/>
      <c r="E22" s="65">
        <f>WAElec_10!E22</f>
        <v>222473</v>
      </c>
      <c r="F22" s="65">
        <f>G22-E22</f>
        <v>-75366</v>
      </c>
      <c r="G22" s="65">
        <f>WAElec_10!AO22</f>
        <v>147107</v>
      </c>
      <c r="H22" s="65"/>
      <c r="I22" s="65">
        <f>G22+H22</f>
        <v>147107</v>
      </c>
      <c r="AP22" s="917"/>
    </row>
    <row r="23" spans="1:42">
      <c r="A23" s="27">
        <v>8</v>
      </c>
      <c r="B23" s="29"/>
      <c r="C23" s="29" t="s">
        <v>82</v>
      </c>
      <c r="D23" s="29"/>
      <c r="E23" s="65">
        <f>WAElec_10!E23</f>
        <v>168347</v>
      </c>
      <c r="F23" s="65">
        <f>G23-E23</f>
        <v>-26150</v>
      </c>
      <c r="G23" s="65">
        <f>WAElec_10!AO23</f>
        <v>142197</v>
      </c>
      <c r="H23" s="65"/>
      <c r="I23" s="65">
        <f>G23+H23</f>
        <v>142197</v>
      </c>
    </row>
    <row r="24" spans="1:42">
      <c r="A24" s="27">
        <v>9</v>
      </c>
      <c r="B24" s="29"/>
      <c r="C24" s="29" t="s">
        <v>83</v>
      </c>
      <c r="D24" s="29"/>
      <c r="E24" s="65">
        <f>WAElec_10!E24</f>
        <v>22406</v>
      </c>
      <c r="F24" s="65">
        <f>G24-E24</f>
        <v>-277</v>
      </c>
      <c r="G24" s="65">
        <f>WAElec_10!AO24</f>
        <v>22129</v>
      </c>
      <c r="H24" s="65"/>
      <c r="I24" s="65">
        <f>G24+H24</f>
        <v>22129</v>
      </c>
    </row>
    <row r="25" spans="1:42">
      <c r="A25" s="27">
        <v>10</v>
      </c>
      <c r="B25" s="29"/>
      <c r="C25" s="29" t="s">
        <v>43</v>
      </c>
      <c r="D25" s="29"/>
      <c r="E25" s="66">
        <f>WAElec_10!E25</f>
        <v>9845</v>
      </c>
      <c r="F25" s="66">
        <f>G25-E25</f>
        <v>110</v>
      </c>
      <c r="G25" s="66">
        <f>WAElec_10!AO25</f>
        <v>9955</v>
      </c>
      <c r="H25" s="66"/>
      <c r="I25" s="66">
        <f>G25+H25</f>
        <v>9955</v>
      </c>
    </row>
    <row r="26" spans="1:42">
      <c r="A26" s="27">
        <v>11</v>
      </c>
      <c r="B26" s="29"/>
      <c r="C26" s="29"/>
      <c r="D26" s="29" t="s">
        <v>84</v>
      </c>
      <c r="E26" s="29">
        <f>WAElec_10!E26</f>
        <v>423071</v>
      </c>
      <c r="F26" s="29">
        <f>SUM(F22:F25)</f>
        <v>-101683</v>
      </c>
      <c r="G26" s="29">
        <f>WAElec_10!AO26</f>
        <v>321388</v>
      </c>
      <c r="H26" s="29">
        <f>SUM(H22:H25)</f>
        <v>0</v>
      </c>
      <c r="I26" s="29">
        <f>SUM(I22:I25)</f>
        <v>321388</v>
      </c>
    </row>
    <row r="27" spans="1:42">
      <c r="A27" s="27"/>
      <c r="B27" s="29"/>
      <c r="C27" s="29"/>
      <c r="D27" s="29"/>
      <c r="E27" s="65"/>
      <c r="F27" s="65"/>
      <c r="G27" s="65"/>
      <c r="H27" s="65"/>
      <c r="I27" s="65"/>
    </row>
    <row r="28" spans="1:42">
      <c r="A28" s="27"/>
      <c r="B28" s="29" t="s">
        <v>85</v>
      </c>
      <c r="C28" s="29"/>
      <c r="D28" s="29"/>
      <c r="E28" s="65"/>
      <c r="F28" s="65"/>
      <c r="G28" s="65"/>
      <c r="H28" s="65"/>
      <c r="I28" s="65"/>
    </row>
    <row r="29" spans="1:42">
      <c r="A29" s="27">
        <v>12</v>
      </c>
      <c r="B29" s="29"/>
      <c r="C29" s="29" t="s">
        <v>81</v>
      </c>
      <c r="D29" s="29"/>
      <c r="E29" s="65">
        <f>WAElec_10!E29</f>
        <v>18355</v>
      </c>
      <c r="F29" s="65">
        <f>G29-E29</f>
        <v>-1</v>
      </c>
      <c r="G29" s="65">
        <f>WAElec_10!AO29</f>
        <v>18354</v>
      </c>
      <c r="H29" s="65"/>
      <c r="I29" s="65">
        <f t="shared" ref="I29:I36" si="0">G29+H29</f>
        <v>18354</v>
      </c>
    </row>
    <row r="30" spans="1:42">
      <c r="A30" s="27">
        <v>13</v>
      </c>
      <c r="B30" s="29"/>
      <c r="C30" s="29" t="s">
        <v>86</v>
      </c>
      <c r="D30" s="29"/>
      <c r="E30" s="65">
        <f>WAElec_10!E30</f>
        <v>18065</v>
      </c>
      <c r="F30" s="65">
        <f>G30-E30</f>
        <v>-80</v>
      </c>
      <c r="G30" s="65">
        <f>WAElec_10!AO30</f>
        <v>17985</v>
      </c>
      <c r="H30" s="65"/>
      <c r="I30" s="65">
        <f t="shared" si="0"/>
        <v>17985</v>
      </c>
    </row>
    <row r="31" spans="1:42">
      <c r="A31" s="27">
        <v>14</v>
      </c>
      <c r="B31" s="29"/>
      <c r="C31" s="29" t="s">
        <v>43</v>
      </c>
      <c r="D31" s="29"/>
      <c r="E31" s="66">
        <f>WAElec_10!E31</f>
        <v>34749</v>
      </c>
      <c r="F31" s="66">
        <f>G31-E31</f>
        <v>-14759</v>
      </c>
      <c r="G31" s="66">
        <f>WAElec_10!AO31</f>
        <v>19990</v>
      </c>
      <c r="H31" s="66">
        <f>'ConverFac_Exh-WA'!J16</f>
        <v>555</v>
      </c>
      <c r="I31" s="66">
        <f t="shared" si="0"/>
        <v>20545</v>
      </c>
    </row>
    <row r="32" spans="1:42">
      <c r="A32" s="27">
        <v>15</v>
      </c>
      <c r="B32" s="29"/>
      <c r="C32" s="29"/>
      <c r="D32" s="29" t="s">
        <v>87</v>
      </c>
      <c r="E32" s="29">
        <f>WAElec_10!E32</f>
        <v>71169</v>
      </c>
      <c r="F32" s="29">
        <f>SUM(F29:F31)</f>
        <v>-14840</v>
      </c>
      <c r="G32" s="29">
        <f>WAElec_10!AO32</f>
        <v>56329</v>
      </c>
      <c r="H32" s="29">
        <f>SUM(H29:H31)</f>
        <v>555</v>
      </c>
      <c r="I32" s="29">
        <f>SUM(I29:I31)</f>
        <v>56884</v>
      </c>
    </row>
    <row r="33" spans="1:42">
      <c r="A33" s="27"/>
      <c r="B33" s="29"/>
      <c r="C33" s="29"/>
      <c r="D33" s="29"/>
      <c r="E33" s="65"/>
      <c r="F33" s="65"/>
      <c r="G33" s="65"/>
      <c r="H33" s="65"/>
      <c r="I33" s="65"/>
    </row>
    <row r="34" spans="1:42">
      <c r="A34" s="27">
        <v>16</v>
      </c>
      <c r="B34" s="29" t="s">
        <v>88</v>
      </c>
      <c r="C34" s="29"/>
      <c r="D34" s="29"/>
      <c r="E34" s="65">
        <f>WAElec_10!E34</f>
        <v>9017</v>
      </c>
      <c r="F34" s="65">
        <f>G34-E34</f>
        <v>244</v>
      </c>
      <c r="G34" s="65">
        <f>WAElec_10!AO34</f>
        <v>9261</v>
      </c>
      <c r="H34" s="65">
        <f>'ConverFac_Exh-WA'!J12</f>
        <v>52</v>
      </c>
      <c r="I34" s="65">
        <f t="shared" si="0"/>
        <v>9313</v>
      </c>
    </row>
    <row r="35" spans="1:42">
      <c r="A35" s="27">
        <v>17</v>
      </c>
      <c r="B35" s="29" t="s">
        <v>89</v>
      </c>
      <c r="C35" s="29"/>
      <c r="D35" s="29"/>
      <c r="E35" s="65">
        <f>WAElec_10!E35</f>
        <v>20899</v>
      </c>
      <c r="F35" s="65">
        <f>G35-E35</f>
        <v>-67</v>
      </c>
      <c r="G35" s="65">
        <f>WAElec_10!AO35</f>
        <v>20832</v>
      </c>
      <c r="H35" s="65"/>
      <c r="I35" s="65">
        <f t="shared" si="0"/>
        <v>20832</v>
      </c>
    </row>
    <row r="36" spans="1:42">
      <c r="A36" s="27">
        <v>18</v>
      </c>
      <c r="B36" s="29" t="s">
        <v>90</v>
      </c>
      <c r="C36" s="29"/>
      <c r="D36" s="29"/>
      <c r="E36" s="65">
        <f>WAElec_10!E36</f>
        <v>180</v>
      </c>
      <c r="F36" s="65">
        <f>G36-E36</f>
        <v>-4</v>
      </c>
      <c r="G36" s="65">
        <f>WAElec_10!AO36</f>
        <v>176</v>
      </c>
      <c r="H36" s="65"/>
      <c r="I36" s="65">
        <f t="shared" si="0"/>
        <v>176</v>
      </c>
    </row>
    <row r="37" spans="1:42">
      <c r="A37" s="29"/>
      <c r="B37" s="29"/>
      <c r="C37" s="29"/>
      <c r="D37" s="29"/>
      <c r="E37" s="65"/>
      <c r="F37" s="65"/>
      <c r="G37" s="65"/>
      <c r="H37" s="65"/>
      <c r="I37" s="65"/>
    </row>
    <row r="38" spans="1:42">
      <c r="A38" s="27"/>
      <c r="B38" s="29" t="s">
        <v>91</v>
      </c>
      <c r="C38" s="29"/>
      <c r="D38" s="29"/>
      <c r="E38" s="65"/>
      <c r="F38" s="65"/>
      <c r="G38" s="65"/>
      <c r="H38" s="65"/>
      <c r="I38" s="65"/>
    </row>
    <row r="39" spans="1:42">
      <c r="A39" s="27">
        <v>19</v>
      </c>
      <c r="B39" s="29"/>
      <c r="C39" s="29" t="s">
        <v>81</v>
      </c>
      <c r="D39" s="29"/>
      <c r="E39" s="65">
        <f>WAElec_10!E39</f>
        <v>46091</v>
      </c>
      <c r="F39" s="65">
        <f>G39-E39</f>
        <v>-1429</v>
      </c>
      <c r="G39" s="65">
        <f>WAElec_10!AO39</f>
        <v>44662</v>
      </c>
      <c r="H39" s="65">
        <f>'ConverFac_Exh-WA'!J14+'ConverFac_Exh-WA'!J18</f>
        <v>29</v>
      </c>
      <c r="I39" s="65">
        <f>G39+H39</f>
        <v>44691</v>
      </c>
    </row>
    <row r="40" spans="1:42">
      <c r="A40" s="27">
        <v>20</v>
      </c>
      <c r="B40" s="29"/>
      <c r="C40" s="29" t="s">
        <v>86</v>
      </c>
      <c r="D40" s="29"/>
      <c r="E40" s="65">
        <f>WAElec_10!E40</f>
        <v>9277</v>
      </c>
      <c r="F40" s="65">
        <f>G40-E40</f>
        <v>0</v>
      </c>
      <c r="G40" s="65">
        <f>WAElec_10!AO40</f>
        <v>9277</v>
      </c>
      <c r="H40" s="65"/>
      <c r="I40" s="65">
        <f>G40+H40</f>
        <v>9277</v>
      </c>
    </row>
    <row r="41" spans="1:42">
      <c r="A41" s="27">
        <v>21</v>
      </c>
      <c r="B41" s="29"/>
      <c r="C41" s="29" t="s">
        <v>43</v>
      </c>
      <c r="D41" s="29"/>
      <c r="E41" s="66">
        <f>WAElec_10!E41</f>
        <v>0</v>
      </c>
      <c r="F41" s="66">
        <f>G41-E41</f>
        <v>2</v>
      </c>
      <c r="G41" s="66">
        <f>WAElec_10!AO41</f>
        <v>2</v>
      </c>
      <c r="H41" s="66"/>
      <c r="I41" s="66">
        <f>G41+H41</f>
        <v>2</v>
      </c>
    </row>
    <row r="42" spans="1:42">
      <c r="A42" s="27">
        <v>22</v>
      </c>
      <c r="B42" s="29"/>
      <c r="C42" s="29"/>
      <c r="D42" s="29" t="s">
        <v>92</v>
      </c>
      <c r="E42" s="202">
        <f>WAElec_10!E42</f>
        <v>55368</v>
      </c>
      <c r="F42" s="202">
        <f>SUM(F39:F41)</f>
        <v>-1427</v>
      </c>
      <c r="G42" s="202">
        <f>WAElec_10!AO42</f>
        <v>53941</v>
      </c>
      <c r="H42" s="202">
        <f>SUM(H39:H41)</f>
        <v>29</v>
      </c>
      <c r="I42" s="202">
        <f>SUM(I39:I41)</f>
        <v>53970</v>
      </c>
    </row>
    <row r="43" spans="1:42">
      <c r="A43" s="27">
        <v>23</v>
      </c>
      <c r="B43" s="29" t="s">
        <v>93</v>
      </c>
      <c r="C43" s="29"/>
      <c r="D43" s="29"/>
      <c r="E43" s="202">
        <f>WAElec_10!E43</f>
        <v>579704</v>
      </c>
      <c r="F43" s="202">
        <f>F26+F32+F34+F35+F36+F42</f>
        <v>-117777</v>
      </c>
      <c r="G43" s="202">
        <f>WAElec_10!AO43</f>
        <v>461927</v>
      </c>
      <c r="H43" s="202">
        <f>H26+H32+H34+H35+H36+H42</f>
        <v>636</v>
      </c>
      <c r="I43" s="202">
        <f>I26+I32+I34+I35+I36+I42</f>
        <v>462563</v>
      </c>
    </row>
    <row r="44" spans="1:42">
      <c r="A44" s="27"/>
      <c r="B44" s="29"/>
      <c r="C44" s="29"/>
      <c r="D44" s="29"/>
      <c r="E44" s="29"/>
      <c r="F44" s="29"/>
      <c r="G44" s="29"/>
      <c r="H44" s="29"/>
      <c r="I44" s="29"/>
    </row>
    <row r="45" spans="1:42">
      <c r="A45" s="27">
        <v>24</v>
      </c>
      <c r="B45" s="29" t="s">
        <v>94</v>
      </c>
      <c r="C45" s="29"/>
      <c r="D45" s="29"/>
      <c r="E45" s="29">
        <f>WAElec_10!E45</f>
        <v>106035</v>
      </c>
      <c r="F45" s="65">
        <f>G45-E45</f>
        <v>-6167.0296368000563</v>
      </c>
      <c r="G45" s="29">
        <f>WAElec_10!AO45</f>
        <v>99867.970363199944</v>
      </c>
      <c r="H45" s="29">
        <f>H18-H43</f>
        <v>13755</v>
      </c>
      <c r="I45" s="29">
        <f>I18-I43</f>
        <v>113622.97036319994</v>
      </c>
    </row>
    <row r="46" spans="1:42">
      <c r="A46" s="27"/>
      <c r="B46" s="29"/>
      <c r="C46" s="29"/>
      <c r="D46" s="29"/>
      <c r="E46" s="65"/>
      <c r="F46" s="65"/>
      <c r="G46" s="65"/>
      <c r="H46" s="65"/>
      <c r="I46" s="65"/>
    </row>
    <row r="47" spans="1:42">
      <c r="A47" s="27"/>
      <c r="B47" s="29" t="s">
        <v>95</v>
      </c>
      <c r="C47" s="29"/>
      <c r="D47" s="29"/>
      <c r="E47" s="65"/>
      <c r="F47" s="65"/>
      <c r="G47" s="65"/>
      <c r="H47" s="65"/>
      <c r="I47" s="65"/>
    </row>
    <row r="48" spans="1:42">
      <c r="A48" s="27">
        <v>25</v>
      </c>
      <c r="B48" s="29" t="s">
        <v>96</v>
      </c>
      <c r="C48" s="29"/>
      <c r="D48" s="29"/>
      <c r="E48" s="65">
        <f>WAElec_10!E48</f>
        <v>11919</v>
      </c>
      <c r="F48" s="65">
        <f>G48-E48</f>
        <v>-2656</v>
      </c>
      <c r="G48" s="65">
        <f>WAElec_10!AO48</f>
        <v>9263</v>
      </c>
      <c r="H48" s="65">
        <f>'ConverFac_Exh-WA'!J24</f>
        <v>4814</v>
      </c>
      <c r="I48" s="65">
        <f>G48+H48</f>
        <v>14077</v>
      </c>
      <c r="AP48" s="917"/>
    </row>
    <row r="49" spans="1:42">
      <c r="A49" s="27">
        <v>26</v>
      </c>
      <c r="B49" s="29" t="s">
        <v>97</v>
      </c>
      <c r="C49" s="29"/>
      <c r="D49" s="29"/>
      <c r="E49" s="65">
        <f>WAElec_10!E49</f>
        <v>13550</v>
      </c>
      <c r="F49" s="65">
        <f>G49-E49</f>
        <v>273</v>
      </c>
      <c r="G49" s="65">
        <f>WAElec_10!AO49</f>
        <v>13823</v>
      </c>
      <c r="H49" s="65"/>
      <c r="I49" s="65">
        <f>G49+H49</f>
        <v>13823</v>
      </c>
    </row>
    <row r="50" spans="1:42">
      <c r="A50" s="27">
        <v>27</v>
      </c>
      <c r="B50" s="29" t="s">
        <v>98</v>
      </c>
      <c r="C50" s="29"/>
      <c r="D50" s="29"/>
      <c r="E50" s="65">
        <f>WAElec_10!E50</f>
        <v>-83</v>
      </c>
      <c r="F50" s="65">
        <f>G50-E50</f>
        <v>0</v>
      </c>
      <c r="G50" s="65">
        <f>WAElec_10!AO50</f>
        <v>-83</v>
      </c>
      <c r="H50" s="65"/>
      <c r="I50" s="65">
        <f>G50+H50</f>
        <v>-83</v>
      </c>
    </row>
    <row r="51" spans="1:42">
      <c r="A51" s="27"/>
      <c r="B51" s="29"/>
      <c r="C51" s="29"/>
      <c r="D51" s="29"/>
      <c r="E51" s="65"/>
      <c r="F51" s="65"/>
      <c r="G51" s="65"/>
      <c r="H51" s="65"/>
      <c r="I51" s="65"/>
    </row>
    <row r="52" spans="1:42">
      <c r="A52" s="27">
        <v>28</v>
      </c>
      <c r="B52" s="29" t="s">
        <v>99</v>
      </c>
      <c r="C52" s="29"/>
      <c r="D52" s="29"/>
      <c r="E52" s="66">
        <f>WAElec_10!E51</f>
        <v>0</v>
      </c>
      <c r="F52" s="66">
        <f>G52-E52</f>
        <v>0</v>
      </c>
      <c r="G52" s="66">
        <f>WAElec_10!AO51</f>
        <v>0</v>
      </c>
      <c r="H52" s="66"/>
      <c r="I52" s="66">
        <f>G52+H52</f>
        <v>0</v>
      </c>
    </row>
    <row r="53" spans="1:42">
      <c r="E53" s="4"/>
      <c r="F53" s="4"/>
      <c r="G53" s="4"/>
      <c r="H53" s="4"/>
      <c r="I53" s="4"/>
    </row>
    <row r="54" spans="1:42" ht="13.5" thickBot="1">
      <c r="A54" s="27">
        <v>29</v>
      </c>
      <c r="B54" s="28" t="s">
        <v>100</v>
      </c>
      <c r="C54" s="28"/>
      <c r="D54" s="28"/>
      <c r="E54" s="201">
        <f>WAElec_10!E53</f>
        <v>80649</v>
      </c>
      <c r="F54" s="201">
        <f>F45-SUM(F48:F52)</f>
        <v>-3784.0296368000563</v>
      </c>
      <c r="G54" s="201">
        <f>WAElec_10!AO53</f>
        <v>76864.970363199944</v>
      </c>
      <c r="H54" s="201">
        <f>H45-SUM(H48:H52)</f>
        <v>8941</v>
      </c>
      <c r="I54" s="201">
        <f>I45-SUM(I48:I52)</f>
        <v>85805.970363199944</v>
      </c>
    </row>
    <row r="55" spans="1:42" ht="13.5" thickTop="1">
      <c r="E55" s="4"/>
      <c r="F55" s="4"/>
      <c r="G55" s="4"/>
      <c r="H55" s="4"/>
      <c r="I55" s="4"/>
    </row>
    <row r="56" spans="1:42">
      <c r="B56" s="2" t="s">
        <v>101</v>
      </c>
      <c r="E56" s="4"/>
      <c r="F56" s="4"/>
      <c r="G56" s="4"/>
      <c r="H56" s="4"/>
      <c r="I56" s="4"/>
    </row>
    <row r="57" spans="1:42">
      <c r="B57" s="2" t="s">
        <v>102</v>
      </c>
      <c r="E57" s="4"/>
      <c r="F57" s="4"/>
      <c r="G57" s="4"/>
      <c r="H57" s="4"/>
      <c r="I57" s="4"/>
    </row>
    <row r="58" spans="1:42">
      <c r="A58" s="27">
        <v>30</v>
      </c>
      <c r="B58" s="28"/>
      <c r="C58" s="28" t="s">
        <v>103</v>
      </c>
      <c r="D58" s="28"/>
      <c r="E58" s="68">
        <f>WAElec_10!E57</f>
        <v>79107</v>
      </c>
      <c r="F58" s="68">
        <f t="shared" ref="F58:F67" si="1">G58-E58</f>
        <v>2848</v>
      </c>
      <c r="G58" s="68">
        <f>WAElec_10!AO57</f>
        <v>81955</v>
      </c>
      <c r="H58" s="68"/>
      <c r="I58" s="68">
        <f t="shared" ref="I58:I69" si="2">G58+H58</f>
        <v>81955</v>
      </c>
      <c r="AP58" s="916"/>
    </row>
    <row r="59" spans="1:42">
      <c r="A59" s="27">
        <v>31</v>
      </c>
      <c r="B59" s="29"/>
      <c r="C59" s="29" t="s">
        <v>104</v>
      </c>
      <c r="D59" s="29"/>
      <c r="E59" s="65">
        <f>WAElec_10!E58</f>
        <v>695537</v>
      </c>
      <c r="F59" s="65">
        <f t="shared" si="1"/>
        <v>72095</v>
      </c>
      <c r="G59" s="65">
        <f>WAElec_10!AO58</f>
        <v>767632</v>
      </c>
      <c r="H59" s="65"/>
      <c r="I59" s="65">
        <f t="shared" si="2"/>
        <v>767632</v>
      </c>
    </row>
    <row r="60" spans="1:42">
      <c r="A60" s="27">
        <v>32</v>
      </c>
      <c r="B60" s="29"/>
      <c r="C60" s="29" t="s">
        <v>105</v>
      </c>
      <c r="D60" s="29"/>
      <c r="E60" s="65">
        <f>WAElec_10!E59</f>
        <v>312505</v>
      </c>
      <c r="F60" s="65">
        <f t="shared" si="1"/>
        <v>0</v>
      </c>
      <c r="G60" s="65">
        <f>WAElec_10!AO59</f>
        <v>312505</v>
      </c>
      <c r="H60" s="65"/>
      <c r="I60" s="65">
        <f t="shared" si="2"/>
        <v>312505</v>
      </c>
    </row>
    <row r="61" spans="1:42">
      <c r="A61" s="27">
        <v>33</v>
      </c>
      <c r="B61" s="29"/>
      <c r="C61" s="29" t="s">
        <v>85</v>
      </c>
      <c r="D61" s="29"/>
      <c r="E61" s="65">
        <f>WAElec_10!E60</f>
        <v>642143</v>
      </c>
      <c r="F61" s="65">
        <f t="shared" si="1"/>
        <v>-3698</v>
      </c>
      <c r="G61" s="65">
        <f>WAElec_10!AO60</f>
        <v>638445</v>
      </c>
      <c r="H61" s="65"/>
      <c r="I61" s="65">
        <f t="shared" si="2"/>
        <v>638445</v>
      </c>
    </row>
    <row r="62" spans="1:42">
      <c r="A62" s="27">
        <v>34</v>
      </c>
      <c r="B62" s="29"/>
      <c r="C62" s="29" t="s">
        <v>106</v>
      </c>
      <c r="D62" s="29"/>
      <c r="E62" s="66">
        <f>WAElec_10!E61</f>
        <v>120996</v>
      </c>
      <c r="F62" s="66">
        <f t="shared" si="1"/>
        <v>0</v>
      </c>
      <c r="G62" s="66">
        <f>WAElec_10!AO61</f>
        <v>120996</v>
      </c>
      <c r="H62" s="66"/>
      <c r="I62" s="66">
        <f t="shared" si="2"/>
        <v>120996</v>
      </c>
    </row>
    <row r="63" spans="1:42">
      <c r="A63" s="27">
        <v>35</v>
      </c>
      <c r="B63" s="29"/>
      <c r="C63" s="29"/>
      <c r="D63" s="29" t="s">
        <v>107</v>
      </c>
      <c r="E63" s="29">
        <f>WAElec_10!E62</f>
        <v>1850288</v>
      </c>
      <c r="F63" s="29">
        <f>SUM(F58:F62)</f>
        <v>71245</v>
      </c>
      <c r="G63" s="29">
        <f>WAElec_10!AO62</f>
        <v>1921533</v>
      </c>
      <c r="H63" s="29">
        <f>SUM(H58:H62)</f>
        <v>0</v>
      </c>
      <c r="I63" s="29">
        <f>SUM(I58:I62)</f>
        <v>1921533</v>
      </c>
      <c r="AP63" s="916"/>
    </row>
    <row r="64" spans="1:42">
      <c r="A64" s="27">
        <v>36</v>
      </c>
      <c r="B64" s="29" t="s">
        <v>108</v>
      </c>
      <c r="C64" s="29"/>
      <c r="D64" s="29"/>
      <c r="E64" s="65">
        <f>WAElec_10!E63</f>
        <v>616793</v>
      </c>
      <c r="F64" s="65">
        <f t="shared" si="1"/>
        <v>-9932</v>
      </c>
      <c r="G64" s="65">
        <f>WAElec_10!AO63</f>
        <v>606861</v>
      </c>
      <c r="H64" s="65"/>
      <c r="I64" s="65">
        <f t="shared" si="2"/>
        <v>606861</v>
      </c>
    </row>
    <row r="65" spans="1:42">
      <c r="A65" s="27">
        <v>37</v>
      </c>
      <c r="B65" s="29" t="s">
        <v>109</v>
      </c>
      <c r="C65" s="29"/>
      <c r="D65" s="29"/>
      <c r="E65" s="66">
        <f>WAElec_10!E64</f>
        <v>12606</v>
      </c>
      <c r="F65" s="66">
        <f t="shared" si="1"/>
        <v>57168</v>
      </c>
      <c r="G65" s="66">
        <f>WAElec_10!AO64</f>
        <v>69774</v>
      </c>
      <c r="H65" s="66"/>
      <c r="I65" s="66">
        <f t="shared" si="2"/>
        <v>69774</v>
      </c>
    </row>
    <row r="66" spans="1:42">
      <c r="A66" s="27">
        <v>38</v>
      </c>
      <c r="B66" s="29"/>
      <c r="C66" s="29" t="s">
        <v>110</v>
      </c>
      <c r="D66" s="29"/>
      <c r="E66" s="29">
        <f>WAElec_10!E65</f>
        <v>629399</v>
      </c>
      <c r="F66" s="29">
        <f>SUM(F64:F65)</f>
        <v>47236</v>
      </c>
      <c r="G66" s="29">
        <f>WAElec_10!AO65</f>
        <v>676635</v>
      </c>
      <c r="H66" s="29">
        <f>SUM(H64:H65)</f>
        <v>0</v>
      </c>
      <c r="I66" s="29">
        <f>SUM(I64:I65)</f>
        <v>676635</v>
      </c>
    </row>
    <row r="67" spans="1:42">
      <c r="A67" s="27">
        <v>39</v>
      </c>
      <c r="B67" s="29" t="s">
        <v>111</v>
      </c>
      <c r="C67" s="29"/>
      <c r="D67" s="29"/>
      <c r="E67" s="65">
        <f>WAElec_10!E66</f>
        <v>0</v>
      </c>
      <c r="F67" s="65">
        <f t="shared" si="1"/>
        <v>-127</v>
      </c>
      <c r="G67" s="65">
        <f>WAElec_10!AO66</f>
        <v>-127</v>
      </c>
      <c r="H67" s="65"/>
      <c r="I67" s="65">
        <f t="shared" si="2"/>
        <v>-127</v>
      </c>
    </row>
    <row r="68" spans="1:42">
      <c r="A68" s="27">
        <v>40</v>
      </c>
      <c r="B68" s="29" t="s">
        <v>445</v>
      </c>
      <c r="C68" s="29"/>
      <c r="D68" s="29"/>
      <c r="E68" s="65"/>
      <c r="F68" s="65">
        <f>G68-E68</f>
        <v>18188</v>
      </c>
      <c r="G68" s="65">
        <f>WAElec_10!AO67</f>
        <v>18188</v>
      </c>
      <c r="H68" s="65"/>
      <c r="I68" s="65">
        <f>G68+H68</f>
        <v>18188</v>
      </c>
      <c r="AP68" s="916"/>
    </row>
    <row r="69" spans="1:42">
      <c r="A69" s="27">
        <v>41</v>
      </c>
      <c r="B69" s="29" t="s">
        <v>112</v>
      </c>
      <c r="C69" s="29"/>
      <c r="D69" s="29"/>
      <c r="E69" s="66">
        <f>WAElec_10!E68</f>
        <v>0</v>
      </c>
      <c r="F69" s="66">
        <f>G69-E69</f>
        <v>-190931</v>
      </c>
      <c r="G69" s="66">
        <f>WAElec_10!AO68</f>
        <v>-190931</v>
      </c>
      <c r="H69" s="66"/>
      <c r="I69" s="66">
        <f t="shared" si="2"/>
        <v>-190931</v>
      </c>
    </row>
    <row r="70" spans="1:42">
      <c r="A70" s="27"/>
      <c r="B70" s="29"/>
      <c r="C70" s="29"/>
      <c r="D70" s="29"/>
      <c r="E70" s="29"/>
      <c r="F70" s="29"/>
      <c r="G70" s="29"/>
      <c r="H70" s="29"/>
      <c r="I70" s="29"/>
    </row>
    <row r="71" spans="1:42" ht="13.5" thickBot="1">
      <c r="A71" s="30">
        <v>42</v>
      </c>
      <c r="B71" s="28" t="s">
        <v>113</v>
      </c>
      <c r="C71" s="28"/>
      <c r="D71" s="28"/>
      <c r="E71" s="201">
        <f>WAElec_10!E70</f>
        <v>1220889</v>
      </c>
      <c r="F71" s="201">
        <f>F63-F66+F67+F69</f>
        <v>-167049</v>
      </c>
      <c r="G71" s="201">
        <f>WAElec_10!AO70</f>
        <v>1072028</v>
      </c>
      <c r="H71" s="201">
        <f>H63-H66+H67+H69</f>
        <v>0</v>
      </c>
      <c r="I71" s="201">
        <f>I63-I66+I67+I69+I68</f>
        <v>1072028</v>
      </c>
    </row>
    <row r="72" spans="1:42" ht="13.5" thickTop="1">
      <c r="A72" s="27">
        <v>43</v>
      </c>
      <c r="B72" s="2" t="s">
        <v>114</v>
      </c>
      <c r="E72" s="32">
        <f>ROUND(E54/E71,4)</f>
        <v>6.6100000000000006E-2</v>
      </c>
      <c r="F72" s="32"/>
      <c r="G72" s="32">
        <f>ROUND(G54/G71,4)</f>
        <v>7.17E-2</v>
      </c>
      <c r="H72" s="32"/>
      <c r="I72" s="32">
        <f>ROUND(I54/I71,4)</f>
        <v>0.08</v>
      </c>
    </row>
  </sheetData>
  <phoneticPr fontId="0" type="noConversion"/>
  <pageMargins left="0.75" right="0.51" top="0.75" bottom="0.5" header="0.5" footer="0.5"/>
  <pageSetup scale="75" orientation="portrait" r:id="rId1"/>
  <headerFooter alignWithMargins="0">
    <oddHeader xml:space="preserve">&amp;RExhibit No. ____(EMA-2) </oddHeader>
    <oddFooter xml:space="preserve">&amp;RPage &amp;P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12"/>
  <sheetViews>
    <sheetView workbookViewId="0">
      <selection activeCell="F77" sqref="F77"/>
    </sheetView>
  </sheetViews>
  <sheetFormatPr defaultColWidth="12.42578125" defaultRowHeight="12"/>
  <cols>
    <col min="1" max="1" width="5.5703125" style="218" customWidth="1"/>
    <col min="2" max="2" width="26.140625" style="215" customWidth="1"/>
    <col min="3" max="3" width="12.42578125" style="215" customWidth="1"/>
    <col min="4" max="4" width="6.7109375" style="215" customWidth="1"/>
    <col min="5" max="7" width="12.42578125" style="215" customWidth="1"/>
    <col min="8" max="8" width="14.42578125" style="215" customWidth="1"/>
    <col min="9" max="16384" width="12.42578125" style="215"/>
  </cols>
  <sheetData>
    <row r="1" spans="1:8">
      <c r="A1" s="213" t="str">
        <f>Inputs!$D$6</f>
        <v>AVISTA UTILITIES</v>
      </c>
      <c r="B1" s="214"/>
      <c r="C1" s="213"/>
    </row>
    <row r="2" spans="1:8">
      <c r="A2" s="213" t="s">
        <v>125</v>
      </c>
      <c r="B2" s="214"/>
      <c r="C2" s="213"/>
      <c r="E2" s="213" t="s">
        <v>203</v>
      </c>
      <c r="F2" s="213"/>
      <c r="G2" s="213"/>
    </row>
    <row r="3" spans="1:8">
      <c r="A3" s="214" t="str">
        <f>WAElec_10!$A$4</f>
        <v>TWELVE MONTHS ENDED DECEMBER 31, 2010</v>
      </c>
      <c r="B3" s="214"/>
      <c r="C3" s="213"/>
      <c r="E3" s="213" t="s">
        <v>204</v>
      </c>
      <c r="F3" s="213"/>
      <c r="G3" s="213"/>
    </row>
    <row r="4" spans="1:8">
      <c r="A4" s="213" t="s">
        <v>0</v>
      </c>
      <c r="B4" s="214"/>
      <c r="C4" s="213"/>
      <c r="E4" s="216" t="s">
        <v>128</v>
      </c>
      <c r="F4" s="216"/>
      <c r="G4" s="217"/>
    </row>
    <row r="5" spans="1:8">
      <c r="A5" s="218" t="s">
        <v>12</v>
      </c>
    </row>
    <row r="6" spans="1:8" s="218" customFormat="1">
      <c r="A6" s="218" t="s">
        <v>129</v>
      </c>
      <c r="B6" s="219" t="s">
        <v>33</v>
      </c>
      <c r="C6" s="219"/>
      <c r="E6" s="219" t="s">
        <v>130</v>
      </c>
      <c r="F6" s="219" t="s">
        <v>131</v>
      </c>
      <c r="G6" s="219" t="s">
        <v>115</v>
      </c>
      <c r="H6" s="220" t="s">
        <v>132</v>
      </c>
    </row>
    <row r="7" spans="1:8">
      <c r="B7" s="221" t="s">
        <v>72</v>
      </c>
    </row>
    <row r="8" spans="1:8" s="224" customFormat="1">
      <c r="A8" s="222">
        <v>1</v>
      </c>
      <c r="B8" s="223" t="s">
        <v>73</v>
      </c>
      <c r="E8" s="225">
        <f>F8+G8</f>
        <v>0</v>
      </c>
      <c r="F8" s="225"/>
      <c r="G8" s="225"/>
      <c r="H8" s="224" t="str">
        <f t="shared" ref="H8:H13" si="0">IF(E8=F8+G8," ","ERROR")</f>
        <v xml:space="preserve"> </v>
      </c>
    </row>
    <row r="9" spans="1:8">
      <c r="A9" s="218">
        <v>2</v>
      </c>
      <c r="B9" s="221" t="s">
        <v>74</v>
      </c>
      <c r="E9" s="226"/>
      <c r="F9" s="226"/>
      <c r="G9" s="226"/>
      <c r="H9" s="224" t="str">
        <f t="shared" si="0"/>
        <v xml:space="preserve"> </v>
      </c>
    </row>
    <row r="10" spans="1:8">
      <c r="A10" s="218">
        <v>3</v>
      </c>
      <c r="B10" s="221" t="s">
        <v>133</v>
      </c>
      <c r="E10" s="226"/>
      <c r="F10" s="226"/>
      <c r="G10" s="226"/>
      <c r="H10" s="224" t="str">
        <f t="shared" si="0"/>
        <v xml:space="preserve"> </v>
      </c>
    </row>
    <row r="11" spans="1:8">
      <c r="A11" s="218">
        <v>4</v>
      </c>
      <c r="B11" s="221" t="s">
        <v>134</v>
      </c>
      <c r="E11" s="227">
        <f>E8+E9+E10</f>
        <v>0</v>
      </c>
      <c r="F11" s="227">
        <f>F8+F9+F10</f>
        <v>0</v>
      </c>
      <c r="G11" s="227">
        <f>G8+G9+G10</f>
        <v>0</v>
      </c>
      <c r="H11" s="224" t="str">
        <f t="shared" si="0"/>
        <v xml:space="preserve"> </v>
      </c>
    </row>
    <row r="12" spans="1:8">
      <c r="A12" s="218">
        <v>5</v>
      </c>
      <c r="B12" s="221" t="s">
        <v>77</v>
      </c>
      <c r="E12" s="226"/>
      <c r="F12" s="226"/>
      <c r="G12" s="226"/>
      <c r="H12" s="224" t="str">
        <f t="shared" si="0"/>
        <v xml:space="preserve"> </v>
      </c>
    </row>
    <row r="13" spans="1:8">
      <c r="A13" s="218">
        <v>6</v>
      </c>
      <c r="B13" s="221" t="s">
        <v>135</v>
      </c>
      <c r="E13" s="227">
        <f>E11+E12</f>
        <v>0</v>
      </c>
      <c r="F13" s="227">
        <f>F11+F12</f>
        <v>0</v>
      </c>
      <c r="G13" s="227">
        <f>G11+G12</f>
        <v>0</v>
      </c>
      <c r="H13" s="224" t="str">
        <f t="shared" si="0"/>
        <v xml:space="preserve"> </v>
      </c>
    </row>
    <row r="14" spans="1:8">
      <c r="E14" s="228"/>
      <c r="F14" s="228"/>
      <c r="G14" s="228"/>
      <c r="H14" s="224"/>
    </row>
    <row r="15" spans="1:8">
      <c r="B15" s="221" t="s">
        <v>79</v>
      </c>
      <c r="E15" s="228"/>
      <c r="F15" s="228"/>
      <c r="G15" s="228"/>
      <c r="H15" s="224"/>
    </row>
    <row r="16" spans="1:8">
      <c r="B16" s="221" t="s">
        <v>80</v>
      </c>
      <c r="E16" s="228"/>
      <c r="F16" s="228"/>
      <c r="G16" s="228"/>
      <c r="H16" s="224"/>
    </row>
    <row r="17" spans="1:8">
      <c r="A17" s="218">
        <v>7</v>
      </c>
      <c r="B17" s="221" t="s">
        <v>136</v>
      </c>
      <c r="E17" s="226"/>
      <c r="F17" s="226"/>
      <c r="G17" s="226"/>
      <c r="H17" s="224" t="str">
        <f>IF(E17=F17+G17," ","ERROR")</f>
        <v xml:space="preserve"> </v>
      </c>
    </row>
    <row r="18" spans="1:8">
      <c r="A18" s="218">
        <v>8</v>
      </c>
      <c r="B18" s="221" t="s">
        <v>137</v>
      </c>
      <c r="E18" s="226"/>
      <c r="F18" s="226"/>
      <c r="G18" s="226"/>
      <c r="H18" s="224" t="str">
        <f>IF(E18=F18+G18," ","ERROR")</f>
        <v xml:space="preserve"> </v>
      </c>
    </row>
    <row r="19" spans="1:8">
      <c r="A19" s="218">
        <v>9</v>
      </c>
      <c r="B19" s="221" t="s">
        <v>138</v>
      </c>
      <c r="E19" s="226"/>
      <c r="F19" s="226"/>
      <c r="G19" s="226"/>
      <c r="H19" s="224" t="str">
        <f>IF(E19=F19+G19," ","ERROR")</f>
        <v xml:space="preserve"> </v>
      </c>
    </row>
    <row r="20" spans="1:8">
      <c r="A20" s="218">
        <v>10</v>
      </c>
      <c r="B20" s="221" t="s">
        <v>139</v>
      </c>
      <c r="E20" s="226"/>
      <c r="F20" s="226"/>
      <c r="G20" s="226"/>
      <c r="H20" s="224" t="str">
        <f>IF(E20=F20+G20," ","ERROR")</f>
        <v xml:space="preserve"> </v>
      </c>
    </row>
    <row r="21" spans="1:8">
      <c r="A21" s="218">
        <v>11</v>
      </c>
      <c r="B21" s="221" t="s">
        <v>140</v>
      </c>
      <c r="E21" s="227">
        <f>E17+E18+E19+E20</f>
        <v>0</v>
      </c>
      <c r="F21" s="227">
        <f>F17+F18+F19+F20</f>
        <v>0</v>
      </c>
      <c r="G21" s="227">
        <f>G17+G18+G19+G20</f>
        <v>0</v>
      </c>
      <c r="H21" s="224" t="str">
        <f>IF(E21=F21+G21," ","ERROR")</f>
        <v xml:space="preserve"> </v>
      </c>
    </row>
    <row r="22" spans="1:8">
      <c r="E22" s="228"/>
      <c r="F22" s="228"/>
      <c r="G22" s="228"/>
      <c r="H22" s="224"/>
    </row>
    <row r="23" spans="1:8">
      <c r="B23" s="221" t="s">
        <v>85</v>
      </c>
      <c r="E23" s="228"/>
      <c r="F23" s="228"/>
      <c r="G23" s="228"/>
      <c r="H23" s="224"/>
    </row>
    <row r="24" spans="1:8">
      <c r="A24" s="218">
        <v>12</v>
      </c>
      <c r="B24" s="221" t="s">
        <v>136</v>
      </c>
      <c r="E24" s="226"/>
      <c r="F24" s="226"/>
      <c r="G24" s="226"/>
      <c r="H24" s="224" t="str">
        <f>IF(E24=F24+G24," ","ERROR")</f>
        <v xml:space="preserve"> </v>
      </c>
    </row>
    <row r="25" spans="1:8">
      <c r="A25" s="218">
        <v>13</v>
      </c>
      <c r="B25" s="221" t="s">
        <v>141</v>
      </c>
      <c r="E25" s="226"/>
      <c r="F25" s="226"/>
      <c r="G25" s="226"/>
      <c r="H25" s="224" t="str">
        <f>IF(E25=F25+G25," ","ERROR")</f>
        <v xml:space="preserve"> </v>
      </c>
    </row>
    <row r="26" spans="1:8">
      <c r="A26" s="218">
        <v>14</v>
      </c>
      <c r="B26" s="221" t="s">
        <v>139</v>
      </c>
      <c r="E26" s="226">
        <f>F26+G26</f>
        <v>0</v>
      </c>
      <c r="F26" s="226">
        <v>0</v>
      </c>
      <c r="G26" s="226">
        <f>G111</f>
        <v>0</v>
      </c>
      <c r="H26" s="224" t="str">
        <f>IF(E26=F26+G26," ","ERROR")</f>
        <v xml:space="preserve"> </v>
      </c>
    </row>
    <row r="27" spans="1:8">
      <c r="A27" s="218">
        <v>15</v>
      </c>
      <c r="B27" s="221" t="s">
        <v>142</v>
      </c>
      <c r="E27" s="227">
        <f>E24+E25+E26</f>
        <v>0</v>
      </c>
      <c r="F27" s="227">
        <f>F24+F25+F26</f>
        <v>0</v>
      </c>
      <c r="G27" s="227">
        <f>G24+G25+G26</f>
        <v>0</v>
      </c>
      <c r="H27" s="224" t="str">
        <f>IF(E27=F27+G27," ","ERROR")</f>
        <v xml:space="preserve"> </v>
      </c>
    </row>
    <row r="28" spans="1:8">
      <c r="E28" s="228"/>
      <c r="F28" s="228"/>
      <c r="G28" s="228"/>
      <c r="H28" s="224"/>
    </row>
    <row r="29" spans="1:8">
      <c r="A29" s="218">
        <v>16</v>
      </c>
      <c r="B29" s="221" t="s">
        <v>88</v>
      </c>
      <c r="E29" s="226"/>
      <c r="F29" s="226"/>
      <c r="G29" s="226"/>
      <c r="H29" s="224" t="str">
        <f>IF(E29=F29+G29," ","ERROR")</f>
        <v xml:space="preserve"> </v>
      </c>
    </row>
    <row r="30" spans="1:8">
      <c r="A30" s="218">
        <v>17</v>
      </c>
      <c r="B30" s="221" t="s">
        <v>89</v>
      </c>
      <c r="E30" s="226"/>
      <c r="F30" s="226"/>
      <c r="G30" s="226"/>
      <c r="H30" s="224" t="str">
        <f>IF(E30=F30+G30," ","ERROR")</f>
        <v xml:space="preserve"> </v>
      </c>
    </row>
    <row r="31" spans="1:8">
      <c r="A31" s="218">
        <v>18</v>
      </c>
      <c r="B31" s="221" t="s">
        <v>143</v>
      </c>
      <c r="E31" s="226"/>
      <c r="F31" s="226"/>
      <c r="G31" s="226"/>
      <c r="H31" s="224" t="str">
        <f>IF(E31=F31+G31," ","ERROR")</f>
        <v xml:space="preserve"> </v>
      </c>
    </row>
    <row r="32" spans="1:8">
      <c r="E32" s="228"/>
      <c r="F32" s="228"/>
      <c r="G32" s="228"/>
      <c r="H32" s="224"/>
    </row>
    <row r="33" spans="1:8">
      <c r="B33" s="221" t="s">
        <v>91</v>
      </c>
      <c r="E33" s="228"/>
      <c r="F33" s="228"/>
      <c r="G33" s="228"/>
      <c r="H33" s="224"/>
    </row>
    <row r="34" spans="1:8">
      <c r="A34" s="218">
        <v>19</v>
      </c>
      <c r="B34" s="221" t="s">
        <v>136</v>
      </c>
      <c r="E34" s="226"/>
      <c r="F34" s="226"/>
      <c r="G34" s="226"/>
      <c r="H34" s="224" t="str">
        <f>IF(E34=F34+G34," ","ERROR")</f>
        <v xml:space="preserve"> </v>
      </c>
    </row>
    <row r="35" spans="1:8">
      <c r="A35" s="218">
        <v>20</v>
      </c>
      <c r="B35" s="221" t="s">
        <v>141</v>
      </c>
      <c r="E35" s="226"/>
      <c r="F35" s="226"/>
      <c r="G35" s="226"/>
      <c r="H35" s="224" t="str">
        <f>IF(E35=F35+G35," ","ERROR")</f>
        <v xml:space="preserve"> </v>
      </c>
    </row>
    <row r="36" spans="1:8">
      <c r="A36" s="218">
        <v>21</v>
      </c>
      <c r="B36" s="221" t="s">
        <v>139</v>
      </c>
      <c r="E36" s="226"/>
      <c r="F36" s="226"/>
      <c r="G36" s="226"/>
      <c r="H36" s="224" t="str">
        <f>IF(E36=F36+G36," ","ERROR")</f>
        <v xml:space="preserve"> </v>
      </c>
    </row>
    <row r="37" spans="1:8">
      <c r="A37" s="218">
        <v>22</v>
      </c>
      <c r="B37" s="221" t="s">
        <v>144</v>
      </c>
      <c r="E37" s="229">
        <f>E34+E35+E36</f>
        <v>0</v>
      </c>
      <c r="F37" s="229">
        <f>F34+F35+F36</f>
        <v>0</v>
      </c>
      <c r="G37" s="229">
        <f>G34+G35+G36</f>
        <v>0</v>
      </c>
      <c r="H37" s="224" t="str">
        <f>IF(E37=F37+G37," ","ERROR")</f>
        <v xml:space="preserve"> </v>
      </c>
    </row>
    <row r="38" spans="1:8">
      <c r="A38" s="218">
        <v>23</v>
      </c>
      <c r="B38" s="221" t="s">
        <v>93</v>
      </c>
      <c r="E38" s="230">
        <f>E21+E27+E29+E30+E31+E37</f>
        <v>0</v>
      </c>
      <c r="F38" s="230">
        <f>F21+F27+F29+F30+F31+F37</f>
        <v>0</v>
      </c>
      <c r="G38" s="230">
        <f>G21+G27+G29+G30+G31+G37</f>
        <v>0</v>
      </c>
      <c r="H38" s="224" t="str">
        <f>IF(E38=F38+G38," ","ERROR")</f>
        <v xml:space="preserve"> </v>
      </c>
    </row>
    <row r="39" spans="1:8">
      <c r="E39" s="228"/>
      <c r="F39" s="228"/>
      <c r="G39" s="228"/>
      <c r="H39" s="224"/>
    </row>
    <row r="40" spans="1:8">
      <c r="A40" s="218">
        <v>24</v>
      </c>
      <c r="B40" s="221" t="s">
        <v>145</v>
      </c>
      <c r="E40" s="228">
        <f>E13-E38</f>
        <v>0</v>
      </c>
      <c r="F40" s="228">
        <f>F13-F38</f>
        <v>0</v>
      </c>
      <c r="G40" s="228">
        <f>G13-G38</f>
        <v>0</v>
      </c>
      <c r="H40" s="224" t="str">
        <f>IF(E40=F40+G40," ","ERROR")</f>
        <v xml:space="preserve"> </v>
      </c>
    </row>
    <row r="41" spans="1:8">
      <c r="B41" s="221"/>
      <c r="E41" s="228"/>
      <c r="F41" s="228"/>
      <c r="G41" s="228"/>
      <c r="H41" s="224"/>
    </row>
    <row r="42" spans="1:8">
      <c r="B42" s="221" t="s">
        <v>146</v>
      </c>
      <c r="E42" s="228"/>
      <c r="F42" s="228"/>
      <c r="G42" s="228"/>
      <c r="H42" s="224"/>
    </row>
    <row r="43" spans="1:8">
      <c r="A43" s="218">
        <v>25</v>
      </c>
      <c r="B43" s="221" t="s">
        <v>205</v>
      </c>
      <c r="E43" s="226">
        <f>F43+G43</f>
        <v>0</v>
      </c>
      <c r="F43" s="226">
        <v>0</v>
      </c>
      <c r="G43" s="226">
        <v>0</v>
      </c>
      <c r="H43" s="224" t="str">
        <f>IF(E43=F43+G43," ","ERROR")</f>
        <v xml:space="preserve"> </v>
      </c>
    </row>
    <row r="44" spans="1:8">
      <c r="A44" s="218">
        <v>26</v>
      </c>
      <c r="B44" s="221" t="s">
        <v>148</v>
      </c>
      <c r="E44" s="226">
        <f>F44+G44</f>
        <v>0</v>
      </c>
      <c r="F44" s="226">
        <v>0</v>
      </c>
      <c r="G44" s="226">
        <v>0</v>
      </c>
      <c r="H44" s="224" t="str">
        <f>IF(E44=F44+G44," ","ERROR")</f>
        <v xml:space="preserve"> </v>
      </c>
    </row>
    <row r="45" spans="1:8">
      <c r="A45" s="222">
        <v>27</v>
      </c>
      <c r="B45" s="906" t="s">
        <v>439</v>
      </c>
      <c r="E45" s="226">
        <f>F45+G45</f>
        <v>0</v>
      </c>
      <c r="F45" s="226"/>
      <c r="G45" s="226"/>
      <c r="H45" s="224"/>
    </row>
    <row r="46" spans="1:8" customFormat="1" ht="12.75">
      <c r="B46" s="215"/>
      <c r="E46" s="754"/>
      <c r="F46" s="754"/>
      <c r="G46" s="754"/>
    </row>
    <row r="47" spans="1:8">
      <c r="B47" s="221"/>
      <c r="E47" s="228"/>
      <c r="F47" s="228"/>
      <c r="G47" s="228"/>
      <c r="H47" s="224"/>
    </row>
    <row r="48" spans="1:8" s="224" customFormat="1">
      <c r="A48" s="222">
        <v>28</v>
      </c>
      <c r="B48" s="223" t="s">
        <v>100</v>
      </c>
      <c r="E48" s="232">
        <f>E40-SUM(E43:E45)</f>
        <v>0</v>
      </c>
      <c r="F48" s="232">
        <f>F40-SUM(F43:F45)</f>
        <v>0</v>
      </c>
      <c r="G48" s="232">
        <f>G40-SUM(G43:G45)</f>
        <v>0</v>
      </c>
      <c r="H48" s="224" t="str">
        <f>IF(E48=F48+G48," ","ERROR")</f>
        <v xml:space="preserve"> </v>
      </c>
    </row>
    <row r="49" spans="1:8">
      <c r="H49" s="224"/>
    </row>
    <row r="50" spans="1:8">
      <c r="B50" s="221" t="s">
        <v>101</v>
      </c>
      <c r="H50" s="224"/>
    </row>
    <row r="51" spans="1:8">
      <c r="B51" s="221" t="s">
        <v>102</v>
      </c>
      <c r="H51" s="224"/>
    </row>
    <row r="52" spans="1:8" s="224" customFormat="1">
      <c r="A52" s="218">
        <v>29</v>
      </c>
      <c r="B52" s="223" t="s">
        <v>150</v>
      </c>
      <c r="E52" s="225"/>
      <c r="F52" s="225"/>
      <c r="G52" s="225"/>
      <c r="H52" s="224" t="str">
        <f t="shared" ref="H52:H63" si="1">IF(E52=F52+G52," ","ERROR")</f>
        <v xml:space="preserve"> </v>
      </c>
    </row>
    <row r="53" spans="1:8">
      <c r="A53" s="218">
        <v>30</v>
      </c>
      <c r="B53" s="221" t="s">
        <v>151</v>
      </c>
      <c r="E53" s="226"/>
      <c r="F53" s="226"/>
      <c r="G53" s="226"/>
      <c r="H53" s="224" t="str">
        <f t="shared" si="1"/>
        <v xml:space="preserve"> </v>
      </c>
    </row>
    <row r="54" spans="1:8">
      <c r="A54" s="218">
        <v>31</v>
      </c>
      <c r="B54" s="221" t="s">
        <v>152</v>
      </c>
      <c r="E54" s="226"/>
      <c r="F54" s="226"/>
      <c r="G54" s="226"/>
      <c r="H54" s="224" t="str">
        <f t="shared" si="1"/>
        <v xml:space="preserve"> </v>
      </c>
    </row>
    <row r="55" spans="1:8">
      <c r="A55" s="218">
        <v>32</v>
      </c>
      <c r="B55" s="221" t="s">
        <v>153</v>
      </c>
      <c r="E55" s="226"/>
      <c r="F55" s="226"/>
      <c r="G55" s="226"/>
      <c r="H55" s="224" t="str">
        <f t="shared" si="1"/>
        <v xml:space="preserve"> </v>
      </c>
    </row>
    <row r="56" spans="1:8">
      <c r="A56" s="218">
        <v>33</v>
      </c>
      <c r="B56" s="221" t="s">
        <v>154</v>
      </c>
      <c r="E56" s="231"/>
      <c r="F56" s="231"/>
      <c r="G56" s="231"/>
      <c r="H56" s="224" t="str">
        <f t="shared" si="1"/>
        <v xml:space="preserve"> </v>
      </c>
    </row>
    <row r="57" spans="1:8">
      <c r="A57" s="218">
        <v>34</v>
      </c>
      <c r="B57" s="221" t="s">
        <v>155</v>
      </c>
      <c r="E57" s="228">
        <f>E52+E53+E54+E55+E56</f>
        <v>0</v>
      </c>
      <c r="F57" s="228">
        <f>F52+F53+F54+F55+F56</f>
        <v>0</v>
      </c>
      <c r="G57" s="228">
        <f>G52+G53+G54+G55+G56</f>
        <v>0</v>
      </c>
      <c r="H57" s="224" t="str">
        <f t="shared" si="1"/>
        <v xml:space="preserve"> </v>
      </c>
    </row>
    <row r="58" spans="1:8">
      <c r="A58" s="218">
        <v>35</v>
      </c>
      <c r="B58" s="221" t="s">
        <v>108</v>
      </c>
      <c r="E58" s="226"/>
      <c r="F58" s="226"/>
      <c r="G58" s="226"/>
      <c r="H58" s="224" t="str">
        <f t="shared" si="1"/>
        <v xml:space="preserve"> </v>
      </c>
    </row>
    <row r="59" spans="1:8">
      <c r="A59" s="218">
        <v>36</v>
      </c>
      <c r="B59" s="221" t="s">
        <v>109</v>
      </c>
      <c r="E59" s="231"/>
      <c r="F59" s="231"/>
      <c r="G59" s="231"/>
      <c r="H59" s="224" t="str">
        <f t="shared" si="1"/>
        <v xml:space="preserve"> </v>
      </c>
    </row>
    <row r="60" spans="1:8">
      <c r="A60" s="218">
        <v>37</v>
      </c>
      <c r="B60" s="221" t="s">
        <v>156</v>
      </c>
      <c r="E60" s="228">
        <f>E58+E59</f>
        <v>0</v>
      </c>
      <c r="F60" s="228">
        <f>F58+F59</f>
        <v>0</v>
      </c>
      <c r="G60" s="228">
        <f>G58+G59</f>
        <v>0</v>
      </c>
      <c r="H60" s="224" t="str">
        <f t="shared" si="1"/>
        <v xml:space="preserve"> </v>
      </c>
    </row>
    <row r="61" spans="1:8">
      <c r="A61" s="218">
        <v>38</v>
      </c>
      <c r="B61" s="221" t="s">
        <v>111</v>
      </c>
      <c r="E61" s="226"/>
      <c r="F61" s="226"/>
      <c r="G61" s="226"/>
      <c r="H61" s="224" t="str">
        <f t="shared" si="1"/>
        <v xml:space="preserve"> </v>
      </c>
    </row>
    <row r="62" spans="1:8">
      <c r="A62" s="218">
        <v>39</v>
      </c>
      <c r="B62" s="221" t="s">
        <v>446</v>
      </c>
      <c r="E62" s="226"/>
      <c r="F62" s="226"/>
      <c r="G62" s="226"/>
      <c r="H62" s="224"/>
    </row>
    <row r="63" spans="1:8">
      <c r="A63" s="218">
        <v>40</v>
      </c>
      <c r="B63" s="221" t="s">
        <v>112</v>
      </c>
      <c r="E63" s="231">
        <f>F63+G63</f>
        <v>-184825</v>
      </c>
      <c r="F63" s="770">
        <v>-184825</v>
      </c>
      <c r="G63" s="770"/>
      <c r="H63" s="224" t="str">
        <f t="shared" si="1"/>
        <v xml:space="preserve"> </v>
      </c>
    </row>
    <row r="64" spans="1:8">
      <c r="H64" s="224"/>
    </row>
    <row r="65" spans="1:8" s="224" customFormat="1" ht="12.75" thickBot="1">
      <c r="A65" s="222">
        <v>41</v>
      </c>
      <c r="B65" s="223" t="s">
        <v>113</v>
      </c>
      <c r="E65" s="54">
        <f>E57-E60+E61+E63+E62</f>
        <v>-184825</v>
      </c>
      <c r="F65" s="54">
        <f>F57-F60+F61+F63+F62</f>
        <v>-184825</v>
      </c>
      <c r="G65" s="54">
        <f>G57-G60+G61+G63+G62</f>
        <v>0</v>
      </c>
      <c r="H65" s="224" t="str">
        <f>IF(E65=F65+G65," ","ERROR")</f>
        <v xml:space="preserve"> </v>
      </c>
    </row>
    <row r="66" spans="1:8" ht="12.75" thickTop="1">
      <c r="A66" s="233"/>
      <c r="B66" s="234"/>
      <c r="C66" s="234"/>
      <c r="D66" s="234"/>
      <c r="E66" s="234"/>
      <c r="F66" s="234"/>
      <c r="G66" s="234"/>
    </row>
    <row r="67" spans="1:8">
      <c r="A67" s="235"/>
      <c r="B67" s="235"/>
      <c r="C67" s="235"/>
      <c r="D67" s="236"/>
      <c r="E67" s="237"/>
      <c r="F67" s="768"/>
      <c r="G67" s="769"/>
      <c r="H67" s="239"/>
    </row>
    <row r="68" spans="1:8">
      <c r="A68" s="235"/>
      <c r="B68" s="235"/>
      <c r="C68" s="235"/>
      <c r="D68" s="236"/>
      <c r="E68" s="237"/>
      <c r="F68" s="768"/>
      <c r="G68" s="769"/>
      <c r="H68" s="239"/>
    </row>
    <row r="69" spans="1:8">
      <c r="A69" s="235"/>
      <c r="B69" s="235"/>
      <c r="C69" s="235"/>
      <c r="D69" s="236"/>
      <c r="E69" s="237"/>
      <c r="G69" s="240"/>
      <c r="H69" s="239"/>
    </row>
    <row r="70" spans="1:8">
      <c r="A70" s="235"/>
      <c r="B70" s="235"/>
      <c r="C70" s="235"/>
      <c r="D70" s="236"/>
      <c r="E70" s="237"/>
      <c r="F70" s="236"/>
      <c r="G70" s="240"/>
      <c r="H70" s="239"/>
    </row>
    <row r="71" spans="1:8">
      <c r="A71" s="233"/>
      <c r="B71" s="236"/>
      <c r="C71" s="236"/>
      <c r="D71" s="236"/>
      <c r="E71" s="237"/>
      <c r="F71" s="236"/>
      <c r="G71" s="240"/>
      <c r="H71" s="237"/>
    </row>
    <row r="72" spans="1:8">
      <c r="A72" s="233"/>
      <c r="B72" s="236"/>
      <c r="C72" s="236"/>
      <c r="D72" s="236"/>
      <c r="E72" s="237"/>
      <c r="F72" s="236"/>
      <c r="G72" s="240"/>
      <c r="H72" s="239"/>
    </row>
    <row r="73" spans="1:8">
      <c r="A73" s="233"/>
      <c r="B73" s="241"/>
      <c r="C73" s="236"/>
      <c r="D73" s="236"/>
      <c r="E73" s="237"/>
      <c r="F73" s="236"/>
      <c r="G73" s="240"/>
      <c r="H73" s="239"/>
    </row>
    <row r="74" spans="1:8">
      <c r="A74" s="233"/>
      <c r="B74" s="242"/>
      <c r="C74" s="236"/>
      <c r="D74" s="236"/>
      <c r="E74" s="236"/>
      <c r="F74" s="236"/>
      <c r="G74" s="238"/>
      <c r="H74" s="243"/>
    </row>
    <row r="75" spans="1:8">
      <c r="A75" s="233"/>
      <c r="B75" s="244"/>
      <c r="C75" s="236"/>
      <c r="D75" s="236"/>
      <c r="E75" s="236"/>
      <c r="F75" s="236"/>
      <c r="G75" s="245"/>
      <c r="H75" s="243"/>
    </row>
    <row r="76" spans="1:8">
      <c r="A76" s="233"/>
      <c r="B76" s="242"/>
      <c r="C76" s="236"/>
      <c r="D76" s="236"/>
      <c r="E76" s="236"/>
      <c r="F76" s="236"/>
      <c r="G76" s="246"/>
      <c r="H76" s="243"/>
    </row>
    <row r="77" spans="1:8">
      <c r="A77" s="233"/>
      <c r="B77" s="242"/>
      <c r="C77" s="236"/>
      <c r="D77" s="236"/>
      <c r="E77" s="236"/>
      <c r="F77" s="236"/>
      <c r="G77" s="246"/>
      <c r="H77" s="243"/>
    </row>
    <row r="78" spans="1:8">
      <c r="A78" s="233"/>
      <c r="B78" s="242"/>
      <c r="C78" s="236"/>
      <c r="D78" s="236"/>
      <c r="E78" s="236"/>
      <c r="F78" s="236"/>
      <c r="G78" s="246"/>
      <c r="H78" s="243"/>
    </row>
    <row r="79" spans="1:8">
      <c r="A79" s="233"/>
      <c r="B79" s="242"/>
      <c r="C79" s="236"/>
      <c r="D79" s="236"/>
      <c r="E79" s="236"/>
      <c r="F79" s="236"/>
      <c r="G79" s="246"/>
      <c r="H79" s="243"/>
    </row>
    <row r="80" spans="1:8">
      <c r="A80" s="233"/>
      <c r="B80" s="242"/>
      <c r="C80" s="236"/>
      <c r="D80" s="236"/>
      <c r="E80" s="236"/>
      <c r="F80" s="236"/>
      <c r="G80" s="246"/>
      <c r="H80" s="243"/>
    </row>
    <row r="81" spans="1:8">
      <c r="A81" s="233"/>
      <c r="B81" s="234"/>
      <c r="C81" s="236"/>
      <c r="D81" s="236"/>
      <c r="E81" s="236"/>
      <c r="F81" s="236"/>
      <c r="G81" s="246"/>
      <c r="H81" s="243"/>
    </row>
    <row r="82" spans="1:8">
      <c r="A82" s="233"/>
      <c r="B82" s="242"/>
      <c r="C82" s="236"/>
      <c r="D82" s="236"/>
      <c r="E82" s="236"/>
      <c r="F82" s="236"/>
      <c r="G82" s="246"/>
      <c r="H82" s="243"/>
    </row>
    <row r="83" spans="1:8">
      <c r="A83" s="233"/>
      <c r="B83" s="242"/>
      <c r="C83" s="236"/>
      <c r="D83" s="236"/>
      <c r="E83" s="236"/>
      <c r="F83" s="236"/>
      <c r="G83" s="246"/>
      <c r="H83" s="243"/>
    </row>
    <row r="84" spans="1:8">
      <c r="A84" s="233"/>
      <c r="B84" s="242"/>
      <c r="C84" s="236"/>
      <c r="D84" s="236"/>
      <c r="E84" s="236"/>
      <c r="F84" s="236"/>
      <c r="G84" s="246"/>
      <c r="H84" s="243"/>
    </row>
    <row r="85" spans="1:8">
      <c r="A85" s="233"/>
      <c r="B85" s="242"/>
      <c r="C85" s="236"/>
      <c r="D85" s="236"/>
      <c r="E85" s="236"/>
      <c r="F85" s="236"/>
      <c r="G85" s="246"/>
      <c r="H85" s="243"/>
    </row>
    <row r="86" spans="1:8">
      <c r="A86" s="233"/>
      <c r="B86" s="242"/>
      <c r="C86" s="236"/>
      <c r="D86" s="236"/>
      <c r="E86" s="236"/>
      <c r="F86" s="236"/>
      <c r="G86" s="246"/>
      <c r="H86" s="243"/>
    </row>
    <row r="87" spans="1:8">
      <c r="A87" s="233"/>
      <c r="B87" s="242"/>
      <c r="C87" s="236"/>
      <c r="D87" s="236"/>
      <c r="E87" s="236"/>
      <c r="F87" s="236"/>
      <c r="G87" s="246"/>
      <c r="H87" s="243"/>
    </row>
    <row r="88" spans="1:8">
      <c r="A88" s="233"/>
      <c r="B88" s="242"/>
      <c r="C88" s="236"/>
      <c r="D88" s="236"/>
      <c r="E88" s="236"/>
      <c r="F88" s="236"/>
      <c r="G88" s="246"/>
      <c r="H88" s="243"/>
    </row>
    <row r="89" spans="1:8">
      <c r="A89" s="233"/>
      <c r="B89" s="234"/>
      <c r="C89" s="236"/>
      <c r="D89" s="236"/>
      <c r="E89" s="236"/>
      <c r="F89" s="236"/>
      <c r="G89" s="246"/>
      <c r="H89" s="243"/>
    </row>
    <row r="90" spans="1:8">
      <c r="A90" s="233"/>
      <c r="B90" s="242"/>
      <c r="C90" s="236"/>
      <c r="D90" s="236"/>
      <c r="E90" s="236"/>
      <c r="F90" s="236"/>
      <c r="G90" s="246"/>
      <c r="H90" s="243"/>
    </row>
    <row r="91" spans="1:8">
      <c r="A91" s="233"/>
      <c r="B91" s="242"/>
      <c r="C91" s="236"/>
      <c r="D91" s="236"/>
      <c r="E91" s="236"/>
      <c r="F91" s="236"/>
      <c r="G91" s="246"/>
      <c r="H91" s="243"/>
    </row>
    <row r="92" spans="1:8">
      <c r="A92" s="233"/>
      <c r="B92" s="242"/>
      <c r="C92" s="236"/>
      <c r="D92" s="236"/>
      <c r="E92" s="236"/>
      <c r="F92" s="236"/>
      <c r="G92" s="246"/>
      <c r="H92" s="243"/>
    </row>
    <row r="93" spans="1:8">
      <c r="A93" s="234"/>
      <c r="B93" s="242"/>
      <c r="C93" s="236"/>
      <c r="D93" s="236"/>
      <c r="E93" s="236"/>
      <c r="F93" s="236"/>
      <c r="G93" s="246"/>
      <c r="H93" s="243"/>
    </row>
    <row r="94" spans="1:8">
      <c r="A94" s="234"/>
      <c r="B94" s="242"/>
      <c r="C94" s="236"/>
      <c r="D94" s="236"/>
      <c r="E94" s="236"/>
      <c r="F94" s="236"/>
      <c r="G94" s="246"/>
      <c r="H94" s="243"/>
    </row>
    <row r="95" spans="1:8">
      <c r="A95" s="234"/>
      <c r="B95" s="234"/>
      <c r="C95" s="236"/>
      <c r="D95" s="236"/>
      <c r="E95" s="236"/>
      <c r="F95" s="236"/>
      <c r="G95" s="246"/>
      <c r="H95" s="243"/>
    </row>
    <row r="96" spans="1:8">
      <c r="A96" s="234"/>
      <c r="B96" s="242"/>
      <c r="C96" s="236"/>
      <c r="D96" s="236"/>
      <c r="E96" s="236"/>
      <c r="F96" s="236"/>
      <c r="G96" s="246"/>
      <c r="H96" s="243"/>
    </row>
    <row r="97" spans="1:8">
      <c r="A97" s="234"/>
      <c r="B97" s="242"/>
      <c r="C97" s="236"/>
      <c r="D97" s="236"/>
      <c r="E97" s="236"/>
      <c r="F97" s="236"/>
      <c r="G97" s="246"/>
      <c r="H97" s="243"/>
    </row>
    <row r="98" spans="1:8">
      <c r="A98" s="234"/>
      <c r="B98" s="242"/>
      <c r="C98" s="236"/>
      <c r="D98" s="236"/>
      <c r="E98" s="236"/>
      <c r="F98" s="236"/>
      <c r="G98" s="246"/>
      <c r="H98" s="243"/>
    </row>
    <row r="99" spans="1:8">
      <c r="A99" s="234"/>
      <c r="B99" s="234"/>
      <c r="C99" s="236"/>
      <c r="D99" s="236"/>
      <c r="E99" s="236"/>
      <c r="F99" s="236"/>
      <c r="G99" s="246"/>
      <c r="H99" s="243"/>
    </row>
    <row r="100" spans="1:8">
      <c r="A100" s="234"/>
      <c r="B100" s="242"/>
      <c r="C100" s="236"/>
      <c r="D100" s="236"/>
      <c r="E100" s="236"/>
      <c r="F100" s="236"/>
      <c r="G100" s="246"/>
      <c r="H100" s="243"/>
    </row>
    <row r="101" spans="1:8">
      <c r="A101" s="234"/>
      <c r="B101" s="242"/>
      <c r="C101" s="236"/>
      <c r="D101" s="236"/>
      <c r="E101" s="236"/>
      <c r="F101" s="236"/>
      <c r="G101" s="246"/>
      <c r="H101" s="243"/>
    </row>
    <row r="102" spans="1:8">
      <c r="A102" s="234"/>
      <c r="B102" s="242"/>
      <c r="C102" s="236"/>
      <c r="D102" s="236"/>
      <c r="E102" s="236"/>
      <c r="F102" s="236"/>
      <c r="G102" s="246"/>
      <c r="H102" s="243"/>
    </row>
    <row r="103" spans="1:8">
      <c r="A103" s="234"/>
      <c r="B103" s="242"/>
      <c r="C103" s="236"/>
      <c r="D103" s="236"/>
      <c r="E103" s="236"/>
      <c r="F103" s="236"/>
      <c r="G103" s="246"/>
      <c r="H103" s="243"/>
    </row>
    <row r="104" spans="1:8">
      <c r="A104" s="234"/>
      <c r="B104" s="242"/>
      <c r="C104" s="236"/>
      <c r="D104" s="236"/>
      <c r="E104" s="236"/>
      <c r="F104" s="236"/>
      <c r="G104" s="246"/>
      <c r="H104" s="243"/>
    </row>
    <row r="105" spans="1:8">
      <c r="A105" s="234"/>
      <c r="B105" s="236"/>
      <c r="C105" s="236"/>
      <c r="D105" s="236"/>
      <c r="E105" s="236"/>
      <c r="F105" s="236"/>
      <c r="G105" s="246"/>
      <c r="H105" s="243"/>
    </row>
    <row r="106" spans="1:8">
      <c r="A106" s="234"/>
      <c r="B106" s="236"/>
      <c r="C106" s="236"/>
      <c r="D106" s="236"/>
      <c r="E106" s="236"/>
      <c r="F106" s="236"/>
      <c r="G106" s="246"/>
      <c r="H106" s="243"/>
    </row>
    <row r="107" spans="1:8">
      <c r="A107" s="234"/>
      <c r="B107" s="236"/>
      <c r="C107" s="236"/>
      <c r="D107" s="236"/>
      <c r="E107" s="236"/>
      <c r="F107" s="236"/>
      <c r="G107" s="246"/>
      <c r="H107" s="243"/>
    </row>
    <row r="108" spans="1:8">
      <c r="A108" s="234"/>
      <c r="B108" s="236"/>
      <c r="C108" s="236"/>
      <c r="D108" s="236"/>
      <c r="E108" s="236"/>
      <c r="F108" s="236"/>
      <c r="G108" s="246"/>
      <c r="H108" s="243"/>
    </row>
    <row r="109" spans="1:8">
      <c r="A109" s="234"/>
      <c r="B109" s="236"/>
      <c r="C109" s="236"/>
      <c r="D109" s="236"/>
      <c r="E109" s="236"/>
      <c r="F109" s="236"/>
      <c r="G109" s="246"/>
      <c r="H109" s="243"/>
    </row>
    <row r="110" spans="1:8">
      <c r="A110" s="234"/>
      <c r="B110" s="236"/>
      <c r="C110" s="236"/>
      <c r="D110" s="236"/>
      <c r="E110" s="237"/>
      <c r="F110" s="236"/>
      <c r="G110" s="246"/>
      <c r="H110" s="243"/>
    </row>
    <row r="111" spans="1:8">
      <c r="A111" s="234"/>
      <c r="B111" s="241"/>
      <c r="C111" s="247"/>
      <c r="D111" s="236"/>
      <c r="E111" s="237"/>
      <c r="F111" s="236"/>
      <c r="G111" s="245"/>
      <c r="H111" s="243"/>
    </row>
    <row r="112" spans="1:8">
      <c r="A112" s="234"/>
      <c r="B112" s="236"/>
      <c r="C112" s="236"/>
      <c r="D112" s="236"/>
      <c r="E112" s="237"/>
      <c r="F112" s="236"/>
      <c r="G112" s="238"/>
      <c r="H112" s="243"/>
    </row>
  </sheetData>
  <customSheetViews>
    <customSheetView guid="{A15D1962-B049-11D2-8670-0000832CEEE8}" showPageBreaks="1" fitToPage="1" showRuler="0" topLeftCell="A63">
      <selection activeCell="F64" sqref="F64"/>
      <pageMargins left="0.75" right="0.75" top="0.5" bottom="0.5" header="0.5" footer="0.5"/>
      <pageSetup scale="74" orientation="portrait" horizontalDpi="4294967292" verticalDpi="0" r:id="rId1"/>
      <headerFooter alignWithMargins="0"/>
    </customSheetView>
    <customSheetView guid="{6E1B8C45-B07F-11D2-B0DC-0000832CDFF0}" showPageBreaks="1" printArea="1" showRuler="0">
      <selection sqref="A1:IV65536"/>
      <pageMargins left="1" right="1" top="0.5" bottom="0.5" header="0.5" footer="0.5"/>
      <pageSetup scale="90" orientation="portrait" horizontalDpi="4294967292" verticalDpi="0" r:id="rId2"/>
      <headerFooter alignWithMargins="0"/>
    </customSheetView>
  </customSheetViews>
  <phoneticPr fontId="0" type="noConversion"/>
  <pageMargins left="1" right="1" top="0.5" bottom="0.5" header="0.5" footer="0.5"/>
  <pageSetup scale="90" orientation="portrait" horizontalDpi="4294967292"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12"/>
  <sheetViews>
    <sheetView topLeftCell="A4" workbookViewId="0">
      <selection activeCell="F61" sqref="F61"/>
    </sheetView>
  </sheetViews>
  <sheetFormatPr defaultColWidth="12.42578125" defaultRowHeight="12"/>
  <cols>
    <col min="1" max="1" width="5.5703125" style="105" customWidth="1"/>
    <col min="2" max="2" width="26.140625" style="104" customWidth="1"/>
    <col min="3" max="3" width="12.42578125" style="104" customWidth="1"/>
    <col min="4" max="4" width="6.7109375" style="104" customWidth="1"/>
    <col min="5" max="16384" width="12.42578125" style="104"/>
  </cols>
  <sheetData>
    <row r="1" spans="1:8" ht="12" customHeight="1">
      <c r="A1" s="102" t="str">
        <f>Inputs!$D$6</f>
        <v>AVISTA UTILITIES</v>
      </c>
      <c r="B1" s="103"/>
      <c r="C1" s="102"/>
      <c r="H1" s="878"/>
    </row>
    <row r="2" spans="1:8" ht="12" customHeight="1">
      <c r="A2" s="102" t="s">
        <v>125</v>
      </c>
      <c r="B2" s="103"/>
      <c r="C2" s="102"/>
      <c r="E2" s="102"/>
      <c r="F2" s="105" t="s">
        <v>206</v>
      </c>
      <c r="G2" s="102"/>
    </row>
    <row r="3" spans="1:8" ht="12" customHeight="1">
      <c r="A3" s="103" t="str">
        <f>WAElec_10!$A$4</f>
        <v>TWELVE MONTHS ENDED DECEMBER 31, 2010</v>
      </c>
      <c r="B3" s="103"/>
      <c r="C3" s="102"/>
      <c r="E3" s="102"/>
      <c r="F3" s="105" t="s">
        <v>207</v>
      </c>
      <c r="G3" s="102"/>
    </row>
    <row r="4" spans="1:8" ht="12" customHeight="1">
      <c r="A4" s="102" t="s">
        <v>0</v>
      </c>
      <c r="B4" s="103"/>
      <c r="C4" s="102"/>
      <c r="E4" s="106"/>
      <c r="F4" s="107" t="s">
        <v>128</v>
      </c>
      <c r="G4" s="108"/>
    </row>
    <row r="5" spans="1:8" ht="12" customHeight="1">
      <c r="A5" s="105" t="s">
        <v>12</v>
      </c>
    </row>
    <row r="6" spans="1:8" s="105" customFormat="1" ht="12" customHeight="1">
      <c r="A6" s="105" t="s">
        <v>129</v>
      </c>
      <c r="B6" s="109" t="s">
        <v>33</v>
      </c>
      <c r="C6" s="109"/>
      <c r="E6" s="109" t="s">
        <v>130</v>
      </c>
      <c r="F6" s="109" t="s">
        <v>131</v>
      </c>
      <c r="G6" s="109" t="s">
        <v>115</v>
      </c>
      <c r="H6" s="110" t="s">
        <v>132</v>
      </c>
    </row>
    <row r="7" spans="1:8" ht="12" customHeight="1">
      <c r="B7" s="111" t="s">
        <v>72</v>
      </c>
    </row>
    <row r="8" spans="1:8" s="114" customFormat="1" ht="12" customHeight="1">
      <c r="A8" s="112">
        <v>1</v>
      </c>
      <c r="B8" s="113" t="s">
        <v>73</v>
      </c>
      <c r="E8" s="115">
        <f>F8+G8</f>
        <v>0</v>
      </c>
      <c r="F8" s="115"/>
      <c r="G8" s="115"/>
      <c r="H8" s="114" t="str">
        <f t="shared" ref="H8:H13" si="0">IF(E8=F8+G8," ","ERROR")</f>
        <v xml:space="preserve"> </v>
      </c>
    </row>
    <row r="9" spans="1:8" ht="12" customHeight="1">
      <c r="A9" s="105">
        <v>2</v>
      </c>
      <c r="B9" s="111" t="s">
        <v>74</v>
      </c>
      <c r="E9" s="116"/>
      <c r="F9" s="116"/>
      <c r="G9" s="116"/>
      <c r="H9" s="114" t="str">
        <f t="shared" si="0"/>
        <v xml:space="preserve"> </v>
      </c>
    </row>
    <row r="10" spans="1:8" ht="12" customHeight="1">
      <c r="A10" s="105">
        <v>3</v>
      </c>
      <c r="B10" s="111" t="s">
        <v>133</v>
      </c>
      <c r="E10" s="116"/>
      <c r="F10" s="116"/>
      <c r="G10" s="116"/>
      <c r="H10" s="114" t="str">
        <f t="shared" si="0"/>
        <v xml:space="preserve"> </v>
      </c>
    </row>
    <row r="11" spans="1:8" ht="12" customHeight="1">
      <c r="A11" s="105">
        <v>4</v>
      </c>
      <c r="B11" s="111" t="s">
        <v>134</v>
      </c>
      <c r="E11" s="117">
        <f>E8+E9+E10</f>
        <v>0</v>
      </c>
      <c r="F11" s="117">
        <f>F8+F9+F10</f>
        <v>0</v>
      </c>
      <c r="G11" s="117">
        <f>G8+G9+G10</f>
        <v>0</v>
      </c>
      <c r="H11" s="114" t="str">
        <f t="shared" si="0"/>
        <v xml:space="preserve"> </v>
      </c>
    </row>
    <row r="12" spans="1:8" ht="12" customHeight="1">
      <c r="A12" s="105">
        <v>5</v>
      </c>
      <c r="B12" s="111" t="s">
        <v>77</v>
      </c>
      <c r="E12" s="116"/>
      <c r="F12" s="116"/>
      <c r="G12" s="116"/>
      <c r="H12" s="114" t="str">
        <f t="shared" si="0"/>
        <v xml:space="preserve"> </v>
      </c>
    </row>
    <row r="13" spans="1:8" ht="12" customHeight="1">
      <c r="A13" s="105">
        <v>6</v>
      </c>
      <c r="B13" s="111" t="s">
        <v>135</v>
      </c>
      <c r="E13" s="117">
        <f>E11+E12</f>
        <v>0</v>
      </c>
      <c r="F13" s="117">
        <f>F11+F12</f>
        <v>0</v>
      </c>
      <c r="G13" s="117">
        <f>G11+G12</f>
        <v>0</v>
      </c>
      <c r="H13" s="114" t="str">
        <f t="shared" si="0"/>
        <v xml:space="preserve"> </v>
      </c>
    </row>
    <row r="14" spans="1:8" ht="12" customHeight="1">
      <c r="E14" s="118"/>
      <c r="F14" s="118"/>
      <c r="G14" s="118"/>
      <c r="H14" s="114"/>
    </row>
    <row r="15" spans="1:8" ht="12" customHeight="1">
      <c r="B15" s="111" t="s">
        <v>79</v>
      </c>
      <c r="E15" s="118"/>
      <c r="F15" s="118"/>
      <c r="G15" s="118"/>
      <c r="H15" s="114"/>
    </row>
    <row r="16" spans="1:8" ht="12" customHeight="1">
      <c r="B16" s="111" t="s">
        <v>80</v>
      </c>
      <c r="E16" s="118"/>
      <c r="F16" s="118"/>
      <c r="G16" s="118"/>
      <c r="H16" s="114"/>
    </row>
    <row r="17" spans="1:8" ht="12" customHeight="1">
      <c r="A17" s="105">
        <v>7</v>
      </c>
      <c r="B17" s="111" t="s">
        <v>136</v>
      </c>
      <c r="E17" s="116"/>
      <c r="F17" s="116"/>
      <c r="G17" s="116"/>
      <c r="H17" s="114" t="str">
        <f>IF(E17=F17+G17," ","ERROR")</f>
        <v xml:space="preserve"> </v>
      </c>
    </row>
    <row r="18" spans="1:8" ht="12" customHeight="1">
      <c r="A18" s="105">
        <v>8</v>
      </c>
      <c r="B18" s="111" t="s">
        <v>137</v>
      </c>
      <c r="E18" s="116"/>
      <c r="F18" s="116"/>
      <c r="G18" s="116"/>
      <c r="H18" s="114" t="str">
        <f>IF(E18=F18+G18," ","ERROR")</f>
        <v xml:space="preserve"> </v>
      </c>
    </row>
    <row r="19" spans="1:8" ht="12" customHeight="1">
      <c r="A19" s="105">
        <v>9</v>
      </c>
      <c r="B19" s="111" t="s">
        <v>138</v>
      </c>
      <c r="E19" s="116"/>
      <c r="F19" s="116"/>
      <c r="G19" s="116"/>
      <c r="H19" s="114" t="str">
        <f>IF(E19=F19+G19," ","ERROR")</f>
        <v xml:space="preserve"> </v>
      </c>
    </row>
    <row r="20" spans="1:8" ht="12" customHeight="1">
      <c r="A20" s="105">
        <v>10</v>
      </c>
      <c r="B20" s="111" t="s">
        <v>139</v>
      </c>
      <c r="E20" s="116"/>
      <c r="F20" s="116"/>
      <c r="G20" s="116"/>
      <c r="H20" s="114" t="str">
        <f>IF(E20=F20+G20," ","ERROR")</f>
        <v xml:space="preserve"> </v>
      </c>
    </row>
    <row r="21" spans="1:8" ht="12" customHeight="1">
      <c r="A21" s="105">
        <v>11</v>
      </c>
      <c r="B21" s="111" t="s">
        <v>140</v>
      </c>
      <c r="E21" s="117">
        <f>E17+E18+E19+E20</f>
        <v>0</v>
      </c>
      <c r="F21" s="117">
        <f>F17+F18+F19+F20</f>
        <v>0</v>
      </c>
      <c r="G21" s="117">
        <f>G17+G18+G19+G20</f>
        <v>0</v>
      </c>
      <c r="H21" s="114" t="str">
        <f>IF(E21=F21+G21," ","ERROR")</f>
        <v xml:space="preserve"> </v>
      </c>
    </row>
    <row r="22" spans="1:8" ht="12" customHeight="1">
      <c r="E22" s="118"/>
      <c r="F22" s="118"/>
      <c r="G22" s="118"/>
      <c r="H22" s="114"/>
    </row>
    <row r="23" spans="1:8" ht="12" customHeight="1">
      <c r="B23" s="111" t="s">
        <v>85</v>
      </c>
      <c r="E23" s="118"/>
      <c r="F23" s="118"/>
      <c r="G23" s="118"/>
      <c r="H23" s="114"/>
    </row>
    <row r="24" spans="1:8" ht="12" customHeight="1">
      <c r="A24" s="105">
        <v>12</v>
      </c>
      <c r="B24" s="111" t="s">
        <v>136</v>
      </c>
      <c r="E24" s="116"/>
      <c r="F24" s="116"/>
      <c r="G24" s="116"/>
      <c r="H24" s="114" t="str">
        <f>IF(E24=F24+G24," ","ERROR")</f>
        <v xml:space="preserve"> </v>
      </c>
    </row>
    <row r="25" spans="1:8" ht="12" customHeight="1">
      <c r="A25" s="105">
        <v>13</v>
      </c>
      <c r="B25" s="111" t="s">
        <v>141</v>
      </c>
      <c r="E25" s="116"/>
      <c r="F25" s="116"/>
      <c r="G25" s="116"/>
      <c r="H25" s="114" t="str">
        <f>IF(E25=F25+G25," ","ERROR")</f>
        <v xml:space="preserve"> </v>
      </c>
    </row>
    <row r="26" spans="1:8" ht="12" customHeight="1">
      <c r="A26" s="105">
        <v>14</v>
      </c>
      <c r="B26" s="111" t="s">
        <v>139</v>
      </c>
      <c r="E26" s="116">
        <f>F26+G26</f>
        <v>0</v>
      </c>
      <c r="F26" s="116"/>
      <c r="G26" s="116"/>
      <c r="H26" s="114" t="str">
        <f>IF(E26=F26+G26," ","ERROR")</f>
        <v xml:space="preserve"> </v>
      </c>
    </row>
    <row r="27" spans="1:8" ht="12" customHeight="1">
      <c r="A27" s="105">
        <v>15</v>
      </c>
      <c r="B27" s="111" t="s">
        <v>142</v>
      </c>
      <c r="E27" s="117">
        <f>E24+E25+E26</f>
        <v>0</v>
      </c>
      <c r="F27" s="117">
        <f>F24+F25+F26</f>
        <v>0</v>
      </c>
      <c r="G27" s="117">
        <f>G24+G25+G26</f>
        <v>0</v>
      </c>
      <c r="H27" s="114" t="str">
        <f>IF(E27=F27+G27," ","ERROR")</f>
        <v xml:space="preserve"> </v>
      </c>
    </row>
    <row r="28" spans="1:8" ht="12" customHeight="1">
      <c r="E28" s="118"/>
      <c r="F28" s="118"/>
      <c r="G28" s="118"/>
      <c r="H28" s="114"/>
    </row>
    <row r="29" spans="1:8" ht="12" customHeight="1">
      <c r="A29" s="105">
        <v>16</v>
      </c>
      <c r="B29" s="111" t="s">
        <v>88</v>
      </c>
      <c r="E29" s="116"/>
      <c r="F29" s="116"/>
      <c r="G29" s="116"/>
      <c r="H29" s="114" t="str">
        <f>IF(E29=F29+G29," ","ERROR")</f>
        <v xml:space="preserve"> </v>
      </c>
    </row>
    <row r="30" spans="1:8" ht="12" customHeight="1">
      <c r="A30" s="105">
        <v>17</v>
      </c>
      <c r="B30" s="111" t="s">
        <v>89</v>
      </c>
      <c r="E30" s="116"/>
      <c r="F30" s="116"/>
      <c r="G30" s="116"/>
      <c r="H30" s="114" t="str">
        <f>IF(E30=F30+G30," ","ERROR")</f>
        <v xml:space="preserve"> </v>
      </c>
    </row>
    <row r="31" spans="1:8" ht="12" customHeight="1">
      <c r="A31" s="105">
        <v>18</v>
      </c>
      <c r="B31" s="111" t="s">
        <v>143</v>
      </c>
      <c r="E31" s="116"/>
      <c r="F31" s="116"/>
      <c r="G31" s="116"/>
      <c r="H31" s="114" t="str">
        <f>IF(E31=F31+G31," ","ERROR")</f>
        <v xml:space="preserve"> </v>
      </c>
    </row>
    <row r="32" spans="1:8" ht="12" customHeight="1">
      <c r="E32" s="118"/>
      <c r="F32" s="118"/>
      <c r="G32" s="118"/>
      <c r="H32" s="114"/>
    </row>
    <row r="33" spans="1:8" ht="12" customHeight="1">
      <c r="B33" s="111" t="s">
        <v>91</v>
      </c>
      <c r="E33" s="118"/>
      <c r="F33" s="118"/>
      <c r="G33" s="118"/>
      <c r="H33" s="114"/>
    </row>
    <row r="34" spans="1:8" ht="12" customHeight="1">
      <c r="A34" s="105">
        <v>19</v>
      </c>
      <c r="B34" s="111" t="s">
        <v>136</v>
      </c>
      <c r="E34" s="115">
        <f t="shared" ref="E34:E35" si="1">F34+G34</f>
        <v>0</v>
      </c>
      <c r="F34" s="116">
        <v>0</v>
      </c>
      <c r="G34" s="116"/>
      <c r="H34" s="114" t="str">
        <f>IF(E34=F34+G34," ","ERROR")</f>
        <v xml:space="preserve"> </v>
      </c>
    </row>
    <row r="35" spans="1:8" ht="12" customHeight="1">
      <c r="A35" s="105">
        <v>20</v>
      </c>
      <c r="B35" s="111" t="s">
        <v>141</v>
      </c>
      <c r="E35" s="115">
        <f t="shared" si="1"/>
        <v>0</v>
      </c>
      <c r="F35" s="116"/>
      <c r="G35" s="116"/>
      <c r="H35" s="114" t="str">
        <f>IF(E35=F35+G35," ","ERROR")</f>
        <v xml:space="preserve"> </v>
      </c>
    </row>
    <row r="36" spans="1:8" ht="12" customHeight="1">
      <c r="A36" s="105">
        <v>21</v>
      </c>
      <c r="B36" s="111" t="s">
        <v>139</v>
      </c>
      <c r="E36" s="116">
        <f>F36+G36</f>
        <v>0</v>
      </c>
      <c r="F36" s="116"/>
      <c r="G36" s="116"/>
      <c r="H36" s="114" t="str">
        <f>IF(E36=F36+G36," ","ERROR")</f>
        <v xml:space="preserve"> </v>
      </c>
    </row>
    <row r="37" spans="1:8" ht="12" customHeight="1">
      <c r="A37" s="105">
        <v>22</v>
      </c>
      <c r="B37" s="111" t="s">
        <v>144</v>
      </c>
      <c r="E37" s="119">
        <f>E34+E35+E36</f>
        <v>0</v>
      </c>
      <c r="F37" s="119">
        <f>F34+F35+F36</f>
        <v>0</v>
      </c>
      <c r="G37" s="119">
        <f>G34+G35+G36</f>
        <v>0</v>
      </c>
      <c r="H37" s="114" t="str">
        <f>IF(E37=F37+G37," ","ERROR")</f>
        <v xml:space="preserve"> </v>
      </c>
    </row>
    <row r="38" spans="1:8" ht="12" customHeight="1">
      <c r="A38" s="105">
        <v>23</v>
      </c>
      <c r="B38" s="111" t="s">
        <v>93</v>
      </c>
      <c r="E38" s="120">
        <f>E21+E27+E29+E30+E31+E37</f>
        <v>0</v>
      </c>
      <c r="F38" s="120">
        <f>F21+F27+F29+F30+F31+F37</f>
        <v>0</v>
      </c>
      <c r="G38" s="120">
        <f>G21+G27+G29+G30+G31+G37</f>
        <v>0</v>
      </c>
      <c r="H38" s="114" t="str">
        <f>IF(E38=F38+G38," ","ERROR")</f>
        <v xml:space="preserve"> </v>
      </c>
    </row>
    <row r="39" spans="1:8" ht="12" customHeight="1">
      <c r="E39" s="118"/>
      <c r="F39" s="118"/>
      <c r="G39" s="118"/>
      <c r="H39" s="114"/>
    </row>
    <row r="40" spans="1:8" ht="12" customHeight="1">
      <c r="A40" s="105">
        <v>24</v>
      </c>
      <c r="B40" s="111" t="s">
        <v>145</v>
      </c>
      <c r="E40" s="118">
        <f>E13-E38</f>
        <v>0</v>
      </c>
      <c r="F40" s="118">
        <f>F13-F38</f>
        <v>0</v>
      </c>
      <c r="G40" s="118">
        <f>G13-G38</f>
        <v>0</v>
      </c>
      <c r="H40" s="114" t="str">
        <f>IF(E40=F40+G40," ","ERROR")</f>
        <v xml:space="preserve"> </v>
      </c>
    </row>
    <row r="41" spans="1:8" ht="12" customHeight="1">
      <c r="B41" s="111"/>
      <c r="E41" s="118"/>
      <c r="F41" s="118"/>
      <c r="G41" s="118"/>
      <c r="H41" s="114"/>
    </row>
    <row r="42" spans="1:8" ht="12" customHeight="1">
      <c r="B42" s="111" t="s">
        <v>146</v>
      </c>
      <c r="E42" s="118"/>
      <c r="F42" s="118"/>
      <c r="G42" s="118"/>
      <c r="H42" s="114"/>
    </row>
    <row r="43" spans="1:8" ht="12" customHeight="1">
      <c r="A43" s="105">
        <v>25</v>
      </c>
      <c r="B43" s="111" t="s">
        <v>147</v>
      </c>
      <c r="D43" s="121">
        <v>0.35</v>
      </c>
      <c r="E43" s="116">
        <f>F43+G43</f>
        <v>0</v>
      </c>
      <c r="F43" s="116">
        <f>ROUND(F40*D43,0)</f>
        <v>0</v>
      </c>
      <c r="G43" s="116">
        <f>ROUND(G40*0.34,0)</f>
        <v>0</v>
      </c>
      <c r="H43" s="114" t="str">
        <f>IF(E43=F43+G43," ","ERROR")</f>
        <v xml:space="preserve"> </v>
      </c>
    </row>
    <row r="44" spans="1:8" ht="12" customHeight="1">
      <c r="A44" s="105">
        <v>26</v>
      </c>
      <c r="B44" s="111" t="s">
        <v>148</v>
      </c>
      <c r="E44" s="116"/>
      <c r="F44" s="116"/>
      <c r="G44" s="116"/>
      <c r="H44" s="114" t="str">
        <f>IF(E44=F44+G44," ","ERROR")</f>
        <v xml:space="preserve"> </v>
      </c>
    </row>
    <row r="45" spans="1:8" ht="12" customHeight="1">
      <c r="A45" s="222">
        <v>27</v>
      </c>
      <c r="B45" s="906" t="s">
        <v>439</v>
      </c>
      <c r="E45" s="116"/>
      <c r="F45" s="116"/>
      <c r="G45" s="116"/>
      <c r="H45" s="114"/>
    </row>
    <row r="46" spans="1:8" ht="12" customHeight="1">
      <c r="A46"/>
      <c r="B46"/>
      <c r="C46"/>
      <c r="D46"/>
      <c r="E46" s="754"/>
      <c r="F46" s="754"/>
      <c r="G46" s="754"/>
      <c r="H46" s="114" t="str">
        <f>IF(E46=F46+G46," ","ERROR")</f>
        <v xml:space="preserve"> </v>
      </c>
    </row>
    <row r="47" spans="1:8" ht="12" customHeight="1">
      <c r="A47" s="218"/>
      <c r="B47" s="221"/>
      <c r="C47" s="215"/>
      <c r="D47" s="215"/>
      <c r="E47" s="228"/>
      <c r="F47" s="228"/>
      <c r="G47" s="228"/>
      <c r="H47" s="114"/>
    </row>
    <row r="48" spans="1:8" s="114" customFormat="1" ht="12" customHeight="1">
      <c r="A48" s="222">
        <v>28</v>
      </c>
      <c r="B48" s="223" t="s">
        <v>100</v>
      </c>
      <c r="C48" s="224"/>
      <c r="D48" s="224"/>
      <c r="E48" s="232">
        <f>E40-SUM(E43:E45)</f>
        <v>0</v>
      </c>
      <c r="F48" s="232">
        <f>F40-SUM(F43:F45)</f>
        <v>0</v>
      </c>
      <c r="G48" s="232">
        <f>G40-SUM(G43:G45)</f>
        <v>0</v>
      </c>
      <c r="H48" s="114" t="str">
        <f>IF(E48=F48+G48," ","ERROR")</f>
        <v xml:space="preserve"> </v>
      </c>
    </row>
    <row r="49" spans="1:8" ht="12" customHeight="1">
      <c r="A49" s="218"/>
      <c r="H49" s="114"/>
    </row>
    <row r="50" spans="1:8" ht="12" customHeight="1">
      <c r="A50" s="218"/>
      <c r="B50" s="111" t="s">
        <v>101</v>
      </c>
      <c r="H50" s="114"/>
    </row>
    <row r="51" spans="1:8" ht="12" customHeight="1">
      <c r="A51" s="218"/>
      <c r="B51" s="111" t="s">
        <v>102</v>
      </c>
      <c r="H51" s="114"/>
    </row>
    <row r="52" spans="1:8" s="114" customFormat="1" ht="12" customHeight="1">
      <c r="A52" s="218">
        <v>29</v>
      </c>
      <c r="B52" s="113" t="s">
        <v>150</v>
      </c>
      <c r="E52" s="115"/>
      <c r="F52" s="115"/>
      <c r="G52" s="115"/>
      <c r="H52" s="114" t="str">
        <f t="shared" ref="H52:H63" si="2">IF(E52=F52+G52," ","ERROR")</f>
        <v xml:space="preserve"> </v>
      </c>
    </row>
    <row r="53" spans="1:8" ht="12" customHeight="1">
      <c r="A53" s="218">
        <v>30</v>
      </c>
      <c r="B53" s="111" t="s">
        <v>151</v>
      </c>
      <c r="E53" s="116"/>
      <c r="F53" s="116"/>
      <c r="G53" s="116"/>
      <c r="H53" s="114" t="str">
        <f t="shared" si="2"/>
        <v xml:space="preserve"> </v>
      </c>
    </row>
    <row r="54" spans="1:8" ht="12" customHeight="1">
      <c r="A54" s="218">
        <v>31</v>
      </c>
      <c r="B54" s="111" t="s">
        <v>152</v>
      </c>
      <c r="E54" s="116"/>
      <c r="F54" s="116"/>
      <c r="G54" s="116"/>
      <c r="H54" s="114" t="str">
        <f t="shared" si="2"/>
        <v xml:space="preserve"> </v>
      </c>
    </row>
    <row r="55" spans="1:8" ht="12" customHeight="1">
      <c r="A55" s="218">
        <v>32</v>
      </c>
      <c r="B55" s="111" t="s">
        <v>153</v>
      </c>
      <c r="E55" s="116"/>
      <c r="F55" s="116"/>
      <c r="G55" s="116"/>
      <c r="H55" s="114" t="str">
        <f t="shared" si="2"/>
        <v xml:space="preserve"> </v>
      </c>
    </row>
    <row r="56" spans="1:8" ht="12" customHeight="1">
      <c r="A56" s="218">
        <v>33</v>
      </c>
      <c r="B56" s="111" t="s">
        <v>154</v>
      </c>
      <c r="E56" s="122"/>
      <c r="F56" s="122"/>
      <c r="G56" s="122"/>
      <c r="H56" s="114" t="str">
        <f t="shared" si="2"/>
        <v xml:space="preserve"> </v>
      </c>
    </row>
    <row r="57" spans="1:8" ht="12" customHeight="1">
      <c r="A57" s="218">
        <v>34</v>
      </c>
      <c r="B57" s="111" t="s">
        <v>155</v>
      </c>
      <c r="E57" s="118">
        <f>E52+E53+E54+E55+E56</f>
        <v>0</v>
      </c>
      <c r="F57" s="118">
        <f>F52+F53+F54+F55+F56</f>
        <v>0</v>
      </c>
      <c r="G57" s="118">
        <f>G52+G53+G54+G55+G56</f>
        <v>0</v>
      </c>
      <c r="H57" s="114" t="str">
        <f t="shared" si="2"/>
        <v xml:space="preserve"> </v>
      </c>
    </row>
    <row r="58" spans="1:8" ht="12" customHeight="1">
      <c r="A58" s="218">
        <v>35</v>
      </c>
      <c r="B58" s="111" t="s">
        <v>108</v>
      </c>
      <c r="E58" s="116"/>
      <c r="F58" s="116"/>
      <c r="G58" s="116"/>
      <c r="H58" s="114" t="str">
        <f t="shared" si="2"/>
        <v xml:space="preserve"> </v>
      </c>
    </row>
    <row r="59" spans="1:8" ht="12" customHeight="1">
      <c r="A59" s="218">
        <v>36</v>
      </c>
      <c r="B59" s="111" t="s">
        <v>109</v>
      </c>
      <c r="E59" s="122"/>
      <c r="F59" s="122"/>
      <c r="G59" s="122"/>
      <c r="H59" s="114" t="str">
        <f t="shared" si="2"/>
        <v xml:space="preserve"> </v>
      </c>
    </row>
    <row r="60" spans="1:8" ht="12" customHeight="1">
      <c r="A60" s="218">
        <v>37</v>
      </c>
      <c r="B60" s="111" t="s">
        <v>156</v>
      </c>
      <c r="E60" s="118">
        <f>E58+E59</f>
        <v>0</v>
      </c>
      <c r="F60" s="118">
        <f>F58+F59</f>
        <v>0</v>
      </c>
      <c r="G60" s="118">
        <f>G58+G59</f>
        <v>0</v>
      </c>
      <c r="H60" s="114" t="str">
        <f t="shared" si="2"/>
        <v xml:space="preserve"> </v>
      </c>
    </row>
    <row r="61" spans="1:8">
      <c r="A61" s="218">
        <v>38</v>
      </c>
      <c r="B61" s="111" t="s">
        <v>111</v>
      </c>
      <c r="E61" s="116">
        <f>SUM(F61:G61)</f>
        <v>-127</v>
      </c>
      <c r="F61" s="116">
        <v>-127</v>
      </c>
      <c r="G61" s="116">
        <v>0</v>
      </c>
      <c r="H61" s="114" t="str">
        <f t="shared" si="2"/>
        <v xml:space="preserve"> </v>
      </c>
    </row>
    <row r="62" spans="1:8">
      <c r="A62" s="218">
        <v>39</v>
      </c>
      <c r="B62" s="111" t="s">
        <v>446</v>
      </c>
      <c r="E62" s="116"/>
      <c r="F62" s="116"/>
      <c r="G62" s="116"/>
      <c r="H62" s="114"/>
    </row>
    <row r="63" spans="1:8">
      <c r="A63" s="218">
        <v>40</v>
      </c>
      <c r="B63" s="111" t="s">
        <v>112</v>
      </c>
      <c r="E63" s="122">
        <f>SUM(F63:G63)</f>
        <v>0</v>
      </c>
      <c r="F63" s="122">
        <v>0</v>
      </c>
      <c r="G63" s="122">
        <v>0</v>
      </c>
      <c r="H63" s="114" t="str">
        <f t="shared" si="2"/>
        <v xml:space="preserve"> </v>
      </c>
    </row>
    <row r="64" spans="1:8" ht="9" customHeight="1">
      <c r="A64" s="218"/>
      <c r="H64" s="114"/>
    </row>
    <row r="65" spans="1:8" s="114" customFormat="1" ht="12.75" thickBot="1">
      <c r="A65" s="222">
        <v>41</v>
      </c>
      <c r="B65" s="113" t="s">
        <v>113</v>
      </c>
      <c r="E65" s="54">
        <f>E57-E60+E61+E63+E62</f>
        <v>-127</v>
      </c>
      <c r="F65" s="54">
        <f>F57-F60+F61+F63+F62</f>
        <v>-127</v>
      </c>
      <c r="G65" s="54">
        <f>G57-G60+G61+G63+G62</f>
        <v>0</v>
      </c>
      <c r="H65" s="114" t="str">
        <f>IF(E65=F65+G65," ","ERROR")</f>
        <v xml:space="preserve"> </v>
      </c>
    </row>
    <row r="66" spans="1:8" ht="12.75" thickTop="1"/>
    <row r="67" spans="1:8">
      <c r="A67" s="103" t="str">
        <f>Inputs!$D$6</f>
        <v>AVISTA UTILITIES</v>
      </c>
      <c r="B67" s="103"/>
      <c r="C67" s="103"/>
      <c r="D67" s="123"/>
      <c r="E67" s="124"/>
      <c r="H67" s="124"/>
    </row>
    <row r="68" spans="1:8">
      <c r="A68" s="103" t="s">
        <v>208</v>
      </c>
      <c r="B68" s="103"/>
      <c r="C68" s="103"/>
      <c r="D68" s="123"/>
      <c r="E68" s="124"/>
      <c r="H68" s="124"/>
    </row>
    <row r="69" spans="1:8">
      <c r="A69" s="103" t="str">
        <f>A3</f>
        <v>TWELVE MONTHS ENDED DECEMBER 31, 2010</v>
      </c>
      <c r="B69" s="103"/>
      <c r="C69" s="103"/>
      <c r="D69" s="123"/>
      <c r="E69" s="124"/>
      <c r="H69" s="124"/>
    </row>
    <row r="70" spans="1:8">
      <c r="A70" s="103" t="s">
        <v>209</v>
      </c>
      <c r="B70" s="103"/>
      <c r="C70" s="103"/>
      <c r="D70" s="123"/>
      <c r="E70" s="124"/>
      <c r="H70" s="124"/>
    </row>
    <row r="71" spans="1:8">
      <c r="B71" s="123"/>
      <c r="C71" s="123"/>
      <c r="D71" s="123"/>
      <c r="E71" s="125"/>
      <c r="H71" s="126"/>
    </row>
    <row r="72" spans="1:8">
      <c r="B72" s="123"/>
      <c r="C72" s="123"/>
      <c r="D72" s="123"/>
      <c r="E72" s="124"/>
      <c r="H72" s="124"/>
    </row>
    <row r="73" spans="1:8">
      <c r="B73" s="127" t="s">
        <v>120</v>
      </c>
      <c r="C73" s="128"/>
      <c r="D73" s="123"/>
      <c r="E73" s="124"/>
      <c r="H73" s="124"/>
    </row>
    <row r="74" spans="1:8">
      <c r="B74" s="111" t="s">
        <v>72</v>
      </c>
      <c r="C74" s="123"/>
      <c r="D74" s="123"/>
      <c r="E74" s="123"/>
      <c r="H74" s="123"/>
    </row>
    <row r="75" spans="1:8">
      <c r="B75" s="113" t="s">
        <v>73</v>
      </c>
      <c r="C75" s="123"/>
      <c r="D75" s="123"/>
      <c r="E75" s="123"/>
      <c r="H75" s="123"/>
    </row>
    <row r="76" spans="1:8">
      <c r="B76" s="111" t="s">
        <v>74</v>
      </c>
      <c r="C76" s="123"/>
      <c r="D76" s="123"/>
      <c r="E76" s="123"/>
      <c r="H76" s="123"/>
    </row>
    <row r="77" spans="1:8">
      <c r="B77" s="111" t="s">
        <v>133</v>
      </c>
      <c r="C77" s="123"/>
      <c r="D77" s="123"/>
      <c r="E77" s="123"/>
      <c r="H77" s="123"/>
    </row>
    <row r="78" spans="1:8">
      <c r="B78" s="111" t="s">
        <v>134</v>
      </c>
      <c r="C78" s="123"/>
      <c r="D78" s="123"/>
      <c r="E78" s="123"/>
      <c r="H78" s="123"/>
    </row>
    <row r="79" spans="1:8">
      <c r="B79" s="111" t="s">
        <v>77</v>
      </c>
      <c r="C79" s="123"/>
      <c r="D79" s="123"/>
      <c r="E79" s="123"/>
      <c r="H79" s="123"/>
    </row>
    <row r="80" spans="1:8">
      <c r="B80" s="111" t="s">
        <v>135</v>
      </c>
      <c r="C80" s="123"/>
      <c r="D80" s="123"/>
      <c r="E80" s="123"/>
      <c r="H80" s="123"/>
    </row>
    <row r="81" spans="1:8">
      <c r="C81" s="123"/>
      <c r="D81" s="123"/>
      <c r="E81" s="123"/>
      <c r="H81" s="123"/>
    </row>
    <row r="82" spans="1:8">
      <c r="B82" s="111" t="s">
        <v>79</v>
      </c>
      <c r="C82" s="123"/>
      <c r="D82" s="123"/>
      <c r="E82" s="123"/>
      <c r="H82" s="123"/>
    </row>
    <row r="83" spans="1:8">
      <c r="B83" s="111" t="s">
        <v>80</v>
      </c>
      <c r="C83" s="123"/>
      <c r="D83" s="123"/>
      <c r="E83" s="123"/>
      <c r="H83" s="123"/>
    </row>
    <row r="84" spans="1:8">
      <c r="B84" s="111" t="s">
        <v>136</v>
      </c>
      <c r="C84" s="123"/>
      <c r="D84" s="123"/>
      <c r="E84" s="123"/>
      <c r="H84" s="123"/>
    </row>
    <row r="85" spans="1:8">
      <c r="B85" s="111" t="s">
        <v>137</v>
      </c>
      <c r="C85" s="123"/>
      <c r="D85" s="123"/>
      <c r="E85" s="123"/>
      <c r="H85" s="123"/>
    </row>
    <row r="86" spans="1:8">
      <c r="B86" s="111" t="s">
        <v>138</v>
      </c>
      <c r="C86" s="123"/>
      <c r="D86" s="123"/>
      <c r="E86" s="123"/>
      <c r="H86" s="123"/>
    </row>
    <row r="87" spans="1:8">
      <c r="B87" s="111" t="s">
        <v>139</v>
      </c>
      <c r="C87" s="123"/>
      <c r="D87" s="123"/>
      <c r="E87" s="123"/>
      <c r="H87" s="123"/>
    </row>
    <row r="88" spans="1:8">
      <c r="B88" s="111" t="s">
        <v>140</v>
      </c>
      <c r="C88" s="123"/>
      <c r="D88" s="123"/>
      <c r="E88" s="123"/>
      <c r="H88" s="123"/>
    </row>
    <row r="89" spans="1:8">
      <c r="C89" s="123"/>
      <c r="D89" s="123"/>
      <c r="E89" s="123"/>
      <c r="H89" s="123"/>
    </row>
    <row r="90" spans="1:8">
      <c r="B90" s="111" t="s">
        <v>85</v>
      </c>
      <c r="C90" s="123"/>
      <c r="D90" s="123"/>
      <c r="E90" s="123"/>
      <c r="H90" s="123"/>
    </row>
    <row r="91" spans="1:8">
      <c r="B91" s="111" t="s">
        <v>136</v>
      </c>
      <c r="C91" s="123"/>
      <c r="D91" s="123"/>
      <c r="E91" s="123"/>
      <c r="H91" s="123"/>
    </row>
    <row r="92" spans="1:8">
      <c r="B92" s="111" t="s">
        <v>141</v>
      </c>
      <c r="C92" s="123"/>
      <c r="D92" s="123"/>
      <c r="E92" s="123"/>
      <c r="H92" s="123"/>
    </row>
    <row r="93" spans="1:8">
      <c r="A93" s="104"/>
      <c r="B93" s="111" t="s">
        <v>139</v>
      </c>
      <c r="C93" s="123"/>
      <c r="D93" s="123"/>
      <c r="E93" s="123"/>
      <c r="H93" s="123"/>
    </row>
    <row r="94" spans="1:8">
      <c r="A94" s="104"/>
      <c r="B94" s="111" t="s">
        <v>142</v>
      </c>
      <c r="C94" s="123"/>
      <c r="D94" s="123"/>
      <c r="E94" s="123"/>
      <c r="H94" s="123"/>
    </row>
    <row r="95" spans="1:8">
      <c r="A95" s="104"/>
      <c r="C95" s="123"/>
      <c r="D95" s="123"/>
      <c r="E95" s="123"/>
      <c r="H95" s="123"/>
    </row>
    <row r="96" spans="1:8">
      <c r="A96" s="104"/>
      <c r="B96" s="111" t="s">
        <v>88</v>
      </c>
      <c r="C96" s="123"/>
      <c r="D96" s="123"/>
      <c r="E96" s="123"/>
      <c r="H96" s="123"/>
    </row>
    <row r="97" spans="1:8">
      <c r="A97" s="104"/>
      <c r="B97" s="111" t="s">
        <v>89</v>
      </c>
      <c r="C97" s="123"/>
      <c r="D97" s="123"/>
      <c r="E97" s="123"/>
      <c r="H97" s="123"/>
    </row>
    <row r="98" spans="1:8">
      <c r="A98" s="104"/>
      <c r="B98" s="111" t="s">
        <v>143</v>
      </c>
      <c r="C98" s="123"/>
      <c r="D98" s="123"/>
      <c r="E98" s="123"/>
      <c r="H98" s="123"/>
    </row>
    <row r="99" spans="1:8">
      <c r="A99" s="104"/>
      <c r="C99" s="123"/>
      <c r="D99" s="123"/>
      <c r="E99" s="123"/>
      <c r="H99" s="123"/>
    </row>
    <row r="100" spans="1:8">
      <c r="A100" s="104"/>
      <c r="B100" s="111" t="s">
        <v>91</v>
      </c>
      <c r="C100" s="123"/>
      <c r="D100" s="123"/>
      <c r="E100" s="123"/>
      <c r="H100" s="123"/>
    </row>
    <row r="101" spans="1:8">
      <c r="A101" s="104"/>
      <c r="B101" s="111" t="s">
        <v>136</v>
      </c>
      <c r="C101" s="123"/>
      <c r="D101" s="123"/>
      <c r="E101" s="123"/>
      <c r="H101" s="123"/>
    </row>
    <row r="102" spans="1:8">
      <c r="A102" s="104"/>
      <c r="B102" s="111" t="s">
        <v>141</v>
      </c>
      <c r="C102" s="123"/>
      <c r="D102" s="123"/>
      <c r="E102" s="123"/>
      <c r="H102" s="123"/>
    </row>
    <row r="103" spans="1:8">
      <c r="A103" s="104"/>
      <c r="B103" s="111" t="s">
        <v>139</v>
      </c>
      <c r="C103" s="123"/>
      <c r="D103" s="123"/>
      <c r="E103" s="123"/>
      <c r="H103" s="123"/>
    </row>
    <row r="104" spans="1:8">
      <c r="A104" s="104"/>
      <c r="B104" s="111" t="s">
        <v>144</v>
      </c>
      <c r="C104" s="123"/>
      <c r="D104" s="123"/>
      <c r="E104" s="123"/>
      <c r="H104" s="123"/>
    </row>
    <row r="105" spans="1:8">
      <c r="A105" s="104"/>
      <c r="B105" s="123"/>
      <c r="C105" s="123"/>
      <c r="D105" s="123"/>
      <c r="E105" s="123"/>
      <c r="H105" s="123"/>
    </row>
    <row r="106" spans="1:8">
      <c r="A106" s="104"/>
      <c r="B106" s="123" t="s">
        <v>93</v>
      </c>
      <c r="C106" s="123"/>
      <c r="D106" s="123"/>
      <c r="E106" s="123"/>
      <c r="H106" s="123"/>
    </row>
    <row r="107" spans="1:8">
      <c r="A107" s="104"/>
      <c r="B107" s="123"/>
      <c r="C107" s="123"/>
      <c r="D107" s="123"/>
      <c r="E107" s="123"/>
      <c r="H107" s="123"/>
    </row>
    <row r="108" spans="1:8">
      <c r="A108" s="104"/>
      <c r="B108" s="123" t="s">
        <v>210</v>
      </c>
      <c r="C108" s="123"/>
      <c r="D108" s="123"/>
      <c r="E108" s="123"/>
      <c r="H108" s="123"/>
    </row>
    <row r="109" spans="1:8">
      <c r="A109" s="104"/>
      <c r="B109" s="123"/>
      <c r="C109" s="123"/>
      <c r="D109" s="123"/>
      <c r="E109" s="123"/>
      <c r="H109" s="123"/>
    </row>
    <row r="110" spans="1:8">
      <c r="A110" s="104"/>
      <c r="B110" s="123" t="s">
        <v>211</v>
      </c>
      <c r="C110" s="123"/>
      <c r="D110" s="123"/>
      <c r="E110" s="124"/>
      <c r="H110" s="123"/>
    </row>
    <row r="111" spans="1:8">
      <c r="A111" s="104"/>
      <c r="B111" s="129" t="s">
        <v>212</v>
      </c>
      <c r="C111" s="130">
        <f>Inputs!$D$4</f>
        <v>1.5093000000000001E-2</v>
      </c>
      <c r="D111" s="123"/>
      <c r="E111" s="124"/>
      <c r="H111" s="123"/>
    </row>
    <row r="112" spans="1:8">
      <c r="A112" s="104"/>
      <c r="B112" s="123"/>
      <c r="C112" s="123"/>
      <c r="D112" s="123"/>
      <c r="E112" s="124"/>
      <c r="H112" s="123"/>
    </row>
  </sheetData>
  <customSheetViews>
    <customSheetView guid="{A15D1962-B049-11D2-8670-0000832CEEE8}" showPageBreaks="1" showRuler="0" topLeftCell="A53">
      <selection activeCell="A67" sqref="A67"/>
      <colBreaks count="2" manualBreakCount="2">
        <brk id="8" max="1048575" man="1"/>
        <brk id="16" max="1048575" man="1"/>
      </colBreaks>
      <pageMargins left="1" right="0.75" top="0.5" bottom="0.5" header="0.5" footer="0.5"/>
      <pageSetup scale="83" orientation="portrait" horizontalDpi="300" verticalDpi="300" r:id="rId1"/>
      <headerFooter alignWithMargins="0"/>
    </customSheetView>
    <customSheetView guid="{6E1B8C45-B07F-11D2-B0DC-0000832CDFF0}" showPageBreaks="1" printArea="1" showRuler="0">
      <selection activeCell="G36" sqref="G36"/>
      <colBreaks count="1" manualBreakCount="1">
        <brk id="8" max="1048575" man="1"/>
      </colBreaks>
      <pageMargins left="1" right="0.75" top="0.5" bottom="0.5" header="0.5" footer="0.5"/>
      <pageSetup scale="90" orientation="portrait" horizontalDpi="300" verticalDpi="300" r:id="rId2"/>
      <headerFooter alignWithMargins="0"/>
    </customSheetView>
  </customSheetViews>
  <phoneticPr fontId="0" type="noConversion"/>
  <pageMargins left="1" right="0.75" top="0.5" bottom="0.5" header="0.5" footer="0.5"/>
  <pageSetup scale="90" orientation="portrait" horizontalDpi="300" verticalDpi="300" r:id="rId3"/>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11"/>
  <sheetViews>
    <sheetView workbookViewId="0">
      <selection activeCell="F19" sqref="F19"/>
    </sheetView>
  </sheetViews>
  <sheetFormatPr defaultColWidth="12.42578125" defaultRowHeight="12"/>
  <cols>
    <col min="1" max="1" width="5.5703125" style="251" customWidth="1"/>
    <col min="2" max="2" width="26.140625" style="250" customWidth="1"/>
    <col min="3" max="3" width="12.42578125" style="250" customWidth="1"/>
    <col min="4" max="4" width="6.7109375" style="250" customWidth="1"/>
    <col min="5" max="16384" width="12.42578125" style="250"/>
  </cols>
  <sheetData>
    <row r="1" spans="1:8">
      <c r="A1" s="248" t="str">
        <f>Inputs!$D$6</f>
        <v>AVISTA UTILITIES</v>
      </c>
      <c r="B1" s="249"/>
      <c r="C1" s="248"/>
    </row>
    <row r="2" spans="1:8">
      <c r="A2" s="248" t="s">
        <v>125</v>
      </c>
      <c r="B2" s="249"/>
      <c r="C2" s="248"/>
      <c r="E2" s="248"/>
      <c r="F2" s="251" t="s">
        <v>213</v>
      </c>
      <c r="G2" s="248"/>
    </row>
    <row r="3" spans="1:8">
      <c r="A3" s="249" t="str">
        <f>WAElec_10!$A$4</f>
        <v>TWELVE MONTHS ENDED DECEMBER 31, 2010</v>
      </c>
      <c r="B3" s="249"/>
      <c r="C3" s="248"/>
      <c r="E3" s="248"/>
      <c r="F3" s="251" t="s">
        <v>214</v>
      </c>
      <c r="G3" s="248"/>
    </row>
    <row r="4" spans="1:8">
      <c r="A4" s="248" t="s">
        <v>0</v>
      </c>
      <c r="B4" s="249"/>
      <c r="C4" s="248"/>
      <c r="E4" s="252"/>
      <c r="F4" s="253" t="s">
        <v>128</v>
      </c>
      <c r="G4" s="254"/>
    </row>
    <row r="5" spans="1:8">
      <c r="A5" s="251" t="s">
        <v>12</v>
      </c>
    </row>
    <row r="6" spans="1:8" s="251" customFormat="1">
      <c r="A6" s="251" t="s">
        <v>129</v>
      </c>
      <c r="B6" s="255" t="s">
        <v>33</v>
      </c>
      <c r="C6" s="255"/>
      <c r="E6" s="255" t="s">
        <v>130</v>
      </c>
      <c r="F6" s="255" t="s">
        <v>131</v>
      </c>
      <c r="G6" s="255" t="s">
        <v>115</v>
      </c>
      <c r="H6" s="256" t="s">
        <v>132</v>
      </c>
    </row>
    <row r="7" spans="1:8">
      <c r="B7" s="257" t="s">
        <v>72</v>
      </c>
    </row>
    <row r="8" spans="1:8" s="260" customFormat="1">
      <c r="A8" s="258">
        <v>1</v>
      </c>
      <c r="B8" s="259" t="s">
        <v>73</v>
      </c>
      <c r="E8" s="261">
        <f>F8+G8</f>
        <v>0</v>
      </c>
      <c r="F8" s="261"/>
      <c r="G8" s="261"/>
      <c r="H8" s="260" t="str">
        <f t="shared" ref="H8:H13" si="0">IF(E8=F8+G8," ","ERROR")</f>
        <v xml:space="preserve"> </v>
      </c>
    </row>
    <row r="9" spans="1:8">
      <c r="A9" s="251">
        <v>2</v>
      </c>
      <c r="B9" s="257" t="s">
        <v>74</v>
      </c>
      <c r="E9" s="262"/>
      <c r="F9" s="262"/>
      <c r="G9" s="262"/>
      <c r="H9" s="260" t="str">
        <f t="shared" si="0"/>
        <v xml:space="preserve"> </v>
      </c>
    </row>
    <row r="10" spans="1:8">
      <c r="A10" s="251">
        <v>3</v>
      </c>
      <c r="B10" s="257" t="s">
        <v>133</v>
      </c>
      <c r="E10" s="262"/>
      <c r="F10" s="262"/>
      <c r="G10" s="262"/>
      <c r="H10" s="260" t="str">
        <f t="shared" si="0"/>
        <v xml:space="preserve"> </v>
      </c>
    </row>
    <row r="11" spans="1:8">
      <c r="A11" s="251">
        <v>4</v>
      </c>
      <c r="B11" s="257" t="s">
        <v>134</v>
      </c>
      <c r="E11" s="263">
        <f>E8+E9+E10</f>
        <v>0</v>
      </c>
      <c r="F11" s="263">
        <f>F8+F9+F10</f>
        <v>0</v>
      </c>
      <c r="G11" s="263">
        <f>G8+G9+G10</f>
        <v>0</v>
      </c>
      <c r="H11" s="260" t="str">
        <f t="shared" si="0"/>
        <v xml:space="preserve"> </v>
      </c>
    </row>
    <row r="12" spans="1:8">
      <c r="A12" s="251">
        <v>5</v>
      </c>
      <c r="B12" s="257" t="s">
        <v>77</v>
      </c>
      <c r="E12" s="262"/>
      <c r="F12" s="262"/>
      <c r="G12" s="262"/>
      <c r="H12" s="260" t="str">
        <f t="shared" si="0"/>
        <v xml:space="preserve"> </v>
      </c>
    </row>
    <row r="13" spans="1:8">
      <c r="A13" s="251">
        <v>6</v>
      </c>
      <c r="B13" s="257" t="s">
        <v>135</v>
      </c>
      <c r="E13" s="263">
        <f>E11+E12</f>
        <v>0</v>
      </c>
      <c r="F13" s="263">
        <f>F11+F12</f>
        <v>0</v>
      </c>
      <c r="G13" s="263">
        <f>G11+G12</f>
        <v>0</v>
      </c>
      <c r="H13" s="260" t="str">
        <f t="shared" si="0"/>
        <v xml:space="preserve"> </v>
      </c>
    </row>
    <row r="14" spans="1:8">
      <c r="E14" s="264"/>
      <c r="F14" s="264"/>
      <c r="G14" s="264"/>
      <c r="H14" s="260"/>
    </row>
    <row r="15" spans="1:8">
      <c r="B15" s="257" t="s">
        <v>79</v>
      </c>
      <c r="E15" s="264"/>
      <c r="F15" s="264"/>
      <c r="G15" s="264"/>
      <c r="H15" s="260"/>
    </row>
    <row r="16" spans="1:8">
      <c r="B16" s="257" t="s">
        <v>80</v>
      </c>
      <c r="E16" s="264"/>
      <c r="F16" s="264"/>
      <c r="G16" s="264"/>
      <c r="H16" s="260"/>
    </row>
    <row r="17" spans="1:8">
      <c r="A17" s="251">
        <v>7</v>
      </c>
      <c r="B17" s="257" t="s">
        <v>136</v>
      </c>
      <c r="E17" s="262"/>
      <c r="F17" s="262"/>
      <c r="G17" s="262"/>
      <c r="H17" s="260" t="str">
        <f>IF(E17=F17+G17," ","ERROR")</f>
        <v xml:space="preserve"> </v>
      </c>
    </row>
    <row r="18" spans="1:8">
      <c r="A18" s="251">
        <v>8</v>
      </c>
      <c r="B18" s="257" t="s">
        <v>137</v>
      </c>
      <c r="E18" s="262"/>
      <c r="F18" s="262"/>
      <c r="G18" s="262"/>
      <c r="H18" s="260" t="str">
        <f>IF(E18=F18+G18," ","ERROR")</f>
        <v xml:space="preserve"> </v>
      </c>
    </row>
    <row r="19" spans="1:8">
      <c r="A19" s="251">
        <v>9</v>
      </c>
      <c r="B19" s="257" t="s">
        <v>138</v>
      </c>
      <c r="E19" s="262">
        <f>SUM(F19:G19)</f>
        <v>-191</v>
      </c>
      <c r="F19" s="262">
        <v>-191</v>
      </c>
      <c r="G19" s="262"/>
      <c r="H19" s="260" t="str">
        <f>IF(E19=F19+G19," ","ERROR")</f>
        <v xml:space="preserve"> </v>
      </c>
    </row>
    <row r="20" spans="1:8">
      <c r="A20" s="251">
        <v>10</v>
      </c>
      <c r="B20" s="257" t="s">
        <v>139</v>
      </c>
      <c r="E20" s="262"/>
      <c r="F20" s="262"/>
      <c r="G20" s="262"/>
      <c r="H20" s="260" t="str">
        <f>IF(E20=F20+G20," ","ERROR")</f>
        <v xml:space="preserve"> </v>
      </c>
    </row>
    <row r="21" spans="1:8">
      <c r="A21" s="251">
        <v>11</v>
      </c>
      <c r="B21" s="257" t="s">
        <v>140</v>
      </c>
      <c r="E21" s="263">
        <f>E17+E18+E19+E20</f>
        <v>-191</v>
      </c>
      <c r="F21" s="263">
        <f>F17+F18+F19+F20</f>
        <v>-191</v>
      </c>
      <c r="G21" s="263">
        <f>G17+G18+G19+G20</f>
        <v>0</v>
      </c>
      <c r="H21" s="260" t="str">
        <f>IF(E21=F21+G21," ","ERROR")</f>
        <v xml:space="preserve"> </v>
      </c>
    </row>
    <row r="22" spans="1:8">
      <c r="E22" s="264"/>
      <c r="F22" s="264"/>
      <c r="G22" s="264"/>
      <c r="H22" s="260"/>
    </row>
    <row r="23" spans="1:8">
      <c r="B23" s="257" t="s">
        <v>85</v>
      </c>
      <c r="E23" s="264"/>
      <c r="F23" s="264"/>
      <c r="G23" s="264"/>
      <c r="H23" s="260"/>
    </row>
    <row r="24" spans="1:8">
      <c r="A24" s="251">
        <v>12</v>
      </c>
      <c r="B24" s="257" t="s">
        <v>136</v>
      </c>
      <c r="E24" s="262"/>
      <c r="F24" s="262"/>
      <c r="G24" s="262"/>
      <c r="H24" s="260" t="str">
        <f>IF(E24=F24+G24," ","ERROR")</f>
        <v xml:space="preserve"> </v>
      </c>
    </row>
    <row r="25" spans="1:8">
      <c r="A25" s="251">
        <v>13</v>
      </c>
      <c r="B25" s="257" t="s">
        <v>141</v>
      </c>
      <c r="E25" s="262"/>
      <c r="F25" s="262"/>
      <c r="G25" s="262"/>
      <c r="H25" s="260" t="str">
        <f>IF(E25=F25+G25," ","ERROR")</f>
        <v xml:space="preserve"> </v>
      </c>
    </row>
    <row r="26" spans="1:8">
      <c r="A26" s="251">
        <v>14</v>
      </c>
      <c r="B26" s="257" t="s">
        <v>139</v>
      </c>
      <c r="E26" s="262">
        <f>F26+G26</f>
        <v>0</v>
      </c>
      <c r="F26" s="262"/>
      <c r="G26" s="262"/>
      <c r="H26" s="260" t="str">
        <f>IF(E26=F26+G26," ","ERROR")</f>
        <v xml:space="preserve"> </v>
      </c>
    </row>
    <row r="27" spans="1:8">
      <c r="A27" s="251">
        <v>15</v>
      </c>
      <c r="B27" s="257" t="s">
        <v>142</v>
      </c>
      <c r="E27" s="263">
        <f>E24+E25+E26</f>
        <v>0</v>
      </c>
      <c r="F27" s="263">
        <f>F24+F25+F26</f>
        <v>0</v>
      </c>
      <c r="G27" s="263">
        <f>G24+G25+G26</f>
        <v>0</v>
      </c>
      <c r="H27" s="260" t="str">
        <f>IF(E27=F27+G27," ","ERROR")</f>
        <v xml:space="preserve"> </v>
      </c>
    </row>
    <row r="28" spans="1:8">
      <c r="E28" s="264"/>
      <c r="F28" s="264"/>
      <c r="G28" s="264"/>
      <c r="H28" s="260"/>
    </row>
    <row r="29" spans="1:8">
      <c r="A29" s="251">
        <v>16</v>
      </c>
      <c r="B29" s="257" t="s">
        <v>88</v>
      </c>
      <c r="E29" s="262"/>
      <c r="F29" s="262"/>
      <c r="G29" s="262"/>
      <c r="H29" s="260" t="str">
        <f>IF(E29=F29+G29," ","ERROR")</f>
        <v xml:space="preserve"> </v>
      </c>
    </row>
    <row r="30" spans="1:8">
      <c r="A30" s="251">
        <v>17</v>
      </c>
      <c r="B30" s="257" t="s">
        <v>89</v>
      </c>
      <c r="E30" s="262"/>
      <c r="F30" s="262"/>
      <c r="G30" s="262"/>
      <c r="H30" s="260" t="str">
        <f>IF(E30=F30+G30," ","ERROR")</f>
        <v xml:space="preserve"> </v>
      </c>
    </row>
    <row r="31" spans="1:8">
      <c r="A31" s="251">
        <v>18</v>
      </c>
      <c r="B31" s="257" t="s">
        <v>143</v>
      </c>
      <c r="E31" s="262"/>
      <c r="F31" s="262"/>
      <c r="G31" s="262"/>
      <c r="H31" s="260" t="str">
        <f>IF(E31=F31+G31," ","ERROR")</f>
        <v xml:space="preserve"> </v>
      </c>
    </row>
    <row r="32" spans="1:8">
      <c r="E32" s="264"/>
      <c r="F32" s="264"/>
      <c r="G32" s="264"/>
      <c r="H32" s="260"/>
    </row>
    <row r="33" spans="1:8">
      <c r="B33" s="257" t="s">
        <v>91</v>
      </c>
      <c r="E33" s="264"/>
      <c r="F33" s="264"/>
      <c r="G33" s="264"/>
      <c r="H33" s="260"/>
    </row>
    <row r="34" spans="1:8">
      <c r="A34" s="251">
        <v>19</v>
      </c>
      <c r="B34" s="257" t="s">
        <v>136</v>
      </c>
      <c r="E34" s="262"/>
      <c r="F34" s="262"/>
      <c r="G34" s="262"/>
      <c r="H34" s="260" t="str">
        <f>IF(E34=F34+G34," ","ERROR")</f>
        <v xml:space="preserve"> </v>
      </c>
    </row>
    <row r="35" spans="1:8">
      <c r="A35" s="251">
        <v>20</v>
      </c>
      <c r="B35" s="257" t="s">
        <v>141</v>
      </c>
      <c r="E35" s="262"/>
      <c r="F35" s="262"/>
      <c r="G35" s="262"/>
      <c r="H35" s="260" t="str">
        <f>IF(E35=F35+G35," ","ERROR")</f>
        <v xml:space="preserve"> </v>
      </c>
    </row>
    <row r="36" spans="1:8">
      <c r="A36" s="251">
        <v>21</v>
      </c>
      <c r="B36" s="257" t="s">
        <v>139</v>
      </c>
      <c r="E36" s="262"/>
      <c r="F36" s="262"/>
      <c r="G36" s="262"/>
      <c r="H36" s="260" t="str">
        <f>IF(E36=F36+G36," ","ERROR")</f>
        <v xml:space="preserve"> </v>
      </c>
    </row>
    <row r="37" spans="1:8">
      <c r="A37" s="251">
        <v>22</v>
      </c>
      <c r="B37" s="257" t="s">
        <v>144</v>
      </c>
      <c r="E37" s="265">
        <f>E34+E35+E36</f>
        <v>0</v>
      </c>
      <c r="F37" s="265">
        <f>F34+F35+F36</f>
        <v>0</v>
      </c>
      <c r="G37" s="265">
        <f>G34+G35+G36</f>
        <v>0</v>
      </c>
      <c r="H37" s="260" t="str">
        <f>IF(E37=F37+G37," ","ERROR")</f>
        <v xml:space="preserve"> </v>
      </c>
    </row>
    <row r="38" spans="1:8">
      <c r="A38" s="251">
        <v>23</v>
      </c>
      <c r="B38" s="257" t="s">
        <v>93</v>
      </c>
      <c r="E38" s="266">
        <f>E21+E27+E29+E30+E31+E37</f>
        <v>-191</v>
      </c>
      <c r="F38" s="266">
        <f>F21+F27+F29+F30+F31+F37</f>
        <v>-191</v>
      </c>
      <c r="G38" s="266">
        <f>G21+G27+G29+G30+G31+G37</f>
        <v>0</v>
      </c>
      <c r="H38" s="260" t="str">
        <f>IF(E38=F38+G38," ","ERROR")</f>
        <v xml:space="preserve"> </v>
      </c>
    </row>
    <row r="39" spans="1:8">
      <c r="E39" s="264"/>
      <c r="F39" s="264"/>
      <c r="G39" s="264"/>
      <c r="H39" s="260"/>
    </row>
    <row r="40" spans="1:8">
      <c r="A40" s="251">
        <v>24</v>
      </c>
      <c r="B40" s="257" t="s">
        <v>145</v>
      </c>
      <c r="E40" s="264">
        <f>E13-E38</f>
        <v>191</v>
      </c>
      <c r="F40" s="264">
        <f>F13-F38</f>
        <v>191</v>
      </c>
      <c r="G40" s="264">
        <f>G13-G38</f>
        <v>0</v>
      </c>
      <c r="H40" s="260" t="str">
        <f>IF(E40=F40+G40," ","ERROR")</f>
        <v xml:space="preserve"> </v>
      </c>
    </row>
    <row r="41" spans="1:8">
      <c r="B41" s="257"/>
      <c r="E41" s="264"/>
      <c r="F41" s="264"/>
      <c r="G41" s="264"/>
      <c r="H41" s="260"/>
    </row>
    <row r="42" spans="1:8">
      <c r="B42" s="257" t="s">
        <v>146</v>
      </c>
      <c r="E42" s="264"/>
      <c r="F42" s="264"/>
      <c r="G42" s="264"/>
      <c r="H42" s="260"/>
    </row>
    <row r="43" spans="1:8">
      <c r="A43" s="251">
        <v>25</v>
      </c>
      <c r="B43" s="257" t="s">
        <v>147</v>
      </c>
      <c r="D43" s="267">
        <v>0.35</v>
      </c>
      <c r="E43" s="262">
        <f>F43+G43</f>
        <v>0</v>
      </c>
      <c r="F43" s="262"/>
      <c r="G43" s="262"/>
      <c r="H43" s="260" t="str">
        <f>IF(E43=F43+G43," ","ERROR")</f>
        <v xml:space="preserve"> </v>
      </c>
    </row>
    <row r="44" spans="1:8">
      <c r="A44" s="251">
        <v>26</v>
      </c>
      <c r="B44" s="257" t="s">
        <v>148</v>
      </c>
      <c r="E44" s="262"/>
      <c r="F44" s="262"/>
      <c r="G44" s="262"/>
      <c r="H44" s="260" t="str">
        <f>IF(E44=F44+G44," ","ERROR")</f>
        <v xml:space="preserve"> </v>
      </c>
    </row>
    <row r="45" spans="1:8" ht="12.75">
      <c r="A45" s="222">
        <v>27</v>
      </c>
      <c r="B45" s="906" t="s">
        <v>439</v>
      </c>
      <c r="C45"/>
      <c r="D45"/>
      <c r="E45" s="754"/>
      <c r="F45" s="754"/>
      <c r="G45" s="754"/>
      <c r="H45" s="260" t="str">
        <f>IF(E45=F45+G45," ","ERROR")</f>
        <v xml:space="preserve"> </v>
      </c>
    </row>
    <row r="46" spans="1:8">
      <c r="A46" s="218"/>
      <c r="B46" s="221"/>
      <c r="C46" s="215"/>
      <c r="D46" s="215"/>
      <c r="E46" s="228"/>
      <c r="F46" s="228"/>
      <c r="G46" s="228"/>
      <c r="H46" s="260"/>
    </row>
    <row r="47" spans="1:8" s="260" customFormat="1">
      <c r="A47" s="222">
        <v>28</v>
      </c>
      <c r="B47" s="223" t="s">
        <v>100</v>
      </c>
      <c r="C47" s="224"/>
      <c r="D47" s="224"/>
      <c r="E47" s="232">
        <f>E40-SUM(E43:E45)</f>
        <v>191</v>
      </c>
      <c r="F47" s="232">
        <f>F40-SUM(F43:F45)</f>
        <v>191</v>
      </c>
      <c r="G47" s="232">
        <f>G40-SUM(G43:G45)</f>
        <v>0</v>
      </c>
      <c r="H47" s="260" t="str">
        <f>IF(E47=F47+G47," ","ERROR")</f>
        <v xml:space="preserve"> </v>
      </c>
    </row>
    <row r="48" spans="1:8">
      <c r="A48" s="218"/>
      <c r="H48" s="260"/>
    </row>
    <row r="49" spans="1:8">
      <c r="A49" s="218"/>
      <c r="B49" s="257" t="s">
        <v>101</v>
      </c>
      <c r="H49" s="260"/>
    </row>
    <row r="50" spans="1:8">
      <c r="A50" s="218"/>
      <c r="B50" s="257" t="s">
        <v>102</v>
      </c>
      <c r="H50" s="260"/>
    </row>
    <row r="51" spans="1:8" s="260" customFormat="1">
      <c r="A51" s="218">
        <v>29</v>
      </c>
      <c r="B51" s="259" t="s">
        <v>150</v>
      </c>
      <c r="E51" s="261"/>
      <c r="F51" s="261"/>
      <c r="G51" s="261"/>
      <c r="H51" s="260" t="str">
        <f t="shared" ref="H51:H62" si="1">IF(E51=F51+G51," ","ERROR")</f>
        <v xml:space="preserve"> </v>
      </c>
    </row>
    <row r="52" spans="1:8">
      <c r="A52" s="218">
        <v>30</v>
      </c>
      <c r="B52" s="257" t="s">
        <v>151</v>
      </c>
      <c r="E52" s="262">
        <f>SUM(F52:G52)</f>
        <v>-7325</v>
      </c>
      <c r="F52" s="262">
        <v>-7325</v>
      </c>
      <c r="G52" s="262">
        <v>0</v>
      </c>
      <c r="H52" s="260" t="str">
        <f t="shared" si="1"/>
        <v xml:space="preserve"> </v>
      </c>
    </row>
    <row r="53" spans="1:8">
      <c r="A53" s="218">
        <v>31</v>
      </c>
      <c r="B53" s="257" t="s">
        <v>152</v>
      </c>
      <c r="E53" s="262"/>
      <c r="F53" s="262"/>
      <c r="G53" s="262"/>
      <c r="H53" s="260" t="str">
        <f t="shared" si="1"/>
        <v xml:space="preserve"> </v>
      </c>
    </row>
    <row r="54" spans="1:8">
      <c r="A54" s="218">
        <v>32</v>
      </c>
      <c r="B54" s="257" t="s">
        <v>153</v>
      </c>
      <c r="E54" s="262"/>
      <c r="F54" s="262"/>
      <c r="G54" s="262"/>
      <c r="H54" s="260" t="str">
        <f t="shared" si="1"/>
        <v xml:space="preserve"> </v>
      </c>
    </row>
    <row r="55" spans="1:8">
      <c r="A55" s="218">
        <v>33</v>
      </c>
      <c r="B55" s="257" t="s">
        <v>154</v>
      </c>
      <c r="E55" s="268"/>
      <c r="F55" s="268"/>
      <c r="G55" s="268"/>
      <c r="H55" s="260" t="str">
        <f t="shared" si="1"/>
        <v xml:space="preserve"> </v>
      </c>
    </row>
    <row r="56" spans="1:8">
      <c r="A56" s="218">
        <v>34</v>
      </c>
      <c r="B56" s="257" t="s">
        <v>155</v>
      </c>
      <c r="E56" s="264">
        <f>E51+E52+E53+E54+E55</f>
        <v>-7325</v>
      </c>
      <c r="F56" s="264">
        <f>F51+F52+F53+F54+F55</f>
        <v>-7325</v>
      </c>
      <c r="G56" s="264">
        <f>G51+G52+G53+G54+G55</f>
        <v>0</v>
      </c>
      <c r="H56" s="260" t="str">
        <f t="shared" si="1"/>
        <v xml:space="preserve"> </v>
      </c>
    </row>
    <row r="57" spans="1:8">
      <c r="A57" s="218">
        <v>35</v>
      </c>
      <c r="B57" s="257" t="s">
        <v>108</v>
      </c>
      <c r="E57" s="262">
        <f>SUM(F57:G57)</f>
        <v>-5832</v>
      </c>
      <c r="F57" s="262">
        <v>-5832</v>
      </c>
      <c r="G57" s="262">
        <v>0</v>
      </c>
      <c r="H57" s="260" t="str">
        <f t="shared" si="1"/>
        <v xml:space="preserve"> </v>
      </c>
    </row>
    <row r="58" spans="1:8">
      <c r="A58" s="218">
        <v>36</v>
      </c>
      <c r="B58" s="257" t="s">
        <v>109</v>
      </c>
      <c r="E58" s="268"/>
      <c r="F58" s="268"/>
      <c r="G58" s="268"/>
      <c r="H58" s="260" t="str">
        <f t="shared" si="1"/>
        <v xml:space="preserve"> </v>
      </c>
    </row>
    <row r="59" spans="1:8">
      <c r="A59" s="218">
        <v>37</v>
      </c>
      <c r="B59" s="257" t="s">
        <v>156</v>
      </c>
      <c r="E59" s="264">
        <f>E57+E58</f>
        <v>-5832</v>
      </c>
      <c r="F59" s="264">
        <f>F57+F58</f>
        <v>-5832</v>
      </c>
      <c r="G59" s="264">
        <f>G57+G58</f>
        <v>0</v>
      </c>
      <c r="H59" s="260" t="str">
        <f t="shared" si="1"/>
        <v xml:space="preserve"> </v>
      </c>
    </row>
    <row r="60" spans="1:8">
      <c r="A60" s="218">
        <v>38</v>
      </c>
      <c r="B60" s="257" t="s">
        <v>111</v>
      </c>
      <c r="E60" s="262"/>
      <c r="F60" s="262"/>
      <c r="G60" s="262"/>
      <c r="H60" s="260" t="str">
        <f t="shared" si="1"/>
        <v xml:space="preserve"> </v>
      </c>
    </row>
    <row r="61" spans="1:8">
      <c r="A61" s="218">
        <v>39</v>
      </c>
      <c r="B61" s="221" t="s">
        <v>446</v>
      </c>
      <c r="E61" s="262"/>
      <c r="F61" s="262"/>
      <c r="G61" s="262"/>
      <c r="H61" s="260"/>
    </row>
    <row r="62" spans="1:8">
      <c r="A62" s="218">
        <v>40</v>
      </c>
      <c r="B62" s="257" t="s">
        <v>112</v>
      </c>
      <c r="E62" s="268"/>
      <c r="F62" s="268"/>
      <c r="G62" s="268"/>
      <c r="H62" s="260" t="str">
        <f t="shared" si="1"/>
        <v xml:space="preserve"> </v>
      </c>
    </row>
    <row r="63" spans="1:8" ht="9" customHeight="1">
      <c r="A63" s="218"/>
      <c r="H63" s="260"/>
    </row>
    <row r="64" spans="1:8" s="260" customFormat="1" ht="12.75" thickBot="1">
      <c r="A64" s="222">
        <v>41</v>
      </c>
      <c r="B64" s="259" t="s">
        <v>113</v>
      </c>
      <c r="E64" s="54">
        <f>E56-E59+E60+E62+E61</f>
        <v>-1493</v>
      </c>
      <c r="F64" s="54">
        <f>F56-F59+F60+F62+F61</f>
        <v>-1493</v>
      </c>
      <c r="G64" s="54">
        <f>G56-G59+G60+G62+G61</f>
        <v>0</v>
      </c>
      <c r="H64" s="260" t="str">
        <f>IF(E64=F64+G64," ","ERROR")</f>
        <v xml:space="preserve"> </v>
      </c>
    </row>
    <row r="65" spans="1:8" ht="12.75" thickTop="1">
      <c r="E65" s="270"/>
    </row>
    <row r="66" spans="1:8">
      <c r="A66" s="249" t="str">
        <f>Inputs!$D$6</f>
        <v>AVISTA UTILITIES</v>
      </c>
      <c r="B66" s="249"/>
      <c r="C66" s="249"/>
      <c r="D66" s="271"/>
      <c r="E66" s="272"/>
      <c r="F66" s="271"/>
      <c r="G66" s="273" t="s">
        <v>215</v>
      </c>
      <c r="H66" s="272"/>
    </row>
    <row r="67" spans="1:8">
      <c r="A67" s="249" t="s">
        <v>208</v>
      </c>
      <c r="B67" s="249"/>
      <c r="C67" s="249"/>
      <c r="D67" s="271"/>
      <c r="E67" s="272"/>
      <c r="F67" s="271"/>
      <c r="G67" s="274"/>
      <c r="H67" s="272"/>
    </row>
    <row r="68" spans="1:8">
      <c r="A68" s="249" t="str">
        <f>A3</f>
        <v>TWELVE MONTHS ENDED DECEMBER 31, 2010</v>
      </c>
      <c r="B68" s="249"/>
      <c r="C68" s="249"/>
      <c r="D68" s="271"/>
      <c r="E68" s="272"/>
      <c r="F68" s="271"/>
      <c r="G68" s="275" t="str">
        <f>F2</f>
        <v>COLSTRIP #3 AFUDC</v>
      </c>
      <c r="H68" s="272"/>
    </row>
    <row r="69" spans="1:8">
      <c r="A69" s="249" t="s">
        <v>209</v>
      </c>
      <c r="B69" s="249"/>
      <c r="C69" s="249"/>
      <c r="D69" s="271"/>
      <c r="E69" s="272"/>
      <c r="F69" s="271"/>
      <c r="G69" s="275" t="str">
        <f>F3</f>
        <v>ELIMINATION REALLOCATION</v>
      </c>
      <c r="H69" s="272"/>
    </row>
    <row r="70" spans="1:8">
      <c r="B70" s="271"/>
      <c r="C70" s="271"/>
      <c r="D70" s="271"/>
      <c r="E70" s="276"/>
      <c r="F70" s="277"/>
      <c r="G70" s="278" t="str">
        <f>F4</f>
        <v>ELECTRIC</v>
      </c>
      <c r="H70" s="279"/>
    </row>
    <row r="71" spans="1:8">
      <c r="B71" s="271"/>
      <c r="C71" s="271"/>
      <c r="D71" s="271"/>
      <c r="E71" s="272"/>
      <c r="F71" s="271"/>
      <c r="G71" s="275"/>
      <c r="H71" s="272"/>
    </row>
    <row r="72" spans="1:8">
      <c r="B72" s="280" t="s">
        <v>120</v>
      </c>
      <c r="C72" s="277"/>
      <c r="D72" s="271"/>
      <c r="E72" s="272"/>
      <c r="F72" s="271"/>
      <c r="G72" s="278" t="s">
        <v>115</v>
      </c>
      <c r="H72" s="272"/>
    </row>
    <row r="73" spans="1:8">
      <c r="B73" s="257" t="s">
        <v>72</v>
      </c>
      <c r="C73" s="271"/>
      <c r="D73" s="271"/>
      <c r="E73" s="271"/>
      <c r="F73" s="271"/>
      <c r="G73" s="274"/>
      <c r="H73" s="271"/>
    </row>
    <row r="74" spans="1:8">
      <c r="B74" s="259" t="s">
        <v>73</v>
      </c>
      <c r="C74" s="271"/>
      <c r="D74" s="271"/>
      <c r="E74" s="271"/>
      <c r="F74" s="271"/>
      <c r="G74" s="281">
        <f>G8</f>
        <v>0</v>
      </c>
      <c r="H74" s="271"/>
    </row>
    <row r="75" spans="1:8">
      <c r="B75" s="257" t="s">
        <v>74</v>
      </c>
      <c r="C75" s="271"/>
      <c r="D75" s="271"/>
      <c r="E75" s="271"/>
      <c r="F75" s="271"/>
      <c r="G75" s="264">
        <f>G9</f>
        <v>0</v>
      </c>
      <c r="H75" s="271"/>
    </row>
    <row r="76" spans="1:8">
      <c r="B76" s="257" t="s">
        <v>133</v>
      </c>
      <c r="C76" s="271"/>
      <c r="D76" s="271"/>
      <c r="E76" s="271"/>
      <c r="F76" s="271"/>
      <c r="G76" s="266">
        <f>G10</f>
        <v>0</v>
      </c>
      <c r="H76" s="271"/>
    </row>
    <row r="77" spans="1:8">
      <c r="B77" s="257" t="s">
        <v>134</v>
      </c>
      <c r="C77" s="271"/>
      <c r="D77" s="271"/>
      <c r="E77" s="271"/>
      <c r="F77" s="271"/>
      <c r="G77" s="264">
        <f>SUM(G74:G76)</f>
        <v>0</v>
      </c>
      <c r="H77" s="271"/>
    </row>
    <row r="78" spans="1:8">
      <c r="B78" s="257" t="s">
        <v>77</v>
      </c>
      <c r="C78" s="271"/>
      <c r="D78" s="271"/>
      <c r="E78" s="271"/>
      <c r="F78" s="271"/>
      <c r="G78" s="266">
        <f>G12</f>
        <v>0</v>
      </c>
      <c r="H78" s="271"/>
    </row>
    <row r="79" spans="1:8">
      <c r="B79" s="257" t="s">
        <v>135</v>
      </c>
      <c r="C79" s="271"/>
      <c r="D79" s="271"/>
      <c r="E79" s="271"/>
      <c r="F79" s="271"/>
      <c r="G79" s="264">
        <f>G77+G78</f>
        <v>0</v>
      </c>
      <c r="H79" s="271"/>
    </row>
    <row r="80" spans="1:8">
      <c r="C80" s="271"/>
      <c r="D80" s="271"/>
      <c r="E80" s="271"/>
      <c r="F80" s="271"/>
      <c r="G80" s="264"/>
      <c r="H80" s="271"/>
    </row>
    <row r="81" spans="1:8">
      <c r="B81" s="257" t="s">
        <v>79</v>
      </c>
      <c r="C81" s="271"/>
      <c r="D81" s="271"/>
      <c r="E81" s="271"/>
      <c r="F81" s="271"/>
      <c r="G81" s="264"/>
      <c r="H81" s="271"/>
    </row>
    <row r="82" spans="1:8">
      <c r="B82" s="257" t="s">
        <v>80</v>
      </c>
      <c r="C82" s="271"/>
      <c r="D82" s="271"/>
      <c r="E82" s="271"/>
      <c r="F82" s="271"/>
      <c r="G82" s="264"/>
      <c r="H82" s="271"/>
    </row>
    <row r="83" spans="1:8">
      <c r="B83" s="257" t="s">
        <v>136</v>
      </c>
      <c r="C83" s="271"/>
      <c r="D83" s="271"/>
      <c r="E83" s="271"/>
      <c r="F83" s="271"/>
      <c r="G83" s="264">
        <f>G17</f>
        <v>0</v>
      </c>
      <c r="H83" s="271"/>
    </row>
    <row r="84" spans="1:8">
      <c r="B84" s="257" t="s">
        <v>137</v>
      </c>
      <c r="C84" s="271"/>
      <c r="D84" s="271"/>
      <c r="E84" s="271"/>
      <c r="F84" s="271"/>
      <c r="G84" s="264">
        <f>G18</f>
        <v>0</v>
      </c>
      <c r="H84" s="271"/>
    </row>
    <row r="85" spans="1:8">
      <c r="B85" s="257" t="s">
        <v>138</v>
      </c>
      <c r="C85" s="271"/>
      <c r="D85" s="271"/>
      <c r="E85" s="271"/>
      <c r="F85" s="271"/>
      <c r="G85" s="264">
        <f>G19</f>
        <v>0</v>
      </c>
      <c r="H85" s="271"/>
    </row>
    <row r="86" spans="1:8">
      <c r="B86" s="257" t="s">
        <v>139</v>
      </c>
      <c r="C86" s="271"/>
      <c r="D86" s="271"/>
      <c r="E86" s="271"/>
      <c r="F86" s="271"/>
      <c r="G86" s="266">
        <f>G20</f>
        <v>0</v>
      </c>
      <c r="H86" s="271"/>
    </row>
    <row r="87" spans="1:8">
      <c r="B87" s="257" t="s">
        <v>140</v>
      </c>
      <c r="C87" s="271"/>
      <c r="D87" s="271"/>
      <c r="E87" s="271"/>
      <c r="F87" s="271"/>
      <c r="G87" s="264">
        <f>SUM(G83:G86)</f>
        <v>0</v>
      </c>
      <c r="H87" s="271"/>
    </row>
    <row r="88" spans="1:8">
      <c r="C88" s="271"/>
      <c r="D88" s="271"/>
      <c r="E88" s="271"/>
      <c r="F88" s="271"/>
      <c r="G88" s="264"/>
      <c r="H88" s="271"/>
    </row>
    <row r="89" spans="1:8">
      <c r="B89" s="257" t="s">
        <v>85</v>
      </c>
      <c r="C89" s="271"/>
      <c r="D89" s="271"/>
      <c r="E89" s="271"/>
      <c r="F89" s="271"/>
      <c r="G89" s="264"/>
      <c r="H89" s="271"/>
    </row>
    <row r="90" spans="1:8">
      <c r="B90" s="257" t="s">
        <v>136</v>
      </c>
      <c r="C90" s="271"/>
      <c r="D90" s="271"/>
      <c r="E90" s="271"/>
      <c r="F90" s="271"/>
      <c r="G90" s="264">
        <f>G24</f>
        <v>0</v>
      </c>
      <c r="H90" s="271"/>
    </row>
    <row r="91" spans="1:8">
      <c r="B91" s="257" t="s">
        <v>141</v>
      </c>
      <c r="C91" s="271"/>
      <c r="D91" s="271"/>
      <c r="E91" s="271"/>
      <c r="F91" s="271"/>
      <c r="G91" s="264">
        <f>G25</f>
        <v>0</v>
      </c>
      <c r="H91" s="271"/>
    </row>
    <row r="92" spans="1:8">
      <c r="A92" s="250"/>
      <c r="B92" s="257" t="s">
        <v>139</v>
      </c>
      <c r="C92" s="271"/>
      <c r="D92" s="271"/>
      <c r="E92" s="271"/>
      <c r="F92" s="271"/>
      <c r="G92" s="264"/>
      <c r="H92" s="271"/>
    </row>
    <row r="93" spans="1:8">
      <c r="A93" s="250"/>
      <c r="B93" s="257" t="s">
        <v>142</v>
      </c>
      <c r="C93" s="271"/>
      <c r="D93" s="271"/>
      <c r="E93" s="271"/>
      <c r="F93" s="271"/>
      <c r="G93" s="263">
        <f>SUM(G90:G92)</f>
        <v>0</v>
      </c>
      <c r="H93" s="271"/>
    </row>
    <row r="94" spans="1:8">
      <c r="A94" s="250"/>
      <c r="C94" s="271"/>
      <c r="D94" s="271"/>
      <c r="E94" s="271"/>
      <c r="F94" s="271"/>
      <c r="G94" s="264"/>
      <c r="H94" s="271"/>
    </row>
    <row r="95" spans="1:8">
      <c r="A95" s="250"/>
      <c r="B95" s="257" t="s">
        <v>88</v>
      </c>
      <c r="C95" s="271"/>
      <c r="D95" s="271"/>
      <c r="E95" s="271"/>
      <c r="F95" s="271"/>
      <c r="G95" s="264">
        <f>G29</f>
        <v>0</v>
      </c>
      <c r="H95" s="271"/>
    </row>
    <row r="96" spans="1:8">
      <c r="A96" s="250"/>
      <c r="B96" s="257" t="s">
        <v>89</v>
      </c>
      <c r="C96" s="271"/>
      <c r="D96" s="271"/>
      <c r="E96" s="271"/>
      <c r="F96" s="271"/>
      <c r="G96" s="264">
        <f>G30</f>
        <v>0</v>
      </c>
      <c r="H96" s="271"/>
    </row>
    <row r="97" spans="1:8">
      <c r="A97" s="250"/>
      <c r="B97" s="257" t="s">
        <v>143</v>
      </c>
      <c r="C97" s="271"/>
      <c r="D97" s="271"/>
      <c r="E97" s="271"/>
      <c r="F97" s="271"/>
      <c r="G97" s="264">
        <f>G31</f>
        <v>0</v>
      </c>
      <c r="H97" s="271"/>
    </row>
    <row r="98" spans="1:8">
      <c r="A98" s="250"/>
      <c r="C98" s="271"/>
      <c r="D98" s="271"/>
      <c r="E98" s="271"/>
      <c r="F98" s="271"/>
      <c r="G98" s="264"/>
      <c r="H98" s="271"/>
    </row>
    <row r="99" spans="1:8">
      <c r="A99" s="250"/>
      <c r="B99" s="257" t="s">
        <v>91</v>
      </c>
      <c r="C99" s="271"/>
      <c r="D99" s="271"/>
      <c r="E99" s="271"/>
      <c r="F99" s="271"/>
      <c r="G99" s="264"/>
      <c r="H99" s="271"/>
    </row>
    <row r="100" spans="1:8">
      <c r="A100" s="250"/>
      <c r="B100" s="257" t="s">
        <v>136</v>
      </c>
      <c r="C100" s="271"/>
      <c r="D100" s="271"/>
      <c r="E100" s="271"/>
      <c r="F100" s="271"/>
      <c r="G100" s="264">
        <f>G34</f>
        <v>0</v>
      </c>
      <c r="H100" s="271"/>
    </row>
    <row r="101" spans="1:8">
      <c r="A101" s="250"/>
      <c r="B101" s="257" t="s">
        <v>141</v>
      </c>
      <c r="C101" s="271"/>
      <c r="D101" s="271"/>
      <c r="E101" s="271"/>
      <c r="F101" s="271"/>
      <c r="G101" s="264">
        <f>G35</f>
        <v>0</v>
      </c>
      <c r="H101" s="271"/>
    </row>
    <row r="102" spans="1:8">
      <c r="A102" s="250"/>
      <c r="B102" s="257" t="s">
        <v>139</v>
      </c>
      <c r="C102" s="271"/>
      <c r="D102" s="271"/>
      <c r="E102" s="271"/>
      <c r="F102" s="271"/>
      <c r="G102" s="266">
        <f>G36</f>
        <v>0</v>
      </c>
      <c r="H102" s="271"/>
    </row>
    <row r="103" spans="1:8">
      <c r="A103" s="250"/>
      <c r="B103" s="257" t="s">
        <v>144</v>
      </c>
      <c r="C103" s="271"/>
      <c r="D103" s="271"/>
      <c r="E103" s="271"/>
      <c r="F103" s="271"/>
      <c r="G103" s="264">
        <f>G100+G101+G102</f>
        <v>0</v>
      </c>
      <c r="H103" s="271"/>
    </row>
    <row r="104" spans="1:8">
      <c r="A104" s="250"/>
      <c r="B104" s="271"/>
      <c r="C104" s="271"/>
      <c r="D104" s="271"/>
      <c r="E104" s="271"/>
      <c r="F104" s="271"/>
      <c r="G104" s="264"/>
      <c r="H104" s="271"/>
    </row>
    <row r="105" spans="1:8">
      <c r="A105" s="250"/>
      <c r="B105" s="271" t="s">
        <v>93</v>
      </c>
      <c r="C105" s="271"/>
      <c r="D105" s="271"/>
      <c r="E105" s="271"/>
      <c r="F105" s="271"/>
      <c r="G105" s="265">
        <f>G87+G93+G95+G96+G97+G103</f>
        <v>0</v>
      </c>
      <c r="H105" s="271"/>
    </row>
    <row r="106" spans="1:8">
      <c r="A106" s="250"/>
      <c r="B106" s="271"/>
      <c r="C106" s="271"/>
      <c r="D106" s="271"/>
      <c r="E106" s="271"/>
      <c r="F106" s="271"/>
      <c r="G106" s="264"/>
      <c r="H106" s="271"/>
    </row>
    <row r="107" spans="1:8">
      <c r="A107" s="250"/>
      <c r="B107" s="271" t="s">
        <v>210</v>
      </c>
      <c r="C107" s="271"/>
      <c r="D107" s="271"/>
      <c r="E107" s="271"/>
      <c r="F107" s="271"/>
      <c r="G107" s="266">
        <f>G79-G105</f>
        <v>0</v>
      </c>
      <c r="H107" s="271"/>
    </row>
    <row r="108" spans="1:8">
      <c r="A108" s="250"/>
      <c r="B108" s="271"/>
      <c r="C108" s="271"/>
      <c r="D108" s="271"/>
      <c r="E108" s="271"/>
      <c r="F108" s="271"/>
      <c r="G108" s="264"/>
      <c r="H108" s="271"/>
    </row>
    <row r="109" spans="1:8">
      <c r="A109" s="250"/>
      <c r="B109" s="271" t="s">
        <v>211</v>
      </c>
      <c r="C109" s="271"/>
      <c r="D109" s="271"/>
      <c r="E109" s="272"/>
      <c r="F109" s="271"/>
      <c r="G109" s="264"/>
      <c r="H109" s="271"/>
    </row>
    <row r="110" spans="1:8" ht="12.75" thickBot="1">
      <c r="A110" s="250"/>
      <c r="B110" s="282" t="s">
        <v>212</v>
      </c>
      <c r="C110" s="283"/>
      <c r="D110" s="271"/>
      <c r="E110" s="272"/>
      <c r="F110" s="271"/>
      <c r="G110" s="269">
        <f>ROUND(G107*C110,0)</f>
        <v>0</v>
      </c>
      <c r="H110" s="271"/>
    </row>
    <row r="111" spans="1:8" ht="12.75" thickTop="1">
      <c r="A111" s="250"/>
      <c r="B111" s="271"/>
      <c r="C111" s="271"/>
      <c r="D111" s="271"/>
      <c r="E111" s="272"/>
      <c r="F111" s="271"/>
      <c r="G111" s="274"/>
      <c r="H111" s="271"/>
    </row>
  </sheetData>
  <customSheetViews>
    <customSheetView guid="{A15D1962-B049-11D2-8670-0000832CEEE8}" scale="75" showPageBreaks="1" showRuler="0" topLeftCell="A45">
      <selection activeCell="A67" sqref="A67"/>
      <rowBreaks count="1" manualBreakCount="1">
        <brk id="65" max="65535" man="1"/>
      </rowBreaks>
      <colBreaks count="2" manualBreakCount="2">
        <brk id="8" max="1048575" man="1"/>
        <brk id="16" max="1048575" man="1"/>
      </colBreaks>
      <pageMargins left="0.75" right="0.75"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showRuler="0" topLeftCell="A45">
      <selection activeCell="A45" sqref="A1:IV65536"/>
      <rowBreaks count="1" manualBreakCount="1">
        <brk id="65" max="65535" man="1"/>
      </rowBreaks>
      <colBreaks count="1" manualBreakCount="1">
        <brk id="8" max="1048575" man="1"/>
      </colBreaks>
      <pageMargins left="1" right="0.75" top="0.5" bottom="0.5" header="0.5" footer="0.5"/>
      <printOptions horizontalCentered="1"/>
      <pageSetup scale="90" orientation="portrait" horizontalDpi="300" verticalDpi="300" r:id="rId2"/>
      <headerFooter alignWithMargins="0"/>
    </customSheetView>
  </customSheetViews>
  <phoneticPr fontId="0" type="noConversion"/>
  <printOptions horizontalCentered="1"/>
  <pageMargins left="1" right="0.75" top="0.5" bottom="0.5" header="0.5" footer="0.5"/>
  <pageSetup scale="90" orientation="portrait" horizontalDpi="300" verticalDpi="300" r:id="rId3"/>
  <headerFooter alignWithMargins="0"/>
  <rowBreaks count="1" manualBreakCount="1">
    <brk id="65" max="65535"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11"/>
  <sheetViews>
    <sheetView topLeftCell="A28" workbookViewId="0">
      <selection activeCell="F52" sqref="F52"/>
    </sheetView>
  </sheetViews>
  <sheetFormatPr defaultColWidth="12.42578125" defaultRowHeight="12"/>
  <cols>
    <col min="1" max="1" width="5.5703125" style="72" customWidth="1"/>
    <col min="2" max="2" width="26.140625" style="71" customWidth="1"/>
    <col min="3" max="3" width="12.42578125" style="71" customWidth="1"/>
    <col min="4" max="4" width="6.7109375" style="71" customWidth="1"/>
    <col min="5" max="6" width="12.42578125" style="71" customWidth="1"/>
    <col min="7" max="8" width="11.7109375" style="71" customWidth="1"/>
    <col min="9" max="16384" width="12.42578125" style="71"/>
  </cols>
  <sheetData>
    <row r="1" spans="1:8">
      <c r="A1" s="69" t="str">
        <f>Inputs!$D$6</f>
        <v>AVISTA UTILITIES</v>
      </c>
      <c r="B1" s="70"/>
      <c r="C1" s="69"/>
    </row>
    <row r="2" spans="1:8">
      <c r="A2" s="69" t="s">
        <v>125</v>
      </c>
      <c r="B2" s="70"/>
      <c r="C2" s="69"/>
      <c r="E2" s="69"/>
      <c r="F2" s="72" t="s">
        <v>216</v>
      </c>
      <c r="G2" s="69"/>
    </row>
    <row r="3" spans="1:8">
      <c r="A3" s="70" t="str">
        <f>WAElec_10!$A$4</f>
        <v>TWELVE MONTHS ENDED DECEMBER 31, 2010</v>
      </c>
      <c r="B3" s="70"/>
      <c r="C3" s="69"/>
      <c r="E3" s="69"/>
      <c r="F3" s="72" t="s">
        <v>217</v>
      </c>
      <c r="G3" s="69"/>
    </row>
    <row r="4" spans="1:8">
      <c r="A4" s="69" t="s">
        <v>0</v>
      </c>
      <c r="B4" s="70"/>
      <c r="C4" s="69"/>
      <c r="E4" s="73"/>
      <c r="F4" s="74" t="s">
        <v>128</v>
      </c>
      <c r="G4" s="75"/>
    </row>
    <row r="5" spans="1:8">
      <c r="A5" s="72" t="s">
        <v>12</v>
      </c>
    </row>
    <row r="6" spans="1:8" s="72" customFormat="1">
      <c r="A6" s="72" t="s">
        <v>129</v>
      </c>
      <c r="B6" s="76" t="s">
        <v>33</v>
      </c>
      <c r="C6" s="76"/>
      <c r="E6" s="76" t="s">
        <v>130</v>
      </c>
      <c r="F6" s="76" t="s">
        <v>131</v>
      </c>
      <c r="G6" s="76" t="s">
        <v>115</v>
      </c>
      <c r="H6" s="78" t="s">
        <v>132</v>
      </c>
    </row>
    <row r="7" spans="1:8">
      <c r="B7" s="79" t="s">
        <v>72</v>
      </c>
    </row>
    <row r="8" spans="1:8" s="82" customFormat="1">
      <c r="A8" s="80">
        <v>1</v>
      </c>
      <c r="B8" s="81" t="s">
        <v>73</v>
      </c>
      <c r="E8" s="83">
        <f>F8+G8</f>
        <v>0</v>
      </c>
      <c r="F8" s="83"/>
      <c r="G8" s="83"/>
      <c r="H8" s="82" t="str">
        <f t="shared" ref="H8:H13" si="0">IF(E8=F8+G8," ","ERROR")</f>
        <v xml:space="preserve"> </v>
      </c>
    </row>
    <row r="9" spans="1:8">
      <c r="A9" s="72">
        <v>2</v>
      </c>
      <c r="B9" s="79" t="s">
        <v>74</v>
      </c>
      <c r="E9" s="84"/>
      <c r="F9" s="84"/>
      <c r="G9" s="84"/>
      <c r="H9" s="82" t="str">
        <f t="shared" si="0"/>
        <v xml:space="preserve"> </v>
      </c>
    </row>
    <row r="10" spans="1:8">
      <c r="A10" s="72">
        <v>3</v>
      </c>
      <c r="B10" s="79" t="s">
        <v>133</v>
      </c>
      <c r="E10" s="84"/>
      <c r="F10" s="84"/>
      <c r="G10" s="84"/>
      <c r="H10" s="82" t="str">
        <f t="shared" si="0"/>
        <v xml:space="preserve"> </v>
      </c>
    </row>
    <row r="11" spans="1:8">
      <c r="A11" s="72">
        <v>4</v>
      </c>
      <c r="B11" s="79" t="s">
        <v>134</v>
      </c>
      <c r="E11" s="85">
        <f>E8+E9+E10</f>
        <v>0</v>
      </c>
      <c r="F11" s="85">
        <f>F8+F9+F10</f>
        <v>0</v>
      </c>
      <c r="G11" s="85">
        <f>G8+G9+G10</f>
        <v>0</v>
      </c>
      <c r="H11" s="82" t="str">
        <f t="shared" si="0"/>
        <v xml:space="preserve"> </v>
      </c>
    </row>
    <row r="12" spans="1:8">
      <c r="A12" s="72">
        <v>5</v>
      </c>
      <c r="B12" s="79" t="s">
        <v>77</v>
      </c>
      <c r="E12" s="84"/>
      <c r="F12" s="84"/>
      <c r="G12" s="84"/>
      <c r="H12" s="82" t="str">
        <f t="shared" si="0"/>
        <v xml:space="preserve"> </v>
      </c>
    </row>
    <row r="13" spans="1:8">
      <c r="A13" s="72">
        <v>6</v>
      </c>
      <c r="B13" s="79" t="s">
        <v>135</v>
      </c>
      <c r="E13" s="85">
        <f>E11+E12</f>
        <v>0</v>
      </c>
      <c r="F13" s="85">
        <f>F11+F12</f>
        <v>0</v>
      </c>
      <c r="G13" s="85">
        <f>G11+G12</f>
        <v>0</v>
      </c>
      <c r="H13" s="82" t="str">
        <f t="shared" si="0"/>
        <v xml:space="preserve"> </v>
      </c>
    </row>
    <row r="14" spans="1:8">
      <c r="E14" s="86"/>
      <c r="F14" s="86"/>
      <c r="G14" s="86"/>
      <c r="H14" s="82"/>
    </row>
    <row r="15" spans="1:8">
      <c r="B15" s="79" t="s">
        <v>79</v>
      </c>
      <c r="E15" s="86"/>
      <c r="F15" s="86"/>
      <c r="G15" s="86"/>
      <c r="H15" s="82"/>
    </row>
    <row r="16" spans="1:8">
      <c r="B16" s="79" t="s">
        <v>80</v>
      </c>
      <c r="E16" s="86"/>
      <c r="F16" s="86"/>
      <c r="G16" s="86"/>
      <c r="H16" s="82"/>
    </row>
    <row r="17" spans="1:8">
      <c r="A17" s="72">
        <v>7</v>
      </c>
      <c r="B17" s="79" t="s">
        <v>136</v>
      </c>
      <c r="E17" s="84"/>
      <c r="F17" s="84"/>
      <c r="G17" s="84"/>
      <c r="H17" s="82" t="str">
        <f>IF(E17=F17+G17," ","ERROR")</f>
        <v xml:space="preserve"> </v>
      </c>
    </row>
    <row r="18" spans="1:8">
      <c r="A18" s="72">
        <v>8</v>
      </c>
      <c r="B18" s="79" t="s">
        <v>137</v>
      </c>
      <c r="E18" s="84"/>
      <c r="F18" s="84"/>
      <c r="G18" s="84"/>
      <c r="H18" s="82" t="str">
        <f>IF(E18=F18+G18," ","ERROR")</f>
        <v xml:space="preserve"> </v>
      </c>
    </row>
    <row r="19" spans="1:8">
      <c r="A19" s="72">
        <v>9</v>
      </c>
      <c r="B19" s="79" t="s">
        <v>138</v>
      </c>
      <c r="E19" s="84"/>
      <c r="F19" s="84"/>
      <c r="G19" s="84"/>
      <c r="H19" s="82" t="str">
        <f>IF(E19=F19+G19," ","ERROR")</f>
        <v xml:space="preserve"> </v>
      </c>
    </row>
    <row r="20" spans="1:8">
      <c r="A20" s="72">
        <v>10</v>
      </c>
      <c r="B20" s="79" t="s">
        <v>139</v>
      </c>
      <c r="E20" s="84"/>
      <c r="F20" s="84"/>
      <c r="G20" s="84"/>
      <c r="H20" s="82" t="str">
        <f>IF(E20=F20+G20," ","ERROR")</f>
        <v xml:space="preserve"> </v>
      </c>
    </row>
    <row r="21" spans="1:8">
      <c r="A21" s="72">
        <v>11</v>
      </c>
      <c r="B21" s="79" t="s">
        <v>140</v>
      </c>
      <c r="E21" s="85">
        <f>E17+E18+E19+E20</f>
        <v>0</v>
      </c>
      <c r="F21" s="85">
        <f>F17+F18+F19+F20</f>
        <v>0</v>
      </c>
      <c r="G21" s="85">
        <f>G17+G18+G19+G20</f>
        <v>0</v>
      </c>
      <c r="H21" s="82" t="str">
        <f>IF(E21=F21+G21," ","ERROR")</f>
        <v xml:space="preserve"> </v>
      </c>
    </row>
    <row r="22" spans="1:8">
      <c r="E22" s="86"/>
      <c r="F22" s="86"/>
      <c r="G22" s="86"/>
      <c r="H22" s="82"/>
    </row>
    <row r="23" spans="1:8">
      <c r="B23" s="79" t="s">
        <v>85</v>
      </c>
      <c r="E23" s="86"/>
      <c r="F23" s="86"/>
      <c r="G23" s="86"/>
      <c r="H23" s="82"/>
    </row>
    <row r="24" spans="1:8">
      <c r="A24" s="72">
        <v>12</v>
      </c>
      <c r="B24" s="79" t="s">
        <v>136</v>
      </c>
      <c r="E24" s="84"/>
      <c r="F24" s="84"/>
      <c r="G24" s="84"/>
      <c r="H24" s="82" t="str">
        <f>IF(E24=F24+G24," ","ERROR")</f>
        <v xml:space="preserve"> </v>
      </c>
    </row>
    <row r="25" spans="1:8">
      <c r="A25" s="72">
        <v>13</v>
      </c>
      <c r="B25" s="79" t="s">
        <v>141</v>
      </c>
      <c r="E25" s="84"/>
      <c r="F25" s="84"/>
      <c r="G25" s="84"/>
      <c r="H25" s="82" t="str">
        <f>IF(E25=F25+G25," ","ERROR")</f>
        <v xml:space="preserve"> </v>
      </c>
    </row>
    <row r="26" spans="1:8">
      <c r="A26" s="72">
        <v>14</v>
      </c>
      <c r="B26" s="79" t="s">
        <v>139</v>
      </c>
      <c r="E26" s="84">
        <f>F26+G26</f>
        <v>0</v>
      </c>
      <c r="F26" s="84"/>
      <c r="G26" s="84"/>
      <c r="H26" s="82" t="str">
        <f>IF(E26=F26+G26," ","ERROR")</f>
        <v xml:space="preserve"> </v>
      </c>
    </row>
    <row r="27" spans="1:8">
      <c r="A27" s="72">
        <v>15</v>
      </c>
      <c r="B27" s="79" t="s">
        <v>142</v>
      </c>
      <c r="E27" s="85">
        <f>E24+E25+E26</f>
        <v>0</v>
      </c>
      <c r="F27" s="85">
        <f>F24+F25+F26</f>
        <v>0</v>
      </c>
      <c r="G27" s="85">
        <f>G24+G25+G26</f>
        <v>0</v>
      </c>
      <c r="H27" s="82" t="str">
        <f>IF(E27=F27+G27," ","ERROR")</f>
        <v xml:space="preserve"> </v>
      </c>
    </row>
    <row r="28" spans="1:8">
      <c r="E28" s="86"/>
      <c r="F28" s="86"/>
      <c r="G28" s="86"/>
      <c r="H28" s="82"/>
    </row>
    <row r="29" spans="1:8">
      <c r="A29" s="72">
        <v>16</v>
      </c>
      <c r="B29" s="79" t="s">
        <v>88</v>
      </c>
      <c r="E29" s="84"/>
      <c r="F29" s="84"/>
      <c r="G29" s="84"/>
      <c r="H29" s="82" t="str">
        <f>IF(E29=F29+G29," ","ERROR")</f>
        <v xml:space="preserve"> </v>
      </c>
    </row>
    <row r="30" spans="1:8">
      <c r="A30" s="72">
        <v>17</v>
      </c>
      <c r="B30" s="79" t="s">
        <v>89</v>
      </c>
      <c r="E30" s="84"/>
      <c r="F30" s="84"/>
      <c r="G30" s="84"/>
      <c r="H30" s="82" t="str">
        <f>IF(E30=F30+G30," ","ERROR")</f>
        <v xml:space="preserve"> </v>
      </c>
    </row>
    <row r="31" spans="1:8">
      <c r="A31" s="72">
        <v>18</v>
      </c>
      <c r="B31" s="79" t="s">
        <v>143</v>
      </c>
      <c r="E31" s="84"/>
      <c r="F31" s="84"/>
      <c r="G31" s="84"/>
      <c r="H31" s="82" t="str">
        <f>IF(E31=F31+G31," ","ERROR")</f>
        <v xml:space="preserve"> </v>
      </c>
    </row>
    <row r="32" spans="1:8">
      <c r="E32" s="86"/>
      <c r="F32" s="86"/>
      <c r="G32" s="86"/>
      <c r="H32" s="82"/>
    </row>
    <row r="33" spans="1:8">
      <c r="B33" s="79" t="s">
        <v>91</v>
      </c>
      <c r="E33" s="86"/>
      <c r="F33" s="86"/>
      <c r="G33" s="86"/>
      <c r="H33" s="82"/>
    </row>
    <row r="34" spans="1:8">
      <c r="A34" s="72">
        <v>19</v>
      </c>
      <c r="B34" s="79" t="s">
        <v>136</v>
      </c>
      <c r="E34" s="84"/>
      <c r="F34" s="84"/>
      <c r="G34" s="84"/>
      <c r="H34" s="82" t="str">
        <f>IF(E34=F34+G34," ","ERROR")</f>
        <v xml:space="preserve"> </v>
      </c>
    </row>
    <row r="35" spans="1:8">
      <c r="A35" s="72">
        <v>20</v>
      </c>
      <c r="B35" s="79" t="s">
        <v>141</v>
      </c>
      <c r="E35" s="84"/>
      <c r="F35" s="84"/>
      <c r="G35" s="84"/>
      <c r="H35" s="82" t="str">
        <f>IF(E35=F35+G35," ","ERROR")</f>
        <v xml:space="preserve"> </v>
      </c>
    </row>
    <row r="36" spans="1:8">
      <c r="A36" s="72">
        <v>21</v>
      </c>
      <c r="B36" s="79" t="s">
        <v>139</v>
      </c>
      <c r="E36" s="84"/>
      <c r="F36" s="84"/>
      <c r="G36" s="84"/>
      <c r="H36" s="82" t="str">
        <f>IF(E36=F36+G36," ","ERROR")</f>
        <v xml:space="preserve"> </v>
      </c>
    </row>
    <row r="37" spans="1:8">
      <c r="A37" s="72">
        <v>22</v>
      </c>
      <c r="B37" s="79" t="s">
        <v>144</v>
      </c>
      <c r="E37" s="87">
        <f>E34+E35+E36</f>
        <v>0</v>
      </c>
      <c r="F37" s="87">
        <f>F34+F35+F36</f>
        <v>0</v>
      </c>
      <c r="G37" s="87">
        <f>G34+G35+G36</f>
        <v>0</v>
      </c>
      <c r="H37" s="82" t="str">
        <f>IF(E37=F37+G37," ","ERROR")</f>
        <v xml:space="preserve"> </v>
      </c>
    </row>
    <row r="38" spans="1:8">
      <c r="A38" s="72">
        <v>23</v>
      </c>
      <c r="B38" s="79" t="s">
        <v>93</v>
      </c>
      <c r="E38" s="88">
        <f>E21+E27+E29+E30+E31+E37</f>
        <v>0</v>
      </c>
      <c r="F38" s="88">
        <f>F21+F27+F29+F30+F31+F37</f>
        <v>0</v>
      </c>
      <c r="G38" s="88">
        <f>G21+G27+G29+G30+G31+G37</f>
        <v>0</v>
      </c>
      <c r="H38" s="82" t="str">
        <f>IF(E38=F38+G38," ","ERROR")</f>
        <v xml:space="preserve"> </v>
      </c>
    </row>
    <row r="39" spans="1:8">
      <c r="E39" s="86"/>
      <c r="F39" s="86"/>
      <c r="G39" s="86"/>
      <c r="H39" s="82"/>
    </row>
    <row r="40" spans="1:8">
      <c r="A40" s="72">
        <v>24</v>
      </c>
      <c r="B40" s="79" t="s">
        <v>145</v>
      </c>
      <c r="E40" s="86">
        <f>E13-E38</f>
        <v>0</v>
      </c>
      <c r="F40" s="86">
        <f>F13-F38</f>
        <v>0</v>
      </c>
      <c r="G40" s="86">
        <f>G13-G38</f>
        <v>0</v>
      </c>
      <c r="H40" s="82" t="str">
        <f>IF(E40=F40+G40," ","ERROR")</f>
        <v xml:space="preserve"> </v>
      </c>
    </row>
    <row r="41" spans="1:8">
      <c r="B41" s="79"/>
      <c r="E41" s="86"/>
      <c r="F41" s="86"/>
      <c r="G41" s="86"/>
      <c r="H41" s="82"/>
    </row>
    <row r="42" spans="1:8">
      <c r="B42" s="79" t="s">
        <v>146</v>
      </c>
      <c r="E42" s="86"/>
      <c r="F42" s="86"/>
      <c r="G42" s="86"/>
      <c r="H42" s="82"/>
    </row>
    <row r="43" spans="1:8">
      <c r="A43" s="72">
        <v>25</v>
      </c>
      <c r="B43" s="79" t="s">
        <v>147</v>
      </c>
      <c r="D43" s="89">
        <v>0.35</v>
      </c>
      <c r="E43" s="84">
        <f>F43+G43</f>
        <v>0</v>
      </c>
      <c r="F43" s="84"/>
      <c r="G43" s="84"/>
      <c r="H43" s="82" t="str">
        <f>IF(E43=F43+G43," ","ERROR")</f>
        <v xml:space="preserve"> </v>
      </c>
    </row>
    <row r="44" spans="1:8">
      <c r="A44" s="72">
        <v>26</v>
      </c>
      <c r="B44" s="79" t="s">
        <v>148</v>
      </c>
      <c r="E44" s="84"/>
      <c r="F44" s="84"/>
      <c r="G44" s="84"/>
      <c r="H44" s="82" t="str">
        <f>IF(E44=F44+G44," ","ERROR")</f>
        <v xml:space="preserve"> </v>
      </c>
    </row>
    <row r="45" spans="1:8" ht="12.75">
      <c r="A45" s="222">
        <v>27</v>
      </c>
      <c r="B45" s="906" t="s">
        <v>439</v>
      </c>
      <c r="C45"/>
      <c r="D45"/>
      <c r="E45" s="754"/>
      <c r="F45" s="754"/>
      <c r="G45" s="754"/>
      <c r="H45" s="82" t="str">
        <f>IF(E45=F45+G45," ","ERROR")</f>
        <v xml:space="preserve"> </v>
      </c>
    </row>
    <row r="46" spans="1:8">
      <c r="A46" s="218"/>
      <c r="B46" s="221"/>
      <c r="C46" s="215"/>
      <c r="D46" s="215"/>
      <c r="E46" s="228"/>
      <c r="F46" s="228"/>
      <c r="G46" s="228"/>
      <c r="H46" s="82"/>
    </row>
    <row r="47" spans="1:8" s="82" customFormat="1">
      <c r="A47" s="222">
        <v>28</v>
      </c>
      <c r="B47" s="223" t="s">
        <v>100</v>
      </c>
      <c r="C47" s="224"/>
      <c r="D47" s="224"/>
      <c r="E47" s="232">
        <f>E40-SUM(E43:E45)</f>
        <v>0</v>
      </c>
      <c r="F47" s="232">
        <f>F40-SUM(F43:F45)</f>
        <v>0</v>
      </c>
      <c r="G47" s="232">
        <f>G40-SUM(G43:G45)</f>
        <v>0</v>
      </c>
      <c r="H47" s="82" t="str">
        <f>IF(E47=F47+G47," ","ERROR")</f>
        <v xml:space="preserve"> </v>
      </c>
    </row>
    <row r="48" spans="1:8">
      <c r="A48" s="218"/>
      <c r="H48" s="82"/>
    </row>
    <row r="49" spans="1:8">
      <c r="A49" s="218"/>
      <c r="B49" s="79" t="s">
        <v>101</v>
      </c>
      <c r="H49" s="82"/>
    </row>
    <row r="50" spans="1:8">
      <c r="A50" s="218"/>
      <c r="B50" s="79" t="s">
        <v>102</v>
      </c>
      <c r="H50" s="82"/>
    </row>
    <row r="51" spans="1:8" s="82" customFormat="1">
      <c r="A51" s="218">
        <v>29</v>
      </c>
      <c r="B51" s="81" t="s">
        <v>150</v>
      </c>
      <c r="E51" s="83"/>
      <c r="F51" s="83"/>
      <c r="G51" s="83"/>
      <c r="H51" s="82" t="str">
        <f t="shared" ref="H51:H62" si="1">IF(E51=F51+G51," ","ERROR")</f>
        <v xml:space="preserve"> </v>
      </c>
    </row>
    <row r="52" spans="1:8">
      <c r="A52" s="218">
        <v>30</v>
      </c>
      <c r="B52" s="79" t="s">
        <v>151</v>
      </c>
      <c r="E52" s="84">
        <f>SUM(F52:G52)</f>
        <v>365</v>
      </c>
      <c r="F52" s="84">
        <v>365</v>
      </c>
      <c r="G52" s="84">
        <v>0</v>
      </c>
      <c r="H52" s="82" t="str">
        <f t="shared" si="1"/>
        <v xml:space="preserve"> </v>
      </c>
    </row>
    <row r="53" spans="1:8">
      <c r="A53" s="218">
        <v>31</v>
      </c>
      <c r="B53" s="79" t="s">
        <v>152</v>
      </c>
      <c r="E53" s="84"/>
      <c r="F53" s="84"/>
      <c r="G53" s="84"/>
      <c r="H53" s="82" t="str">
        <f t="shared" si="1"/>
        <v xml:space="preserve"> </v>
      </c>
    </row>
    <row r="54" spans="1:8">
      <c r="A54" s="218">
        <v>32</v>
      </c>
      <c r="B54" s="79" t="s">
        <v>153</v>
      </c>
      <c r="E54" s="84"/>
      <c r="F54" s="84"/>
      <c r="G54" s="84"/>
      <c r="H54" s="82" t="str">
        <f t="shared" si="1"/>
        <v xml:space="preserve"> </v>
      </c>
    </row>
    <row r="55" spans="1:8">
      <c r="A55" s="218">
        <v>33</v>
      </c>
      <c r="B55" s="79" t="s">
        <v>154</v>
      </c>
      <c r="E55" s="90"/>
      <c r="F55" s="90"/>
      <c r="G55" s="90"/>
      <c r="H55" s="82" t="str">
        <f t="shared" si="1"/>
        <v xml:space="preserve"> </v>
      </c>
    </row>
    <row r="56" spans="1:8">
      <c r="A56" s="218">
        <v>34</v>
      </c>
      <c r="B56" s="79" t="s">
        <v>155</v>
      </c>
      <c r="E56" s="86">
        <f>E51+E52+E53+E54+E55</f>
        <v>365</v>
      </c>
      <c r="F56" s="86">
        <f>F51+F52+F53+F54+F55</f>
        <v>365</v>
      </c>
      <c r="G56" s="86">
        <f>G51+G52+G53+G54+G55</f>
        <v>0</v>
      </c>
      <c r="H56" s="82" t="str">
        <f t="shared" si="1"/>
        <v xml:space="preserve"> </v>
      </c>
    </row>
    <row r="57" spans="1:8">
      <c r="A57" s="218">
        <v>35</v>
      </c>
      <c r="B57" s="79" t="s">
        <v>108</v>
      </c>
      <c r="E57" s="84"/>
      <c r="F57" s="84"/>
      <c r="G57" s="84"/>
      <c r="H57" s="82" t="str">
        <f t="shared" si="1"/>
        <v xml:space="preserve"> </v>
      </c>
    </row>
    <row r="58" spans="1:8">
      <c r="A58" s="218">
        <v>36</v>
      </c>
      <c r="B58" s="79" t="s">
        <v>109</v>
      </c>
      <c r="E58" s="90"/>
      <c r="F58" s="90"/>
      <c r="G58" s="90"/>
      <c r="H58" s="82" t="str">
        <f t="shared" si="1"/>
        <v xml:space="preserve"> </v>
      </c>
    </row>
    <row r="59" spans="1:8">
      <c r="A59" s="218">
        <v>37</v>
      </c>
      <c r="B59" s="79" t="s">
        <v>156</v>
      </c>
      <c r="E59" s="86">
        <f>E57+E58</f>
        <v>0</v>
      </c>
      <c r="F59" s="86">
        <f>F57+F58</f>
        <v>0</v>
      </c>
      <c r="G59" s="86">
        <f>G57+G58</f>
        <v>0</v>
      </c>
      <c r="H59" s="82" t="str">
        <f t="shared" si="1"/>
        <v xml:space="preserve"> </v>
      </c>
    </row>
    <row r="60" spans="1:8">
      <c r="A60" s="218">
        <v>38</v>
      </c>
      <c r="B60" s="79" t="s">
        <v>111</v>
      </c>
      <c r="E60" s="84"/>
      <c r="F60" s="84"/>
      <c r="G60" s="84"/>
      <c r="H60" s="82" t="str">
        <f t="shared" si="1"/>
        <v xml:space="preserve"> </v>
      </c>
    </row>
    <row r="61" spans="1:8">
      <c r="A61" s="218">
        <v>39</v>
      </c>
      <c r="B61" s="221" t="s">
        <v>446</v>
      </c>
      <c r="E61" s="84"/>
      <c r="F61" s="84"/>
      <c r="G61" s="84"/>
      <c r="H61" s="82"/>
    </row>
    <row r="62" spans="1:8">
      <c r="A62" s="218">
        <v>40</v>
      </c>
      <c r="B62" s="79" t="s">
        <v>112</v>
      </c>
      <c r="E62" s="90"/>
      <c r="F62" s="90"/>
      <c r="G62" s="90"/>
      <c r="H62" s="82" t="str">
        <f t="shared" si="1"/>
        <v xml:space="preserve"> </v>
      </c>
    </row>
    <row r="63" spans="1:8" ht="9" customHeight="1">
      <c r="A63" s="218"/>
      <c r="H63" s="82"/>
    </row>
    <row r="64" spans="1:8" s="82" customFormat="1" ht="12.75" thickBot="1">
      <c r="A64" s="222">
        <v>41</v>
      </c>
      <c r="B64" s="81" t="s">
        <v>113</v>
      </c>
      <c r="E64" s="54">
        <f>E56-E59+E60+E62+E61</f>
        <v>365</v>
      </c>
      <c r="F64" s="54">
        <f>F56-F59+F60+F62+F61</f>
        <v>365</v>
      </c>
      <c r="G64" s="54">
        <f>G56-G59+G60+G62+G61</f>
        <v>0</v>
      </c>
      <c r="H64" s="82" t="str">
        <f>IF(E64=F64+G64," ","ERROR")</f>
        <v xml:space="preserve"> </v>
      </c>
    </row>
    <row r="65" spans="1:7" ht="12.75" thickTop="1"/>
    <row r="66" spans="1:7" ht="12" customHeight="1">
      <c r="A66" s="70" t="str">
        <f>Inputs!$D$6</f>
        <v>AVISTA UTILITIES</v>
      </c>
      <c r="B66" s="70"/>
      <c r="C66" s="70"/>
      <c r="D66" s="77"/>
      <c r="E66" s="92"/>
      <c r="F66" s="77"/>
      <c r="G66" s="93" t="s">
        <v>215</v>
      </c>
    </row>
    <row r="67" spans="1:7">
      <c r="A67" s="70" t="s">
        <v>208</v>
      </c>
      <c r="B67" s="70"/>
      <c r="C67" s="70"/>
      <c r="D67" s="77"/>
      <c r="E67" s="92"/>
      <c r="F67" s="77"/>
      <c r="G67" s="94"/>
    </row>
    <row r="68" spans="1:7">
      <c r="A68" s="70" t="str">
        <f>A3</f>
        <v>TWELVE MONTHS ENDED DECEMBER 31, 2010</v>
      </c>
      <c r="B68" s="70"/>
      <c r="C68" s="70"/>
      <c r="D68" s="77"/>
      <c r="E68" s="92"/>
      <c r="F68" s="77"/>
      <c r="G68" s="95" t="str">
        <f>F2</f>
        <v xml:space="preserve">COLSTRIP #3 </v>
      </c>
    </row>
    <row r="69" spans="1:7">
      <c r="A69" s="70" t="s">
        <v>209</v>
      </c>
      <c r="B69" s="70"/>
      <c r="C69" s="70"/>
      <c r="D69" s="77"/>
      <c r="E69" s="92"/>
      <c r="F69" s="77"/>
      <c r="G69" s="95" t="str">
        <f>F3</f>
        <v>COMMON AFUDC ADJUSTMENT</v>
      </c>
    </row>
    <row r="70" spans="1:7">
      <c r="B70" s="77"/>
      <c r="C70" s="77"/>
      <c r="D70" s="77"/>
      <c r="E70" s="96"/>
      <c r="F70" s="97"/>
      <c r="G70" s="98" t="str">
        <f>F4</f>
        <v>ELECTRIC</v>
      </c>
    </row>
    <row r="71" spans="1:7">
      <c r="B71" s="77"/>
      <c r="C71" s="77"/>
      <c r="D71" s="77"/>
      <c r="E71" s="92"/>
      <c r="F71" s="77"/>
      <c r="G71" s="95"/>
    </row>
    <row r="72" spans="1:7">
      <c r="B72" s="99" t="s">
        <v>120</v>
      </c>
      <c r="C72" s="97"/>
      <c r="D72" s="77"/>
      <c r="E72" s="92"/>
      <c r="F72" s="77"/>
      <c r="G72" s="98" t="s">
        <v>115</v>
      </c>
    </row>
    <row r="73" spans="1:7">
      <c r="B73" s="79" t="s">
        <v>72</v>
      </c>
      <c r="C73" s="77"/>
      <c r="D73" s="77"/>
      <c r="E73" s="77"/>
      <c r="F73" s="77"/>
      <c r="G73" s="94"/>
    </row>
    <row r="74" spans="1:7">
      <c r="B74" s="81" t="s">
        <v>73</v>
      </c>
      <c r="C74" s="77"/>
      <c r="D74" s="77"/>
      <c r="E74" s="77"/>
      <c r="F74" s="77"/>
      <c r="G74" s="100">
        <f>G8</f>
        <v>0</v>
      </c>
    </row>
    <row r="75" spans="1:7">
      <c r="B75" s="79" t="s">
        <v>74</v>
      </c>
      <c r="C75" s="77"/>
      <c r="D75" s="77"/>
      <c r="E75" s="77"/>
      <c r="F75" s="77"/>
      <c r="G75" s="86">
        <f>G9</f>
        <v>0</v>
      </c>
    </row>
    <row r="76" spans="1:7">
      <c r="B76" s="79" t="s">
        <v>133</v>
      </c>
      <c r="C76" s="77"/>
      <c r="D76" s="77"/>
      <c r="E76" s="77"/>
      <c r="F76" s="77"/>
      <c r="G76" s="88">
        <f>G10</f>
        <v>0</v>
      </c>
    </row>
    <row r="77" spans="1:7">
      <c r="B77" s="79" t="s">
        <v>134</v>
      </c>
      <c r="C77" s="77"/>
      <c r="D77" s="77"/>
      <c r="E77" s="77"/>
      <c r="F77" s="77"/>
      <c r="G77" s="86">
        <f>SUM(G74:G76)</f>
        <v>0</v>
      </c>
    </row>
    <row r="78" spans="1:7">
      <c r="B78" s="79" t="s">
        <v>77</v>
      </c>
      <c r="C78" s="77"/>
      <c r="D78" s="77"/>
      <c r="E78" s="77"/>
      <c r="F78" s="77"/>
      <c r="G78" s="88">
        <f>G12</f>
        <v>0</v>
      </c>
    </row>
    <row r="79" spans="1:7">
      <c r="B79" s="79" t="s">
        <v>135</v>
      </c>
      <c r="C79" s="77"/>
      <c r="D79" s="77"/>
      <c r="E79" s="77"/>
      <c r="F79" s="77"/>
      <c r="G79" s="86">
        <f>G77+G78</f>
        <v>0</v>
      </c>
    </row>
    <row r="80" spans="1:7">
      <c r="C80" s="77"/>
      <c r="D80" s="77"/>
      <c r="E80" s="77"/>
      <c r="F80" s="77"/>
      <c r="G80" s="86"/>
    </row>
    <row r="81" spans="1:7">
      <c r="B81" s="79" t="s">
        <v>79</v>
      </c>
      <c r="C81" s="77"/>
      <c r="D81" s="77"/>
      <c r="E81" s="77"/>
      <c r="F81" s="77"/>
      <c r="G81" s="86"/>
    </row>
    <row r="82" spans="1:7">
      <c r="B82" s="79" t="s">
        <v>80</v>
      </c>
      <c r="C82" s="77"/>
      <c r="D82" s="77"/>
      <c r="E82" s="77"/>
      <c r="F82" s="77"/>
      <c r="G82" s="86"/>
    </row>
    <row r="83" spans="1:7">
      <c r="B83" s="79" t="s">
        <v>136</v>
      </c>
      <c r="C83" s="77"/>
      <c r="D83" s="77"/>
      <c r="E83" s="77"/>
      <c r="F83" s="77"/>
      <c r="G83" s="86">
        <f>G17</f>
        <v>0</v>
      </c>
    </row>
    <row r="84" spans="1:7">
      <c r="B84" s="79" t="s">
        <v>137</v>
      </c>
      <c r="C84" s="77"/>
      <c r="D84" s="77"/>
      <c r="E84" s="77"/>
      <c r="F84" s="77"/>
      <c r="G84" s="86">
        <f>G18</f>
        <v>0</v>
      </c>
    </row>
    <row r="85" spans="1:7">
      <c r="B85" s="79" t="s">
        <v>138</v>
      </c>
      <c r="C85" s="77"/>
      <c r="D85" s="77"/>
      <c r="E85" s="77"/>
      <c r="F85" s="77"/>
      <c r="G85" s="86">
        <f>G19</f>
        <v>0</v>
      </c>
    </row>
    <row r="86" spans="1:7">
      <c r="B86" s="79" t="s">
        <v>139</v>
      </c>
      <c r="C86" s="77"/>
      <c r="D86" s="77"/>
      <c r="E86" s="77"/>
      <c r="F86" s="77"/>
      <c r="G86" s="88">
        <f>G20</f>
        <v>0</v>
      </c>
    </row>
    <row r="87" spans="1:7">
      <c r="B87" s="79" t="s">
        <v>140</v>
      </c>
      <c r="C87" s="77"/>
      <c r="D87" s="77"/>
      <c r="E87" s="77"/>
      <c r="F87" s="77"/>
      <c r="G87" s="86">
        <f>SUM(G83:G86)</f>
        <v>0</v>
      </c>
    </row>
    <row r="88" spans="1:7">
      <c r="C88" s="77"/>
      <c r="D88" s="77"/>
      <c r="E88" s="77"/>
      <c r="F88" s="77"/>
      <c r="G88" s="86"/>
    </row>
    <row r="89" spans="1:7">
      <c r="B89" s="79" t="s">
        <v>85</v>
      </c>
      <c r="C89" s="77"/>
      <c r="D89" s="77"/>
      <c r="E89" s="77"/>
      <c r="F89" s="77"/>
      <c r="G89" s="86"/>
    </row>
    <row r="90" spans="1:7">
      <c r="B90" s="79" t="s">
        <v>136</v>
      </c>
      <c r="C90" s="77"/>
      <c r="D90" s="77"/>
      <c r="E90" s="77"/>
      <c r="F90" s="77"/>
      <c r="G90" s="86">
        <f>G24</f>
        <v>0</v>
      </c>
    </row>
    <row r="91" spans="1:7">
      <c r="B91" s="79" t="s">
        <v>141</v>
      </c>
      <c r="C91" s="77"/>
      <c r="D91" s="77"/>
      <c r="E91" s="77"/>
      <c r="F91" s="77"/>
      <c r="G91" s="86">
        <f>G25</f>
        <v>0</v>
      </c>
    </row>
    <row r="92" spans="1:7">
      <c r="A92" s="71"/>
      <c r="B92" s="79" t="s">
        <v>139</v>
      </c>
      <c r="C92" s="77"/>
      <c r="D92" s="77"/>
      <c r="E92" s="77"/>
      <c r="F92" s="77"/>
      <c r="G92" s="86"/>
    </row>
    <row r="93" spans="1:7">
      <c r="A93" s="71"/>
      <c r="B93" s="79" t="s">
        <v>142</v>
      </c>
      <c r="C93" s="77"/>
      <c r="D93" s="77"/>
      <c r="E93" s="77"/>
      <c r="F93" s="77"/>
      <c r="G93" s="85">
        <f>SUM(G90:G92)</f>
        <v>0</v>
      </c>
    </row>
    <row r="94" spans="1:7">
      <c r="A94" s="71"/>
      <c r="C94" s="77"/>
      <c r="D94" s="77"/>
      <c r="E94" s="77"/>
      <c r="F94" s="77"/>
      <c r="G94" s="86"/>
    </row>
    <row r="95" spans="1:7">
      <c r="A95" s="71"/>
      <c r="B95" s="79" t="s">
        <v>88</v>
      </c>
      <c r="C95" s="77"/>
      <c r="D95" s="77"/>
      <c r="E95" s="77"/>
      <c r="F95" s="77"/>
      <c r="G95" s="86">
        <f>G29</f>
        <v>0</v>
      </c>
    </row>
    <row r="96" spans="1:7">
      <c r="A96" s="71"/>
      <c r="B96" s="79" t="s">
        <v>89</v>
      </c>
      <c r="C96" s="77"/>
      <c r="D96" s="77"/>
      <c r="E96" s="77"/>
      <c r="F96" s="77"/>
      <c r="G96" s="86">
        <f>G30</f>
        <v>0</v>
      </c>
    </row>
    <row r="97" spans="1:7">
      <c r="A97" s="71"/>
      <c r="B97" s="79" t="s">
        <v>143</v>
      </c>
      <c r="C97" s="77"/>
      <c r="D97" s="77"/>
      <c r="E97" s="77"/>
      <c r="F97" s="77"/>
      <c r="G97" s="86">
        <f>G31</f>
        <v>0</v>
      </c>
    </row>
    <row r="98" spans="1:7">
      <c r="A98" s="71"/>
      <c r="C98" s="77"/>
      <c r="D98" s="77"/>
      <c r="E98" s="77"/>
      <c r="F98" s="77"/>
      <c r="G98" s="86"/>
    </row>
    <row r="99" spans="1:7">
      <c r="A99" s="71"/>
      <c r="B99" s="79" t="s">
        <v>91</v>
      </c>
      <c r="C99" s="77"/>
      <c r="D99" s="77"/>
      <c r="E99" s="77"/>
      <c r="F99" s="77"/>
      <c r="G99" s="86"/>
    </row>
    <row r="100" spans="1:7">
      <c r="A100" s="71"/>
      <c r="B100" s="79" t="s">
        <v>136</v>
      </c>
      <c r="C100" s="77"/>
      <c r="D100" s="77"/>
      <c r="E100" s="77"/>
      <c r="F100" s="77"/>
      <c r="G100" s="86">
        <f>G34</f>
        <v>0</v>
      </c>
    </row>
    <row r="101" spans="1:7">
      <c r="A101" s="71"/>
      <c r="B101" s="79" t="s">
        <v>141</v>
      </c>
      <c r="C101" s="77"/>
      <c r="D101" s="77"/>
      <c r="E101" s="77"/>
      <c r="F101" s="77"/>
      <c r="G101" s="86">
        <f>G35</f>
        <v>0</v>
      </c>
    </row>
    <row r="102" spans="1:7">
      <c r="A102" s="71"/>
      <c r="B102" s="79" t="s">
        <v>139</v>
      </c>
      <c r="C102" s="77"/>
      <c r="D102" s="77"/>
      <c r="E102" s="77"/>
      <c r="F102" s="77"/>
      <c r="G102" s="88">
        <f>G36</f>
        <v>0</v>
      </c>
    </row>
    <row r="103" spans="1:7">
      <c r="A103" s="71"/>
      <c r="B103" s="79" t="s">
        <v>144</v>
      </c>
      <c r="C103" s="77"/>
      <c r="D103" s="77"/>
      <c r="E103" s="77"/>
      <c r="F103" s="77"/>
      <c r="G103" s="86">
        <f>G100+G101+G102</f>
        <v>0</v>
      </c>
    </row>
    <row r="104" spans="1:7">
      <c r="A104" s="71"/>
      <c r="B104" s="77"/>
      <c r="C104" s="77"/>
      <c r="D104" s="77"/>
      <c r="E104" s="77"/>
      <c r="F104" s="77"/>
      <c r="G104" s="86"/>
    </row>
    <row r="105" spans="1:7">
      <c r="A105" s="71"/>
      <c r="B105" s="77" t="s">
        <v>93</v>
      </c>
      <c r="C105" s="77"/>
      <c r="D105" s="77"/>
      <c r="E105" s="77"/>
      <c r="F105" s="77"/>
      <c r="G105" s="87">
        <f>G87+G93+G95+G96+G97+G103</f>
        <v>0</v>
      </c>
    </row>
    <row r="106" spans="1:7">
      <c r="A106" s="71"/>
      <c r="B106" s="77"/>
      <c r="C106" s="77"/>
      <c r="D106" s="77"/>
      <c r="E106" s="77"/>
      <c r="F106" s="77"/>
      <c r="G106" s="86"/>
    </row>
    <row r="107" spans="1:7">
      <c r="A107" s="71"/>
      <c r="B107" s="77" t="s">
        <v>210</v>
      </c>
      <c r="C107" s="77"/>
      <c r="D107" s="77"/>
      <c r="E107" s="77"/>
      <c r="F107" s="77"/>
      <c r="G107" s="88">
        <f>G79-G105</f>
        <v>0</v>
      </c>
    </row>
    <row r="108" spans="1:7">
      <c r="A108" s="71"/>
      <c r="B108" s="77"/>
      <c r="C108" s="77"/>
      <c r="D108" s="77"/>
      <c r="E108" s="77"/>
      <c r="F108" s="77"/>
      <c r="G108" s="86"/>
    </row>
    <row r="109" spans="1:7">
      <c r="A109" s="71"/>
      <c r="B109" s="77" t="s">
        <v>211</v>
      </c>
      <c r="C109" s="77"/>
      <c r="D109" s="77"/>
      <c r="E109" s="92"/>
      <c r="F109" s="77"/>
      <c r="G109" s="86"/>
    </row>
    <row r="110" spans="1:7" ht="12.75" thickBot="1">
      <c r="A110" s="71"/>
      <c r="B110" s="101" t="s">
        <v>212</v>
      </c>
      <c r="C110" s="130">
        <f>Inputs!$D$4</f>
        <v>1.5093000000000001E-2</v>
      </c>
      <c r="D110" s="77"/>
      <c r="E110" s="92"/>
      <c r="F110" s="77"/>
      <c r="G110" s="91">
        <f>ROUND(G107*C110,0)</f>
        <v>0</v>
      </c>
    </row>
    <row r="111" spans="1:7" ht="12.75" thickTop="1">
      <c r="A111" s="71"/>
      <c r="B111" s="77"/>
      <c r="C111" s="77"/>
      <c r="D111" s="77"/>
      <c r="E111" s="92"/>
      <c r="F111" s="77"/>
      <c r="G111" s="94"/>
    </row>
  </sheetData>
  <customSheetViews>
    <customSheetView guid="{A15D1962-B049-11D2-8670-0000832CEEE8}" scale="75" showPageBreaks="1" showRuler="0" topLeftCell="A47">
      <selection activeCell="A67" sqref="A67"/>
      <rowBreaks count="1" manualBreakCount="1">
        <brk id="65" max="65535" man="1"/>
      </rowBreaks>
      <colBreaks count="3" manualBreakCount="3">
        <brk id="8" max="1048575" man="1"/>
        <brk id="16" max="1048575" man="1"/>
        <brk id="24" max="1048575" man="1"/>
      </colBreaks>
      <pageMargins left="0.75" right="0.75"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showRuler="0" topLeftCell="A47">
      <selection activeCell="A67" sqref="A67"/>
      <rowBreaks count="1" manualBreakCount="1">
        <brk id="65" max="65535" man="1"/>
      </rowBreaks>
      <colBreaks count="1" manualBreakCount="1">
        <brk id="8" max="1048575" man="1"/>
      </colBreaks>
      <pageMargins left="1" right="0.75" top="0.5" bottom="0.5" header="0.5" footer="0.5"/>
      <printOptions horizontalCentered="1"/>
      <pageSetup scale="90" orientation="portrait" horizontalDpi="300" verticalDpi="300" r:id="rId2"/>
      <headerFooter alignWithMargins="0"/>
    </customSheetView>
  </customSheetViews>
  <phoneticPr fontId="0" type="noConversion"/>
  <printOptions horizontalCentered="1"/>
  <pageMargins left="1" right="0.75" top="0.5" bottom="0.5" header="0.5" footer="0.5"/>
  <pageSetup scale="90" orientation="portrait" horizontalDpi="300" verticalDpi="300" r:id="rId3"/>
  <headerFooter alignWithMargins="0"/>
  <rowBreaks count="1" manualBreakCount="1">
    <brk id="65" max="65535" man="1"/>
  </rowBreaks>
  <colBreaks count="1" manualBreakCount="1">
    <brk id="7"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L111"/>
  <sheetViews>
    <sheetView workbookViewId="0">
      <selection activeCell="F63" sqref="F63"/>
    </sheetView>
  </sheetViews>
  <sheetFormatPr defaultColWidth="12.42578125" defaultRowHeight="12"/>
  <cols>
    <col min="1" max="1" width="5.5703125" style="136" customWidth="1"/>
    <col min="2" max="2" width="26.140625" style="133" customWidth="1"/>
    <col min="3" max="3" width="12.42578125" style="133" customWidth="1"/>
    <col min="4" max="4" width="6.7109375" style="133" customWidth="1"/>
    <col min="5" max="5" width="12.42578125" style="71" customWidth="1"/>
    <col min="6" max="7" width="12.42578125" style="133" customWidth="1"/>
    <col min="8" max="8" width="11.7109375" style="71" customWidth="1"/>
    <col min="9" max="16384" width="12.42578125" style="133"/>
  </cols>
  <sheetData>
    <row r="1" spans="1:8">
      <c r="A1" s="131" t="str">
        <f>Inputs!$D$6</f>
        <v>AVISTA UTILITIES</v>
      </c>
      <c r="B1" s="132"/>
      <c r="C1" s="131"/>
      <c r="F1" s="760"/>
      <c r="H1" s="878" t="s">
        <v>434</v>
      </c>
    </row>
    <row r="2" spans="1:8">
      <c r="A2" s="131" t="s">
        <v>125</v>
      </c>
      <c r="B2" s="132"/>
      <c r="C2" s="131"/>
      <c r="E2" s="69"/>
      <c r="F2" s="136" t="s">
        <v>376</v>
      </c>
      <c r="G2" s="131"/>
    </row>
    <row r="3" spans="1:8">
      <c r="A3" s="132" t="str">
        <f>WAElec_10!$A$4</f>
        <v>TWELVE MONTHS ENDED DECEMBER 31, 2010</v>
      </c>
      <c r="B3" s="132"/>
      <c r="C3" s="131"/>
      <c r="E3" s="69"/>
      <c r="F3" s="760" t="s">
        <v>128</v>
      </c>
      <c r="G3" s="131"/>
    </row>
    <row r="4" spans="1:8">
      <c r="A4" s="131" t="s">
        <v>0</v>
      </c>
      <c r="B4" s="132"/>
      <c r="C4" s="131"/>
      <c r="E4" s="73"/>
      <c r="F4" s="134"/>
      <c r="G4" s="135"/>
    </row>
    <row r="5" spans="1:8">
      <c r="A5" s="136" t="s">
        <v>12</v>
      </c>
    </row>
    <row r="6" spans="1:8" s="136" customFormat="1">
      <c r="A6" s="136" t="s">
        <v>129</v>
      </c>
      <c r="B6" s="137" t="s">
        <v>33</v>
      </c>
      <c r="C6" s="137"/>
      <c r="E6" s="76" t="s">
        <v>130</v>
      </c>
      <c r="F6" s="137" t="s">
        <v>131</v>
      </c>
      <c r="G6" s="137" t="s">
        <v>115</v>
      </c>
      <c r="H6" s="78" t="s">
        <v>132</v>
      </c>
    </row>
    <row r="7" spans="1:8">
      <c r="B7" s="138" t="s">
        <v>72</v>
      </c>
    </row>
    <row r="8" spans="1:8" s="141" customFormat="1">
      <c r="A8" s="139">
        <v>1</v>
      </c>
      <c r="B8" s="140" t="s">
        <v>73</v>
      </c>
      <c r="E8" s="83">
        <f>F8+G8</f>
        <v>0</v>
      </c>
      <c r="F8" s="142"/>
      <c r="G8" s="142"/>
      <c r="H8" s="82" t="str">
        <f t="shared" ref="H8:H13" si="0">IF(E8=F8+G8," ","ERROR")</f>
        <v xml:space="preserve"> </v>
      </c>
    </row>
    <row r="9" spans="1:8">
      <c r="A9" s="136">
        <v>2</v>
      </c>
      <c r="B9" s="138" t="s">
        <v>74</v>
      </c>
      <c r="E9" s="84"/>
      <c r="F9" s="143"/>
      <c r="G9" s="143"/>
      <c r="H9" s="82" t="str">
        <f t="shared" si="0"/>
        <v xml:space="preserve"> </v>
      </c>
    </row>
    <row r="10" spans="1:8">
      <c r="A10" s="136">
        <v>3</v>
      </c>
      <c r="B10" s="138" t="s">
        <v>133</v>
      </c>
      <c r="E10" s="84"/>
      <c r="F10" s="143"/>
      <c r="G10" s="143"/>
      <c r="H10" s="82" t="str">
        <f t="shared" si="0"/>
        <v xml:space="preserve"> </v>
      </c>
    </row>
    <row r="11" spans="1:8">
      <c r="A11" s="136">
        <v>4</v>
      </c>
      <c r="B11" s="138" t="s">
        <v>134</v>
      </c>
      <c r="E11" s="85">
        <f>E8+E9+E10</f>
        <v>0</v>
      </c>
      <c r="F11" s="144">
        <f>F8+F9+F10</f>
        <v>0</v>
      </c>
      <c r="G11" s="144">
        <f>G8+G9+G10</f>
        <v>0</v>
      </c>
      <c r="H11" s="82" t="str">
        <f t="shared" si="0"/>
        <v xml:space="preserve"> </v>
      </c>
    </row>
    <row r="12" spans="1:8">
      <c r="A12" s="136">
        <v>5</v>
      </c>
      <c r="B12" s="138" t="s">
        <v>77</v>
      </c>
      <c r="E12" s="84"/>
      <c r="F12" s="143"/>
      <c r="G12" s="143"/>
      <c r="H12" s="82" t="str">
        <f t="shared" si="0"/>
        <v xml:space="preserve"> </v>
      </c>
    </row>
    <row r="13" spans="1:8">
      <c r="A13" s="136">
        <v>6</v>
      </c>
      <c r="B13" s="138" t="s">
        <v>135</v>
      </c>
      <c r="E13" s="85">
        <f>E11+E12</f>
        <v>0</v>
      </c>
      <c r="F13" s="144">
        <f>F11+F12</f>
        <v>0</v>
      </c>
      <c r="G13" s="144">
        <f>G11+G12</f>
        <v>0</v>
      </c>
      <c r="H13" s="82" t="str">
        <f t="shared" si="0"/>
        <v xml:space="preserve"> </v>
      </c>
    </row>
    <row r="14" spans="1:8">
      <c r="E14" s="86"/>
      <c r="F14" s="145"/>
      <c r="G14" s="145"/>
      <c r="H14" s="82"/>
    </row>
    <row r="15" spans="1:8">
      <c r="B15" s="138" t="s">
        <v>79</v>
      </c>
      <c r="E15" s="86"/>
      <c r="F15" s="145"/>
      <c r="G15" s="145"/>
      <c r="H15" s="82"/>
    </row>
    <row r="16" spans="1:8">
      <c r="B16" s="138" t="s">
        <v>80</v>
      </c>
      <c r="E16" s="86"/>
      <c r="F16" s="145"/>
      <c r="G16" s="145"/>
      <c r="H16" s="82"/>
    </row>
    <row r="17" spans="1:8">
      <c r="A17" s="136">
        <v>7</v>
      </c>
      <c r="B17" s="138" t="s">
        <v>136</v>
      </c>
      <c r="E17" s="84"/>
      <c r="F17" s="143"/>
      <c r="G17" s="143"/>
      <c r="H17" s="82" t="str">
        <f>IF(E17=F17+G17," ","ERROR")</f>
        <v xml:space="preserve"> </v>
      </c>
    </row>
    <row r="18" spans="1:8">
      <c r="A18" s="136">
        <v>8</v>
      </c>
      <c r="B18" s="138" t="s">
        <v>137</v>
      </c>
      <c r="E18" s="84"/>
      <c r="F18" s="143"/>
      <c r="G18" s="143"/>
      <c r="H18" s="82" t="str">
        <f>IF(E18=F18+G18," ","ERROR")</f>
        <v xml:space="preserve"> </v>
      </c>
    </row>
    <row r="19" spans="1:8">
      <c r="A19" s="136">
        <v>9</v>
      </c>
      <c r="B19" s="138" t="s">
        <v>138</v>
      </c>
      <c r="E19" s="84">
        <f>F19+G19</f>
        <v>0</v>
      </c>
      <c r="F19" s="143"/>
      <c r="G19" s="143"/>
      <c r="H19" s="82" t="str">
        <f>IF(E19=F19+G19," ","ERROR")</f>
        <v xml:space="preserve"> </v>
      </c>
    </row>
    <row r="20" spans="1:8">
      <c r="A20" s="136">
        <v>10</v>
      </c>
      <c r="B20" s="138" t="s">
        <v>139</v>
      </c>
      <c r="E20" s="84"/>
      <c r="F20" s="143"/>
      <c r="G20" s="143"/>
      <c r="H20" s="82" t="str">
        <f>IF(E20=F20+G20," ","ERROR")</f>
        <v xml:space="preserve"> </v>
      </c>
    </row>
    <row r="21" spans="1:8">
      <c r="A21" s="136">
        <v>11</v>
      </c>
      <c r="B21" s="138" t="s">
        <v>140</v>
      </c>
      <c r="E21" s="85">
        <f>E17+E18+E19+E20</f>
        <v>0</v>
      </c>
      <c r="F21" s="144">
        <f>F17+F18+F19+F20</f>
        <v>0</v>
      </c>
      <c r="G21" s="144">
        <f>G17+G18+G19+G20</f>
        <v>0</v>
      </c>
      <c r="H21" s="82" t="str">
        <f>IF(E21=F21+G21," ","ERROR")</f>
        <v xml:space="preserve"> </v>
      </c>
    </row>
    <row r="22" spans="1:8">
      <c r="E22" s="86"/>
      <c r="F22" s="145"/>
      <c r="G22" s="145"/>
      <c r="H22" s="82"/>
    </row>
    <row r="23" spans="1:8">
      <c r="B23" s="138" t="s">
        <v>85</v>
      </c>
      <c r="E23" s="86"/>
      <c r="F23" s="145"/>
      <c r="G23" s="145"/>
      <c r="H23" s="82"/>
    </row>
    <row r="24" spans="1:8">
      <c r="A24" s="136">
        <v>12</v>
      </c>
      <c r="B24" s="138" t="s">
        <v>136</v>
      </c>
      <c r="E24" s="84"/>
      <c r="F24" s="143"/>
      <c r="G24" s="143"/>
      <c r="H24" s="82" t="str">
        <f>IF(E24=F24+G24," ","ERROR")</f>
        <v xml:space="preserve"> </v>
      </c>
    </row>
    <row r="25" spans="1:8">
      <c r="A25" s="136">
        <v>13</v>
      </c>
      <c r="B25" s="138" t="s">
        <v>141</v>
      </c>
      <c r="E25" s="84"/>
      <c r="F25" s="143"/>
      <c r="G25" s="143"/>
      <c r="H25" s="82" t="str">
        <f>IF(E25=F25+G25," ","ERROR")</f>
        <v xml:space="preserve"> </v>
      </c>
    </row>
    <row r="26" spans="1:8">
      <c r="A26" s="136">
        <v>14</v>
      </c>
      <c r="B26" s="138" t="s">
        <v>139</v>
      </c>
      <c r="E26" s="84">
        <f>F26+G26</f>
        <v>0</v>
      </c>
      <c r="F26" s="143"/>
      <c r="G26" s="143">
        <f>G110</f>
        <v>0</v>
      </c>
      <c r="H26" s="82" t="str">
        <f>IF(E26=F26+G26," ","ERROR")</f>
        <v xml:space="preserve"> </v>
      </c>
    </row>
    <row r="27" spans="1:8">
      <c r="A27" s="136">
        <v>15</v>
      </c>
      <c r="B27" s="138" t="s">
        <v>142</v>
      </c>
      <c r="E27" s="85">
        <f>E24+E25+E26</f>
        <v>0</v>
      </c>
      <c r="F27" s="144">
        <f>F24+F25+F26</f>
        <v>0</v>
      </c>
      <c r="G27" s="144">
        <f>G24+G25+G26</f>
        <v>0</v>
      </c>
      <c r="H27" s="82" t="str">
        <f>IF(E27=F27+G27," ","ERROR")</f>
        <v xml:space="preserve"> </v>
      </c>
    </row>
    <row r="28" spans="1:8">
      <c r="E28" s="86"/>
      <c r="F28" s="145"/>
      <c r="G28" s="145"/>
      <c r="H28" s="82"/>
    </row>
    <row r="29" spans="1:8">
      <c r="A29" s="136">
        <v>16</v>
      </c>
      <c r="B29" s="138" t="s">
        <v>88</v>
      </c>
      <c r="E29" s="84"/>
      <c r="F29" s="143"/>
      <c r="G29" s="143"/>
      <c r="H29" s="82" t="str">
        <f>IF(E29=F29+G29," ","ERROR")</f>
        <v xml:space="preserve"> </v>
      </c>
    </row>
    <row r="30" spans="1:8">
      <c r="A30" s="136">
        <v>17</v>
      </c>
      <c r="B30" s="138" t="s">
        <v>89</v>
      </c>
      <c r="E30" s="84"/>
      <c r="F30" s="143"/>
      <c r="G30" s="143"/>
      <c r="H30" s="82" t="str">
        <f>IF(E30=F30+G30," ","ERROR")</f>
        <v xml:space="preserve"> </v>
      </c>
    </row>
    <row r="31" spans="1:8">
      <c r="A31" s="136">
        <v>18</v>
      </c>
      <c r="B31" s="138" t="s">
        <v>143</v>
      </c>
      <c r="E31" s="84"/>
      <c r="F31" s="143"/>
      <c r="G31" s="143"/>
      <c r="H31" s="82" t="str">
        <f>IF(E31=F31+G31," ","ERROR")</f>
        <v xml:space="preserve"> </v>
      </c>
    </row>
    <row r="32" spans="1:8">
      <c r="E32" s="86"/>
      <c r="F32" s="145"/>
      <c r="G32" s="145"/>
      <c r="H32" s="82"/>
    </row>
    <row r="33" spans="1:12">
      <c r="B33" s="138" t="s">
        <v>91</v>
      </c>
      <c r="E33" s="86"/>
      <c r="F33" s="145"/>
      <c r="G33" s="145"/>
      <c r="H33" s="82"/>
    </row>
    <row r="34" spans="1:12">
      <c r="A34" s="136">
        <v>19</v>
      </c>
      <c r="B34" s="138" t="s">
        <v>136</v>
      </c>
      <c r="E34" s="84"/>
      <c r="F34" s="143"/>
      <c r="G34" s="143"/>
      <c r="H34" s="82" t="str">
        <f>IF(E34=F34+G34," ","ERROR")</f>
        <v xml:space="preserve"> </v>
      </c>
    </row>
    <row r="35" spans="1:12">
      <c r="A35" s="136">
        <v>20</v>
      </c>
      <c r="B35" s="138" t="s">
        <v>141</v>
      </c>
      <c r="E35" s="84"/>
      <c r="F35" s="143"/>
      <c r="G35" s="143"/>
      <c r="H35" s="82" t="str">
        <f>IF(E35=F35+G35," ","ERROR")</f>
        <v xml:space="preserve"> </v>
      </c>
    </row>
    <row r="36" spans="1:12">
      <c r="A36" s="136">
        <v>21</v>
      </c>
      <c r="B36" s="138" t="s">
        <v>139</v>
      </c>
      <c r="E36" s="84"/>
      <c r="F36" s="143"/>
      <c r="G36" s="143"/>
      <c r="H36" s="82" t="str">
        <f>IF(E36=F36+G36," ","ERROR")</f>
        <v xml:space="preserve"> </v>
      </c>
    </row>
    <row r="37" spans="1:12">
      <c r="A37" s="136">
        <v>22</v>
      </c>
      <c r="B37" s="138" t="s">
        <v>144</v>
      </c>
      <c r="E37" s="87">
        <f>E34+E35+E36</f>
        <v>0</v>
      </c>
      <c r="F37" s="146">
        <f>F34+F35+F36</f>
        <v>0</v>
      </c>
      <c r="G37" s="146">
        <f>G34+G35+G36</f>
        <v>0</v>
      </c>
      <c r="H37" s="82" t="str">
        <f>IF(E37=F37+G37," ","ERROR")</f>
        <v xml:space="preserve"> </v>
      </c>
    </row>
    <row r="38" spans="1:12">
      <c r="A38" s="136">
        <v>23</v>
      </c>
      <c r="B38" s="138" t="s">
        <v>93</v>
      </c>
      <c r="E38" s="88">
        <f>E21+E27+E29+E30+E31+E37</f>
        <v>0</v>
      </c>
      <c r="F38" s="147">
        <f>F21+F27+F29+F30+F31+F37</f>
        <v>0</v>
      </c>
      <c r="G38" s="147">
        <f>G21+G27+G29+G30+G31+G37</f>
        <v>0</v>
      </c>
      <c r="H38" s="82" t="str">
        <f>IF(E38=F38+G38," ","ERROR")</f>
        <v xml:space="preserve"> </v>
      </c>
    </row>
    <row r="39" spans="1:12">
      <c r="E39" s="86"/>
      <c r="F39" s="145"/>
      <c r="G39" s="145"/>
      <c r="H39" s="82"/>
    </row>
    <row r="40" spans="1:12">
      <c r="A40" s="136">
        <v>24</v>
      </c>
      <c r="B40" s="138" t="s">
        <v>145</v>
      </c>
      <c r="E40" s="86">
        <f>E13-E38</f>
        <v>0</v>
      </c>
      <c r="F40" s="145">
        <f>F13-F38</f>
        <v>0</v>
      </c>
      <c r="G40" s="145">
        <f>G13-G38</f>
        <v>0</v>
      </c>
      <c r="H40" s="82" t="str">
        <f>IF(E40=F40+G40," ","ERROR")</f>
        <v xml:space="preserve"> </v>
      </c>
    </row>
    <row r="41" spans="1:12">
      <c r="B41" s="138"/>
      <c r="E41" s="86"/>
      <c r="F41" s="145"/>
      <c r="G41" s="145"/>
      <c r="H41" s="82"/>
    </row>
    <row r="42" spans="1:12">
      <c r="B42" s="138" t="s">
        <v>146</v>
      </c>
      <c r="E42" s="86"/>
      <c r="F42" s="145"/>
      <c r="G42" s="145"/>
      <c r="H42" s="82"/>
    </row>
    <row r="43" spans="1:12">
      <c r="A43" s="136">
        <v>25</v>
      </c>
      <c r="B43" s="138" t="s">
        <v>205</v>
      </c>
      <c r="E43" s="84">
        <f>F43+G43</f>
        <v>0</v>
      </c>
      <c r="F43" s="896">
        <v>0</v>
      </c>
      <c r="G43" s="896">
        <v>0</v>
      </c>
      <c r="H43" s="899" t="str">
        <f>IF(E43=F43+G43," ","ERROR")</f>
        <v xml:space="preserve"> </v>
      </c>
    </row>
    <row r="44" spans="1:12">
      <c r="A44" s="136">
        <v>26</v>
      </c>
      <c r="B44" s="138" t="s">
        <v>148</v>
      </c>
      <c r="E44" s="84">
        <f>F44+G44</f>
        <v>0</v>
      </c>
      <c r="F44" s="896">
        <v>0</v>
      </c>
      <c r="G44" s="896">
        <v>0</v>
      </c>
      <c r="H44" s="899" t="str">
        <f>IF(E44=F44+G44," ","ERROR")</f>
        <v xml:space="preserve"> </v>
      </c>
    </row>
    <row r="45" spans="1:12" ht="12.75">
      <c r="A45" s="222">
        <v>27</v>
      </c>
      <c r="B45" s="906" t="s">
        <v>439</v>
      </c>
      <c r="C45"/>
      <c r="D45"/>
      <c r="E45" s="754"/>
      <c r="F45" s="754"/>
      <c r="G45" s="754"/>
      <c r="H45" s="82" t="str">
        <f>IF(E45=F45+G45," ","ERROR")</f>
        <v xml:space="preserve"> </v>
      </c>
    </row>
    <row r="46" spans="1:12">
      <c r="A46" s="218"/>
      <c r="B46" s="221"/>
      <c r="C46" s="215"/>
      <c r="D46" s="215"/>
      <c r="E46" s="228"/>
      <c r="F46" s="228"/>
      <c r="G46" s="228"/>
      <c r="H46" s="82"/>
    </row>
    <row r="47" spans="1:12" s="141" customFormat="1">
      <c r="A47" s="222">
        <v>28</v>
      </c>
      <c r="B47" s="223" t="s">
        <v>100</v>
      </c>
      <c r="C47" s="224"/>
      <c r="D47" s="224"/>
      <c r="E47" s="232">
        <f>E40-SUM(E43:E45)</f>
        <v>0</v>
      </c>
      <c r="F47" s="232">
        <f>F40-SUM(F43:F45)</f>
        <v>0</v>
      </c>
      <c r="G47" s="232">
        <f>G40-SUM(G43:G45)</f>
        <v>0</v>
      </c>
      <c r="H47" s="82" t="str">
        <f>IF(E47=F47+G47," ","ERROR")</f>
        <v xml:space="preserve"> </v>
      </c>
      <c r="I47" s="824"/>
      <c r="J47" s="829" t="s">
        <v>407</v>
      </c>
      <c r="K47" s="829" t="s">
        <v>405</v>
      </c>
      <c r="L47" s="829" t="s">
        <v>406</v>
      </c>
    </row>
    <row r="48" spans="1:12">
      <c r="A48" s="218"/>
      <c r="H48" s="82"/>
      <c r="I48" s="826" t="s">
        <v>408</v>
      </c>
      <c r="J48" s="827" t="s">
        <v>409</v>
      </c>
      <c r="K48" s="827" t="s">
        <v>413</v>
      </c>
      <c r="L48" s="827" t="s">
        <v>413</v>
      </c>
    </row>
    <row r="49" spans="1:12">
      <c r="A49" s="218"/>
      <c r="B49" s="138" t="s">
        <v>101</v>
      </c>
      <c r="H49" s="82"/>
      <c r="I49" s="828" t="s">
        <v>410</v>
      </c>
      <c r="J49" s="827" t="s">
        <v>409</v>
      </c>
      <c r="K49" s="827" t="s">
        <v>409</v>
      </c>
      <c r="L49" s="827" t="s">
        <v>409</v>
      </c>
    </row>
    <row r="50" spans="1:12">
      <c r="A50" s="218"/>
      <c r="B50" s="138" t="s">
        <v>102</v>
      </c>
      <c r="H50" s="82"/>
      <c r="I50" s="828" t="s">
        <v>411</v>
      </c>
      <c r="J50" s="827" t="s">
        <v>409</v>
      </c>
      <c r="K50" s="827" t="s">
        <v>409</v>
      </c>
      <c r="L50" s="827" t="s">
        <v>409</v>
      </c>
    </row>
    <row r="51" spans="1:12" s="141" customFormat="1">
      <c r="A51" s="218">
        <v>29</v>
      </c>
      <c r="B51" s="140" t="s">
        <v>150</v>
      </c>
      <c r="E51" s="83"/>
      <c r="F51" s="142"/>
      <c r="G51" s="142"/>
      <c r="H51" s="82" t="str">
        <f t="shared" ref="H51:H62" si="1">IF(E51=F51+G51," ","ERROR")</f>
        <v xml:space="preserve"> </v>
      </c>
      <c r="I51" s="824" t="s">
        <v>412</v>
      </c>
      <c r="J51" s="825" t="s">
        <v>413</v>
      </c>
      <c r="K51" s="825" t="s">
        <v>413</v>
      </c>
      <c r="L51" s="825" t="s">
        <v>409</v>
      </c>
    </row>
    <row r="52" spans="1:12">
      <c r="A52" s="218">
        <v>30</v>
      </c>
      <c r="B52" s="138" t="s">
        <v>151</v>
      </c>
      <c r="E52" s="84">
        <f>SUM(F52:G52)</f>
        <v>-5248</v>
      </c>
      <c r="F52" s="897">
        <v>-5248</v>
      </c>
      <c r="G52" s="896">
        <v>0</v>
      </c>
      <c r="H52" s="82" t="str">
        <f t="shared" si="1"/>
        <v xml:space="preserve"> </v>
      </c>
      <c r="J52" s="136"/>
      <c r="K52" s="136"/>
      <c r="L52" s="136"/>
    </row>
    <row r="53" spans="1:12">
      <c r="A53" s="218">
        <v>31</v>
      </c>
      <c r="B53" s="138" t="s">
        <v>152</v>
      </c>
      <c r="E53" s="84"/>
      <c r="F53" s="143"/>
      <c r="G53" s="143"/>
      <c r="H53" s="82" t="str">
        <f t="shared" si="1"/>
        <v xml:space="preserve"> </v>
      </c>
      <c r="J53" s="136"/>
      <c r="K53" s="136"/>
      <c r="L53" s="136"/>
    </row>
    <row r="54" spans="1:12">
      <c r="A54" s="218">
        <v>32</v>
      </c>
      <c r="B54" s="138" t="s">
        <v>153</v>
      </c>
      <c r="E54" s="84"/>
      <c r="F54" s="143"/>
      <c r="G54" s="143"/>
      <c r="H54" s="82" t="str">
        <f t="shared" si="1"/>
        <v xml:space="preserve"> </v>
      </c>
      <c r="J54" s="136"/>
      <c r="K54" s="136"/>
      <c r="L54" s="136"/>
    </row>
    <row r="55" spans="1:12">
      <c r="A55" s="218">
        <v>33</v>
      </c>
      <c r="B55" s="138" t="s">
        <v>154</v>
      </c>
      <c r="E55" s="90"/>
      <c r="F55" s="148"/>
      <c r="G55" s="148"/>
      <c r="H55" s="82" t="str">
        <f t="shared" si="1"/>
        <v xml:space="preserve"> </v>
      </c>
      <c r="J55" s="136"/>
      <c r="K55" s="136"/>
      <c r="L55" s="136"/>
    </row>
    <row r="56" spans="1:12">
      <c r="A56" s="218">
        <v>34</v>
      </c>
      <c r="B56" s="138" t="s">
        <v>155</v>
      </c>
      <c r="E56" s="86">
        <f>E51+E52+E53+E54+E55</f>
        <v>-5248</v>
      </c>
      <c r="F56" s="145">
        <f>F51+F52+F53+F54+F55</f>
        <v>-5248</v>
      </c>
      <c r="G56" s="145">
        <f>G51+G52+G53+G54+G55</f>
        <v>0</v>
      </c>
      <c r="H56" s="82" t="str">
        <f t="shared" si="1"/>
        <v xml:space="preserve"> </v>
      </c>
    </row>
    <row r="57" spans="1:12">
      <c r="A57" s="218">
        <v>35</v>
      </c>
      <c r="B57" s="138" t="s">
        <v>108</v>
      </c>
      <c r="E57" s="84">
        <f>SUM(F57:G57)</f>
        <v>-4100</v>
      </c>
      <c r="F57" s="897">
        <v>-4100</v>
      </c>
      <c r="G57" s="143">
        <v>0</v>
      </c>
      <c r="H57" s="82" t="str">
        <f t="shared" si="1"/>
        <v xml:space="preserve"> </v>
      </c>
    </row>
    <row r="58" spans="1:12">
      <c r="A58" s="218">
        <v>36</v>
      </c>
      <c r="B58" s="138" t="s">
        <v>109</v>
      </c>
      <c r="E58" s="90"/>
      <c r="F58" s="148"/>
      <c r="G58" s="148"/>
      <c r="H58" s="82" t="str">
        <f t="shared" si="1"/>
        <v xml:space="preserve"> </v>
      </c>
    </row>
    <row r="59" spans="1:12">
      <c r="A59" s="218">
        <v>37</v>
      </c>
      <c r="B59" s="138" t="s">
        <v>156</v>
      </c>
      <c r="E59" s="86">
        <f>E57+E58</f>
        <v>-4100</v>
      </c>
      <c r="F59" s="145">
        <f>F57+F58</f>
        <v>-4100</v>
      </c>
      <c r="G59" s="145">
        <f>G57+G58</f>
        <v>0</v>
      </c>
      <c r="H59" s="82" t="str">
        <f t="shared" si="1"/>
        <v xml:space="preserve"> </v>
      </c>
    </row>
    <row r="60" spans="1:12">
      <c r="A60" s="218">
        <v>38</v>
      </c>
      <c r="B60" s="138" t="s">
        <v>111</v>
      </c>
      <c r="E60" s="84"/>
      <c r="F60" s="143"/>
      <c r="G60" s="143"/>
      <c r="H60" s="82" t="str">
        <f t="shared" si="1"/>
        <v xml:space="preserve"> </v>
      </c>
    </row>
    <row r="61" spans="1:12">
      <c r="A61" s="218">
        <v>39</v>
      </c>
      <c r="B61" s="221" t="s">
        <v>446</v>
      </c>
      <c r="E61" s="84"/>
      <c r="F61" s="143"/>
      <c r="G61" s="143"/>
      <c r="H61" s="82"/>
    </row>
    <row r="62" spans="1:12">
      <c r="A62" s="218">
        <v>40</v>
      </c>
      <c r="B62" s="138" t="s">
        <v>112</v>
      </c>
      <c r="E62" s="84">
        <f>SUM(F62:G62)</f>
        <v>472</v>
      </c>
      <c r="F62" s="898">
        <v>472</v>
      </c>
      <c r="G62" s="898">
        <v>0</v>
      </c>
      <c r="H62" s="82" t="str">
        <f t="shared" si="1"/>
        <v xml:space="preserve"> </v>
      </c>
    </row>
    <row r="63" spans="1:12">
      <c r="A63" s="218"/>
      <c r="E63" s="756"/>
      <c r="H63" s="82"/>
    </row>
    <row r="64" spans="1:12" s="141" customFormat="1" ht="12.75" thickBot="1">
      <c r="A64" s="222">
        <v>41</v>
      </c>
      <c r="B64" s="140" t="s">
        <v>113</v>
      </c>
      <c r="E64" s="54">
        <f>E56-E59+E60+E62+E61</f>
        <v>-676</v>
      </c>
      <c r="F64" s="54">
        <f>F56-F59+F60+F62+F61</f>
        <v>-676</v>
      </c>
      <c r="G64" s="54">
        <f>G56-G59+G60+G62+G61</f>
        <v>0</v>
      </c>
      <c r="H64" s="82" t="str">
        <f>IF(E64=F64+G64," ","ERROR")</f>
        <v xml:space="preserve"> </v>
      </c>
    </row>
    <row r="65" spans="1:7" ht="12.75" thickTop="1"/>
    <row r="66" spans="1:7">
      <c r="A66" s="149"/>
      <c r="B66" s="149"/>
      <c r="C66" s="149"/>
      <c r="D66" s="149"/>
      <c r="E66" s="92"/>
      <c r="F66" s="149"/>
      <c r="G66" s="149"/>
    </row>
    <row r="67" spans="1:7">
      <c r="A67" s="149"/>
      <c r="B67" s="149"/>
      <c r="C67" s="149"/>
      <c r="D67" s="149"/>
      <c r="E67" s="92"/>
      <c r="F67" s="149"/>
      <c r="G67" s="149"/>
    </row>
    <row r="68" spans="1:7">
      <c r="A68" s="149"/>
      <c r="B68" s="149"/>
      <c r="C68" s="149"/>
      <c r="D68" s="149"/>
      <c r="E68" s="92"/>
      <c r="F68" s="149"/>
      <c r="G68" s="149"/>
    </row>
    <row r="69" spans="1:7">
      <c r="A69" s="149"/>
      <c r="B69" s="149"/>
      <c r="C69" s="149"/>
      <c r="D69" s="149"/>
      <c r="E69" s="92"/>
      <c r="F69" s="149"/>
      <c r="G69" s="149"/>
    </row>
    <row r="70" spans="1:7">
      <c r="A70" s="149"/>
      <c r="B70" s="149"/>
      <c r="C70" s="149"/>
      <c r="D70" s="149"/>
      <c r="E70" s="777"/>
      <c r="F70" s="149"/>
      <c r="G70" s="149"/>
    </row>
    <row r="71" spans="1:7">
      <c r="A71" s="149"/>
      <c r="B71" s="149"/>
      <c r="C71" s="149"/>
      <c r="D71" s="149"/>
      <c r="E71" s="92"/>
      <c r="F71" s="149"/>
      <c r="G71" s="149"/>
    </row>
    <row r="72" spans="1:7">
      <c r="A72" s="149"/>
      <c r="B72" s="149"/>
      <c r="C72" s="149"/>
      <c r="D72" s="149"/>
      <c r="E72" s="92"/>
      <c r="F72" s="149"/>
      <c r="G72" s="149"/>
    </row>
    <row r="73" spans="1:7">
      <c r="A73" s="149"/>
      <c r="B73" s="149"/>
      <c r="C73" s="149"/>
      <c r="D73" s="149"/>
      <c r="E73" s="77"/>
      <c r="F73" s="149"/>
      <c r="G73" s="149"/>
    </row>
    <row r="74" spans="1:7">
      <c r="A74" s="149"/>
      <c r="B74" s="149"/>
      <c r="C74" s="149"/>
      <c r="D74" s="149"/>
      <c r="E74" s="77"/>
      <c r="F74" s="149"/>
      <c r="G74" s="149"/>
    </row>
    <row r="75" spans="1:7">
      <c r="A75" s="149"/>
      <c r="B75" s="149"/>
      <c r="C75" s="149"/>
      <c r="D75" s="149"/>
      <c r="E75" s="77"/>
      <c r="F75" s="149"/>
      <c r="G75" s="149"/>
    </row>
    <row r="76" spans="1:7">
      <c r="A76" s="149"/>
      <c r="B76" s="149"/>
      <c r="C76" s="149"/>
      <c r="D76" s="149"/>
      <c r="E76" s="77"/>
      <c r="F76" s="149"/>
      <c r="G76" s="149"/>
    </row>
    <row r="77" spans="1:7">
      <c r="A77" s="149"/>
      <c r="B77" s="149"/>
      <c r="C77" s="149"/>
      <c r="D77" s="149"/>
      <c r="E77" s="77"/>
      <c r="F77" s="149"/>
      <c r="G77" s="149"/>
    </row>
    <row r="78" spans="1:7">
      <c r="A78" s="149"/>
      <c r="B78" s="149"/>
      <c r="C78" s="149"/>
      <c r="D78" s="149"/>
      <c r="E78" s="77"/>
      <c r="F78" s="149"/>
      <c r="G78" s="149"/>
    </row>
    <row r="79" spans="1:7">
      <c r="A79" s="149"/>
      <c r="B79" s="149"/>
      <c r="C79" s="149"/>
      <c r="D79" s="149"/>
      <c r="E79" s="77"/>
      <c r="F79" s="149"/>
      <c r="G79" s="149"/>
    </row>
    <row r="80" spans="1:7">
      <c r="A80" s="149"/>
      <c r="B80" s="149"/>
      <c r="C80" s="149"/>
      <c r="D80" s="149"/>
      <c r="E80" s="77"/>
      <c r="F80" s="149"/>
      <c r="G80" s="149"/>
    </row>
    <row r="81" spans="1:7">
      <c r="A81" s="149"/>
      <c r="B81" s="149"/>
      <c r="C81" s="149"/>
      <c r="D81" s="149"/>
      <c r="E81" s="77"/>
      <c r="F81" s="149"/>
      <c r="G81" s="149"/>
    </row>
    <row r="82" spans="1:7">
      <c r="A82" s="149"/>
      <c r="B82" s="149"/>
      <c r="C82" s="149"/>
      <c r="D82" s="149"/>
      <c r="E82" s="77"/>
      <c r="F82" s="149"/>
      <c r="G82" s="149"/>
    </row>
    <row r="83" spans="1:7">
      <c r="A83" s="149"/>
      <c r="B83" s="149"/>
      <c r="C83" s="149"/>
      <c r="D83" s="149"/>
      <c r="E83" s="77"/>
      <c r="F83" s="149"/>
      <c r="G83" s="149"/>
    </row>
    <row r="84" spans="1:7">
      <c r="A84" s="149"/>
      <c r="B84" s="149"/>
      <c r="C84" s="149"/>
      <c r="D84" s="149"/>
      <c r="E84" s="77"/>
      <c r="F84" s="149"/>
      <c r="G84" s="149"/>
    </row>
    <row r="85" spans="1:7">
      <c r="A85" s="149"/>
      <c r="B85" s="149"/>
      <c r="C85" s="149"/>
      <c r="D85" s="149"/>
      <c r="E85" s="77"/>
      <c r="F85" s="149"/>
      <c r="G85" s="149"/>
    </row>
    <row r="86" spans="1:7">
      <c r="A86" s="149"/>
      <c r="B86" s="149"/>
      <c r="C86" s="149"/>
      <c r="D86" s="149"/>
      <c r="E86" s="77"/>
      <c r="F86" s="149"/>
      <c r="G86" s="149"/>
    </row>
    <row r="87" spans="1:7">
      <c r="A87" s="149"/>
      <c r="B87" s="149"/>
      <c r="C87" s="149"/>
      <c r="D87" s="149"/>
      <c r="E87" s="77"/>
      <c r="F87" s="149"/>
      <c r="G87" s="149"/>
    </row>
    <row r="88" spans="1:7">
      <c r="A88" s="149"/>
      <c r="B88" s="149"/>
      <c r="C88" s="149"/>
      <c r="D88" s="149"/>
      <c r="E88" s="77"/>
      <c r="F88" s="149"/>
      <c r="G88" s="149"/>
    </row>
    <row r="89" spans="1:7">
      <c r="A89" s="149"/>
      <c r="B89" s="149"/>
      <c r="C89" s="149"/>
      <c r="D89" s="149"/>
      <c r="E89" s="77"/>
      <c r="F89" s="149"/>
      <c r="G89" s="149"/>
    </row>
    <row r="90" spans="1:7">
      <c r="A90" s="149"/>
      <c r="B90" s="149"/>
      <c r="C90" s="149"/>
      <c r="D90" s="149"/>
      <c r="E90" s="77"/>
      <c r="F90" s="149"/>
      <c r="G90" s="149"/>
    </row>
    <row r="91" spans="1:7">
      <c r="A91" s="149"/>
      <c r="B91" s="149"/>
      <c r="C91" s="149"/>
      <c r="D91" s="149"/>
      <c r="E91" s="77"/>
      <c r="F91" s="149"/>
      <c r="G91" s="149"/>
    </row>
    <row r="92" spans="1:7">
      <c r="A92" s="149"/>
      <c r="B92" s="149"/>
      <c r="C92" s="149"/>
      <c r="D92" s="149"/>
      <c r="E92" s="77"/>
      <c r="F92" s="149"/>
      <c r="G92" s="149"/>
    </row>
    <row r="93" spans="1:7">
      <c r="A93" s="149"/>
      <c r="B93" s="149"/>
      <c r="C93" s="149"/>
      <c r="D93" s="149"/>
      <c r="E93" s="77"/>
      <c r="F93" s="149"/>
      <c r="G93" s="149"/>
    </row>
    <row r="94" spans="1:7">
      <c r="A94" s="149"/>
      <c r="B94" s="149"/>
      <c r="C94" s="149"/>
      <c r="D94" s="149"/>
      <c r="E94" s="77"/>
      <c r="F94" s="149"/>
      <c r="G94" s="149"/>
    </row>
    <row r="95" spans="1:7">
      <c r="A95" s="149"/>
      <c r="B95" s="149"/>
      <c r="C95" s="149"/>
      <c r="D95" s="149"/>
      <c r="E95" s="77"/>
      <c r="F95" s="149"/>
      <c r="G95" s="149"/>
    </row>
    <row r="96" spans="1:7">
      <c r="A96" s="149"/>
      <c r="B96" s="149"/>
      <c r="C96" s="149"/>
      <c r="D96" s="149"/>
      <c r="E96" s="77"/>
      <c r="F96" s="149"/>
      <c r="G96" s="149"/>
    </row>
    <row r="97" spans="1:7">
      <c r="A97" s="149"/>
      <c r="B97" s="149"/>
      <c r="C97" s="149"/>
      <c r="D97" s="149"/>
      <c r="E97" s="77"/>
      <c r="F97" s="149"/>
      <c r="G97" s="149"/>
    </row>
    <row r="98" spans="1:7">
      <c r="A98" s="149"/>
      <c r="B98" s="149"/>
      <c r="C98" s="149"/>
      <c r="D98" s="149"/>
      <c r="E98" s="77"/>
      <c r="F98" s="149"/>
      <c r="G98" s="149"/>
    </row>
    <row r="99" spans="1:7">
      <c r="A99" s="149"/>
      <c r="B99" s="149"/>
      <c r="C99" s="149"/>
      <c r="D99" s="149"/>
      <c r="E99" s="77"/>
      <c r="F99" s="149"/>
      <c r="G99" s="149"/>
    </row>
    <row r="100" spans="1:7">
      <c r="A100" s="149"/>
      <c r="B100" s="149"/>
      <c r="C100" s="149"/>
      <c r="D100" s="149"/>
      <c r="E100" s="77"/>
      <c r="F100" s="149"/>
      <c r="G100" s="149"/>
    </row>
    <row r="101" spans="1:7">
      <c r="A101" s="149"/>
      <c r="B101" s="149"/>
      <c r="C101" s="149"/>
      <c r="D101" s="149"/>
      <c r="E101" s="77"/>
      <c r="F101" s="149"/>
      <c r="G101" s="149"/>
    </row>
    <row r="102" spans="1:7">
      <c r="A102" s="149"/>
      <c r="B102" s="149"/>
      <c r="C102" s="149"/>
      <c r="D102" s="149"/>
      <c r="E102" s="77"/>
      <c r="F102" s="149"/>
      <c r="G102" s="149"/>
    </row>
    <row r="103" spans="1:7">
      <c r="A103" s="149"/>
      <c r="B103" s="149"/>
      <c r="C103" s="149"/>
      <c r="D103" s="149"/>
      <c r="E103" s="77"/>
      <c r="F103" s="149"/>
      <c r="G103" s="149"/>
    </row>
    <row r="104" spans="1:7">
      <c r="A104" s="149"/>
      <c r="B104" s="149"/>
      <c r="C104" s="149"/>
      <c r="D104" s="149"/>
      <c r="E104" s="77"/>
      <c r="F104" s="149"/>
      <c r="G104" s="149"/>
    </row>
    <row r="105" spans="1:7">
      <c r="A105" s="149"/>
      <c r="B105" s="149"/>
      <c r="C105" s="149"/>
      <c r="D105" s="149"/>
      <c r="E105" s="77"/>
      <c r="F105" s="149"/>
      <c r="G105" s="149"/>
    </row>
    <row r="106" spans="1:7">
      <c r="A106" s="149"/>
      <c r="B106" s="149"/>
      <c r="C106" s="149"/>
      <c r="D106" s="149"/>
      <c r="E106" s="77"/>
      <c r="F106" s="149"/>
      <c r="G106" s="149"/>
    </row>
    <row r="107" spans="1:7">
      <c r="A107" s="149"/>
      <c r="B107" s="149"/>
      <c r="C107" s="149"/>
      <c r="D107" s="149"/>
      <c r="E107" s="77"/>
      <c r="F107" s="149"/>
      <c r="G107" s="149"/>
    </row>
    <row r="108" spans="1:7">
      <c r="A108" s="149"/>
      <c r="B108" s="149"/>
      <c r="C108" s="149"/>
      <c r="D108" s="149"/>
      <c r="E108" s="77"/>
      <c r="F108" s="149"/>
      <c r="G108" s="149"/>
    </row>
    <row r="109" spans="1:7">
      <c r="A109" s="149"/>
      <c r="B109" s="149"/>
      <c r="C109" s="149"/>
      <c r="D109" s="149"/>
      <c r="E109" s="92"/>
      <c r="F109" s="149"/>
      <c r="G109" s="149"/>
    </row>
    <row r="110" spans="1:7">
      <c r="A110" s="149"/>
      <c r="B110" s="149"/>
      <c r="C110" s="149"/>
      <c r="D110" s="149"/>
      <c r="E110" s="92"/>
      <c r="F110" s="149"/>
      <c r="G110" s="149"/>
    </row>
    <row r="111" spans="1:7">
      <c r="A111" s="149"/>
      <c r="B111" s="149"/>
      <c r="C111" s="149"/>
      <c r="D111" s="149"/>
      <c r="E111" s="92"/>
      <c r="F111" s="149"/>
      <c r="G111" s="149"/>
    </row>
  </sheetData>
  <customSheetViews>
    <customSheetView guid="{A15D1962-B049-11D2-8670-0000832CEEE8}" scale="75" showPageBreaks="1" showRuler="0" topLeftCell="A47">
      <rowBreaks count="1" manualBreakCount="1">
        <brk id="65" max="65535" man="1"/>
      </rowBreaks>
      <colBreaks count="3" manualBreakCount="3">
        <brk id="8" max="1048575" man="1"/>
        <brk id="16" max="1048575" man="1"/>
        <brk id="24" max="1048575" man="1"/>
      </colBreaks>
      <pageMargins left="0.75" right="0.75" top="0.5" bottom="0.5" header="0.5" footer="0.5"/>
      <printOptions horizontalCentered="1"/>
      <pageSetup scale="83" orientation="portrait" horizontalDpi="300" verticalDpi="300" r:id="rId1"/>
      <headerFooter alignWithMargins="0"/>
    </customSheetView>
    <customSheetView guid="{6E1B8C45-B07F-11D2-B0DC-0000832CDFF0}" scale="75" showPageBreaks="1" printArea="1" hiddenColumns="1" showRuler="0" topLeftCell="A47">
      <rowBreaks count="1" manualBreakCount="1">
        <brk id="65" max="65535" man="1"/>
      </rowBreaks>
      <colBreaks count="1" manualBreakCount="1">
        <brk id="8" max="1048575" man="1"/>
      </colBreaks>
      <pageMargins left="1" right="0.75" top="0.5" bottom="0.5" header="0.5" footer="0.5"/>
      <printOptions horizontalCentered="1"/>
      <pageSetup scale="90" orientation="portrait" horizontalDpi="300" verticalDpi="300" r:id="rId2"/>
      <headerFooter alignWithMargins="0"/>
    </customSheetView>
  </customSheetViews>
  <phoneticPr fontId="0" type="noConversion"/>
  <hyperlinks>
    <hyperlink ref="H1" location="WAElec_09!J10" display="WAElec_09!J10"/>
  </hyperlinks>
  <printOptions horizontalCentered="1"/>
  <pageMargins left="1" right="0.75" top="0.5" bottom="0.5" header="0.5" footer="0.5"/>
  <pageSetup scale="90" orientation="portrait" horizontalDpi="300" verticalDpi="300" r:id="rId3"/>
  <headerFooter alignWithMargins="0"/>
  <rowBreaks count="1" manualBreakCount="1">
    <brk id="65" max="65535" man="1"/>
  </rowBreaks>
  <colBreaks count="1" manualBreakCount="1">
    <brk id="7" max="1048575" man="1"/>
  </colBreak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BEAD396-F437-404C-9EE3-FFFB5A5ACAE2}"/>
</file>

<file path=customXml/itemProps2.xml><?xml version="1.0" encoding="utf-8"?>
<ds:datastoreItem xmlns:ds="http://schemas.openxmlformats.org/officeDocument/2006/customXml" ds:itemID="{67D59130-0057-41EF-8774-F064C5AF8E99}"/>
</file>

<file path=customXml/itemProps3.xml><?xml version="1.0" encoding="utf-8"?>
<ds:datastoreItem xmlns:ds="http://schemas.openxmlformats.org/officeDocument/2006/customXml" ds:itemID="{3EB4769A-4842-41D8-9C8A-4191B4B1F904}"/>
</file>

<file path=customXml/itemProps4.xml><?xml version="1.0" encoding="utf-8"?>
<ds:datastoreItem xmlns:ds="http://schemas.openxmlformats.org/officeDocument/2006/customXml" ds:itemID="{40FEA6C2-21E5-4EA8-8C48-C53A58A139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45</vt:i4>
      </vt:variant>
    </vt:vector>
  </HeadingPairs>
  <TitlesOfParts>
    <vt:vector size="86" baseType="lpstr">
      <vt:lpstr>WAElec_10</vt:lpstr>
      <vt:lpstr>PFRstmtSheet</vt:lpstr>
      <vt:lpstr>ConverFac_Exh-WA</vt:lpstr>
      <vt:lpstr>ResultSumEl</vt:lpstr>
      <vt:lpstr>DFITAMA</vt:lpstr>
      <vt:lpstr>BldGain</vt:lpstr>
      <vt:lpstr>ColstripAFUDC</vt:lpstr>
      <vt:lpstr>ColstripCommon</vt:lpstr>
      <vt:lpstr>KF-BP_Summ</vt:lpstr>
      <vt:lpstr>CustAdv</vt:lpstr>
      <vt:lpstr>CustDep</vt:lpstr>
      <vt:lpstr>WA-SettleEx</vt:lpstr>
      <vt:lpstr>Def_CDA</vt:lpstr>
      <vt:lpstr>Def_SR</vt:lpstr>
      <vt:lpstr>MoLease</vt:lpstr>
      <vt:lpstr>Lancaster</vt:lpstr>
      <vt:lpstr>WC</vt:lpstr>
      <vt:lpstr>BandO</vt:lpstr>
      <vt:lpstr>PropTax</vt:lpstr>
      <vt:lpstr>UncollExp</vt:lpstr>
      <vt:lpstr>RegExp</vt:lpstr>
      <vt:lpstr>InjDam</vt:lpstr>
      <vt:lpstr>FIT</vt:lpstr>
      <vt:lpstr>ElimPowerCost</vt:lpstr>
      <vt:lpstr>NezPerce</vt:lpstr>
      <vt:lpstr>GainsLoss</vt:lpstr>
      <vt:lpstr>ElimAR</vt:lpstr>
      <vt:lpstr>SubSpace</vt:lpstr>
      <vt:lpstr>ExciseTax</vt:lpstr>
      <vt:lpstr>RevNormalztn</vt:lpstr>
      <vt:lpstr>MiscRestate</vt:lpstr>
      <vt:lpstr>BCKaBlck</vt:lpstr>
      <vt:lpstr>CBR_PSWA</vt:lpstr>
      <vt:lpstr>DebtInt</vt:lpstr>
      <vt:lpstr>DebtCalc</vt:lpstr>
      <vt:lpstr>Inputs</vt:lpstr>
      <vt:lpstr>open1</vt:lpstr>
      <vt:lpstr>open3</vt:lpstr>
      <vt:lpstr>open4</vt:lpstr>
      <vt:lpstr>NA_RevReq_Exh_WA</vt:lpstr>
      <vt:lpstr>NA_Proposed Rates-WA</vt:lpstr>
      <vt:lpstr>ID_Elec</vt:lpstr>
      <vt:lpstr>BandO!Print_Area</vt:lpstr>
      <vt:lpstr>BCKaBlck!Print_Area</vt:lpstr>
      <vt:lpstr>BldGain!Print_Area</vt:lpstr>
      <vt:lpstr>CBR_PSWA!Print_Area</vt:lpstr>
      <vt:lpstr>ColstripAFUDC!Print_Area</vt:lpstr>
      <vt:lpstr>ColstripCommon!Print_Area</vt:lpstr>
      <vt:lpstr>'ConverFac_Exh-WA'!Print_Area</vt:lpstr>
      <vt:lpstr>CustAdv!Print_Area</vt:lpstr>
      <vt:lpstr>CustDep!Print_Area</vt:lpstr>
      <vt:lpstr>DebtCalc!Print_Area</vt:lpstr>
      <vt:lpstr>DebtInt!Print_Area</vt:lpstr>
      <vt:lpstr>Def_CDA!Print_Area</vt:lpstr>
      <vt:lpstr>Def_SR!Print_Area</vt:lpstr>
      <vt:lpstr>DFITAMA!Print_Area</vt:lpstr>
      <vt:lpstr>ElimAR!Print_Area</vt:lpstr>
      <vt:lpstr>ElimPowerCost!Print_Area</vt:lpstr>
      <vt:lpstr>ExciseTax!Print_Area</vt:lpstr>
      <vt:lpstr>FIT!Print_Area</vt:lpstr>
      <vt:lpstr>GainsLoss!Print_Area</vt:lpstr>
      <vt:lpstr>InjDam!Print_Area</vt:lpstr>
      <vt:lpstr>'KF-BP_Summ'!Print_Area</vt:lpstr>
      <vt:lpstr>Lancaster!Print_Area</vt:lpstr>
      <vt:lpstr>MiscRestate!Print_Area</vt:lpstr>
      <vt:lpstr>MoLease!Print_Area</vt:lpstr>
      <vt:lpstr>'NA_Proposed Rates-WA'!Print_Area</vt:lpstr>
      <vt:lpstr>NA_RevReq_Exh_WA!Print_Area</vt:lpstr>
      <vt:lpstr>NezPerce!Print_Area</vt:lpstr>
      <vt:lpstr>open1!Print_Area</vt:lpstr>
      <vt:lpstr>open3!Print_Area</vt:lpstr>
      <vt:lpstr>open4!Print_Area</vt:lpstr>
      <vt:lpstr>PFRstmtSheet!Print_Area</vt:lpstr>
      <vt:lpstr>PropTax!Print_Area</vt:lpstr>
      <vt:lpstr>RegExp!Print_Area</vt:lpstr>
      <vt:lpstr>ResultSumEl!Print_Area</vt:lpstr>
      <vt:lpstr>RevNormalztn!Print_Area</vt:lpstr>
      <vt:lpstr>SubSpace!Print_Area</vt:lpstr>
      <vt:lpstr>UncollExp!Print_Area</vt:lpstr>
      <vt:lpstr>WAElec_10!Print_Area</vt:lpstr>
      <vt:lpstr>'WA-SettleEx'!Print_Area</vt:lpstr>
      <vt:lpstr>WC!Print_Area</vt:lpstr>
      <vt:lpstr>Print_for_CBReport</vt:lpstr>
      <vt:lpstr>PFRstmtSheet!Print_Titles</vt:lpstr>
      <vt:lpstr>WAElec_10!Print_Titles</vt:lpstr>
      <vt:lpstr>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2012-03-30T17:05:51Z</cp:lastPrinted>
  <dcterms:created xsi:type="dcterms:W3CDTF">1997-05-15T21:41:44Z</dcterms:created>
  <dcterms:modified xsi:type="dcterms:W3CDTF">2016-06-10T00:09:38Z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