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10.xml" ContentType="application/vnd.openxmlformats-officedocument.spreadsheetml.tabl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ACTIVE\Cases\230598-240079-WashWater-EchoGlenn\Testimony\Staff Rates Testimony 1-22-25\"/>
    </mc:Choice>
  </mc:AlternateContent>
  <xr:revisionPtr revIDLastSave="0" documentId="8_{27E72F13-7C07-4A07-A207-F92514676D2F}" xr6:coauthVersionLast="47" xr6:coauthVersionMax="47" xr10:uidLastSave="{00000000-0000-0000-0000-000000000000}"/>
  <bookViews>
    <workbookView xWindow="-28920" yWindow="-2535" windowWidth="29040" windowHeight="15840" xr2:uid="{F1322267-98C6-47E3-BF8A-4BBFD9E8EF1D}"/>
  </bookViews>
  <sheets>
    <sheet name="Rate Design" sheetId="2" r:id="rId1"/>
  </sheets>
  <externalReferences>
    <externalReference r:id="rId2"/>
    <externalReference r:id="rId3"/>
  </externalReferences>
  <definedNames>
    <definedName name="Annual_Average" localSheetId="0">'Rate Design'!$C$33</definedName>
    <definedName name="Annual_Average">#REF!</definedName>
    <definedName name="Bad_Debt_Percent" localSheetId="0">'[1]Int Sync, NTG, Rev Req'!$D$43</definedName>
    <definedName name="Bad_Debt_Percent">'[2]Int Sync, NTG, Rev Req'!$D$43</definedName>
    <definedName name="BaseRate_Percent" localSheetId="0">'Rate Design'!$E$24</definedName>
    <definedName name="BaseRate_Percent">#REF!</definedName>
    <definedName name="Block1_Percent" localSheetId="0">'Rate Design'!$G$24</definedName>
    <definedName name="Block1_Percent">#REF!</definedName>
    <definedName name="Block2_Percent" localSheetId="0">'Rate Design'!$I$24</definedName>
    <definedName name="Block2_Percent">#REF!</definedName>
    <definedName name="Block3_Percent" localSheetId="0">'Rate Design'!$K$24</definedName>
    <definedName name="Block3_Percent">#REF!</definedName>
    <definedName name="BO_Tax_Rate" localSheetId="0">'[1]Int Sync, NTG, Rev Req'!$D$44</definedName>
    <definedName name="BO_Tax_Rate">'[2]Int Sync, NTG, Rev Req'!$D$44</definedName>
    <definedName name="Current_Allowance" localSheetId="0">'Rate Design'!$E$20</definedName>
    <definedName name="Current_Allowance">#REF!</definedName>
    <definedName name="Current_Base_Rate" localSheetId="0">'Rate Design'!$F$20</definedName>
    <definedName name="Current_Base_Rate">#REF!</definedName>
    <definedName name="Current_Block1_Rate" localSheetId="0">'Rate Design'!$H$20</definedName>
    <definedName name="Current_Block1_Rate">#REF!</definedName>
    <definedName name="Current_Block1_UsageMax" localSheetId="0">'Rate Design'!$G$20</definedName>
    <definedName name="Current_Block1_UsageMax">#REF!</definedName>
    <definedName name="Current_Block2_Rate" localSheetId="0">'Rate Design'!$J$20</definedName>
    <definedName name="Current_Block2_Rate">#REF!</definedName>
    <definedName name="Current_Block2_UsageMax" localSheetId="0">'Rate Design'!$I$20</definedName>
    <definedName name="Current_Block2_UsageMax">#REF!</definedName>
    <definedName name="Current_Block3_Rate" localSheetId="0">'Rate Design'!$L$20</definedName>
    <definedName name="Current_Block3_Rate">#REF!</definedName>
    <definedName name="Current_Block3_UsageMin" localSheetId="0">'Rate Design'!$K$20</definedName>
    <definedName name="Current_Block3_UsageMin">#REF!</definedName>
    <definedName name="CustomerCount_Total" localSheetId="0">'Rate Design'!$AA$20</definedName>
    <definedName name="CustomerCount_Total">#REF!</definedName>
    <definedName name="Endof_TestYear" localSheetId="0">[1]Inputs!$AF$2</definedName>
    <definedName name="Endof_TestYear">[2]Inputs!$AF$2</definedName>
    <definedName name="FIT_Rate" localSheetId="0">'[1]Int Sync, NTG, Rev Req'!$D$50</definedName>
    <definedName name="FIT_Rate">'[2]Int Sync, NTG, Rev Req'!$D$50</definedName>
    <definedName name="Most_Common_Meter_Size" localSheetId="0">'Rate Design'!$J$27</definedName>
    <definedName name="Most_Common_Meter_Size">#REF!</definedName>
    <definedName name="_xlnm.Print_Area" localSheetId="0">'Rate Design'!$P$2:$AH$59</definedName>
    <definedName name="Prof_Int_Exp_Adj" localSheetId="0">'[1]Int Sync, NTG, Rev Req'!$D$13</definedName>
    <definedName name="Prof_Int_Exp_Adj">'[2]Int Sync, NTG, Rev Req'!$D$13</definedName>
    <definedName name="Proforma_Interest_Expense" localSheetId="0">'[1]Int Sync, NTG, Rev Req'!$D$11</definedName>
    <definedName name="Proforma_Interest_Expense">'[2]Int Sync, NTG, Rev Req'!$D$11</definedName>
    <definedName name="Proposed_Allowance" localSheetId="0">'Rate Design'!$E$21</definedName>
    <definedName name="Proposed_Allowance">#REF!</definedName>
    <definedName name="Proposed_Base_Rate" localSheetId="0">'Rate Design'!$F$21</definedName>
    <definedName name="Proposed_Base_Rate">#REF!</definedName>
    <definedName name="Proposed_Block1_Rate" localSheetId="0">'Rate Design'!$H$21</definedName>
    <definedName name="Proposed_Block1_Rate">#REF!</definedName>
    <definedName name="Proposed_Block1_UsageMax" localSheetId="0">'Rate Design'!$G$21</definedName>
    <definedName name="Proposed_Block1_UsageMax">#REF!</definedName>
    <definedName name="Proposed_Block2_Rate" localSheetId="0">'Rate Design'!$J$21</definedName>
    <definedName name="Proposed_Block2_Rate">#REF!</definedName>
    <definedName name="Proposed_Block2_UsageMax" localSheetId="0">'Rate Design'!$I$21</definedName>
    <definedName name="Proposed_Block2_UsageMax">#REF!</definedName>
    <definedName name="Proposed_Block3_Rate" localSheetId="0">'Rate Design'!$L$21</definedName>
    <definedName name="Proposed_Block3_Rate">#REF!</definedName>
    <definedName name="Proposed_Block3_UsageMin" localSheetId="0">'Rate Design'!$K$21</definedName>
    <definedName name="Proposed_Block3_UsageMin">#REF!</definedName>
    <definedName name="RateDesign_RTS" localSheetId="0">'Rate Design'!$F$18</definedName>
    <definedName name="RateDesign_RTS">#REF!</definedName>
    <definedName name="RateDesign_Unmetered" localSheetId="0">'Rate Design'!$F$19</definedName>
    <definedName name="RateDesign_Unmetered">#REF!</definedName>
    <definedName name="RevenueGenerated_10.1" localSheetId="0">'Rate Design'!$C$9</definedName>
    <definedName name="RevenueGenerated_10.1">#REF!</definedName>
    <definedName name="RevenueRequirement_10.1" localSheetId="0">'Rate Design'!$C$8</definedName>
    <definedName name="RevenueRequirement_10.1">#REF!</definedName>
    <definedName name="Revised_Allowance" localSheetId="0">'Rate Design'!$E$22</definedName>
    <definedName name="Revised_Allowance">#REF!</definedName>
    <definedName name="Revised_Base_Rate" localSheetId="0">'Rate Design'!$F$22</definedName>
    <definedName name="Revised_Base_Rate">#REF!</definedName>
    <definedName name="Revised_Block1_Rate" localSheetId="0">'Rate Design'!$H$22</definedName>
    <definedName name="Revised_Block1_Rate">#REF!</definedName>
    <definedName name="Revised_Block1_UsageMax" localSheetId="0">'Rate Design'!$G$22</definedName>
    <definedName name="Revised_Block1_UsageMax">#REF!</definedName>
    <definedName name="Revised_Block2_Rate" localSheetId="0">'Rate Design'!$J$22</definedName>
    <definedName name="Revised_Block2_Rate">#REF!</definedName>
    <definedName name="Revised_Block2_UsageMax" localSheetId="0">'Rate Design'!$I$22</definedName>
    <definedName name="Revised_Block2_UsageMax">#REF!</definedName>
    <definedName name="Revised_Block3_Rate" localSheetId="0">'Rate Design'!$L$22</definedName>
    <definedName name="Revised_Block3_Rate">#REF!</definedName>
    <definedName name="Revised_Block3_UsageMin" localSheetId="0">'Rate Design'!$K$22</definedName>
    <definedName name="Revised_Block3_UsageMin">#REF!</definedName>
    <definedName name="RTS_Count" localSheetId="0">'Rate Design'!$AA$18</definedName>
    <definedName name="RTS_Count">#REF!</definedName>
    <definedName name="TestEOY" localSheetId="0">[1]Inputs!$AF$2</definedName>
    <definedName name="TestEOY">[2]Inputs!$AF$2</definedName>
    <definedName name="Unmetered_Count" localSheetId="0">'Rate Design'!$AA$19</definedName>
    <definedName name="Unmetered_Count">#REF!</definedName>
    <definedName name="Unmetered_Rate_10.1" localSheetId="0">'Rate Design'!$S$19</definedName>
    <definedName name="Unmetered_Rate_10.1">#REF!</definedName>
    <definedName name="Usage_Unit_10.1" localSheetId="0">'Rate Design'!$E$27</definedName>
    <definedName name="Usage_Unit_10.1">#REF!</definedName>
    <definedName name="UTC_Reg_Fee_Tier1" localSheetId="0">'[1]Int Sync, NTG, Rev Req'!#REF!</definedName>
    <definedName name="UTC_Reg_Fee_Tier1">'[2]Int Sync, NTG, Rev Req'!#REF!</definedName>
    <definedName name="UTC_Reg_Fee_Tier2" localSheetId="0">'[1]Int Sync, NTG, Rev Req'!#REF!</definedName>
    <definedName name="UTC_Reg_Fee_Tier2">'[2]Int Sync, NTG, Rev Req'!#REF!</definedName>
  </definedNames>
  <calcPr calcId="191028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8" i="2" l="1"/>
  <c r="Q58" i="2"/>
  <c r="AB57" i="2"/>
  <c r="AA57" i="2"/>
  <c r="Z57" i="2"/>
  <c r="Y57" i="2"/>
  <c r="X57" i="2"/>
  <c r="W57" i="2"/>
  <c r="V57" i="2"/>
  <c r="U57" i="2"/>
  <c r="T57" i="2"/>
  <c r="S57" i="2"/>
  <c r="R57" i="2"/>
  <c r="Q57" i="2"/>
  <c r="AB56" i="2"/>
  <c r="AA56" i="2"/>
  <c r="Z56" i="2"/>
  <c r="Y56" i="2"/>
  <c r="X56" i="2"/>
  <c r="W56" i="2"/>
  <c r="V56" i="2"/>
  <c r="U56" i="2"/>
  <c r="T56" i="2"/>
  <c r="S56" i="2"/>
  <c r="R56" i="2"/>
  <c r="Q56" i="2"/>
  <c r="AG55" i="2"/>
  <c r="AB55" i="2"/>
  <c r="AA55" i="2"/>
  <c r="Z55" i="2"/>
  <c r="Y55" i="2"/>
  <c r="X55" i="2"/>
  <c r="W55" i="2"/>
  <c r="V55" i="2"/>
  <c r="U55" i="2"/>
  <c r="T55" i="2"/>
  <c r="S55" i="2"/>
  <c r="R55" i="2"/>
  <c r="Q55" i="2"/>
  <c r="AH54" i="2"/>
  <c r="AB54" i="2"/>
  <c r="AA54" i="2"/>
  <c r="Z54" i="2"/>
  <c r="Y54" i="2"/>
  <c r="X54" i="2"/>
  <c r="W54" i="2"/>
  <c r="V54" i="2"/>
  <c r="U54" i="2"/>
  <c r="T54" i="2"/>
  <c r="S54" i="2"/>
  <c r="R54" i="2"/>
  <c r="Q54" i="2"/>
  <c r="AC54" i="2" s="1"/>
  <c r="AB53" i="2"/>
  <c r="AA53" i="2"/>
  <c r="Z53" i="2"/>
  <c r="Y53" i="2"/>
  <c r="X53" i="2"/>
  <c r="W53" i="2"/>
  <c r="V53" i="2"/>
  <c r="U53" i="2"/>
  <c r="T53" i="2"/>
  <c r="S53" i="2"/>
  <c r="R53" i="2"/>
  <c r="Q53" i="2"/>
  <c r="AC53" i="2" s="1"/>
  <c r="AB52" i="2"/>
  <c r="AA52" i="2"/>
  <c r="Z52" i="2"/>
  <c r="Y52" i="2"/>
  <c r="X52" i="2"/>
  <c r="W52" i="2"/>
  <c r="V52" i="2"/>
  <c r="U52" i="2"/>
  <c r="T52" i="2"/>
  <c r="S52" i="2"/>
  <c r="R52" i="2"/>
  <c r="Q52" i="2"/>
  <c r="AC52" i="2" s="1"/>
  <c r="AG51" i="2"/>
  <c r="AB51" i="2"/>
  <c r="AA51" i="2"/>
  <c r="Z51" i="2"/>
  <c r="Y51" i="2"/>
  <c r="X51" i="2"/>
  <c r="W51" i="2"/>
  <c r="V51" i="2"/>
  <c r="U51" i="2"/>
  <c r="T51" i="2"/>
  <c r="S51" i="2"/>
  <c r="R51" i="2"/>
  <c r="Q51" i="2"/>
  <c r="AC51" i="2" s="1"/>
  <c r="AB50" i="2"/>
  <c r="AA50" i="2"/>
  <c r="AA58" i="2" s="1"/>
  <c r="Z50" i="2"/>
  <c r="Y50" i="2"/>
  <c r="Y58" i="2" s="1"/>
  <c r="X50" i="2"/>
  <c r="W50" i="2"/>
  <c r="W58" i="2" s="1"/>
  <c r="V50" i="2"/>
  <c r="U50" i="2"/>
  <c r="T50" i="2"/>
  <c r="S50" i="2"/>
  <c r="S58" i="2" s="1"/>
  <c r="R50" i="2"/>
  <c r="Q50" i="2"/>
  <c r="AC50" i="2" s="1"/>
  <c r="Z44" i="2"/>
  <c r="AF43" i="2"/>
  <c r="AB43" i="2"/>
  <c r="AA43" i="2"/>
  <c r="Z43" i="2"/>
  <c r="Y43" i="2"/>
  <c r="X43" i="2"/>
  <c r="W43" i="2"/>
  <c r="V43" i="2"/>
  <c r="U43" i="2"/>
  <c r="T43" i="2"/>
  <c r="S43" i="2"/>
  <c r="R43" i="2"/>
  <c r="Q43" i="2"/>
  <c r="AC43" i="2" s="1"/>
  <c r="AB42" i="2"/>
  <c r="AA42" i="2"/>
  <c r="Z42" i="2"/>
  <c r="Y42" i="2"/>
  <c r="X42" i="2"/>
  <c r="W42" i="2"/>
  <c r="V42" i="2"/>
  <c r="U42" i="2"/>
  <c r="T42" i="2"/>
  <c r="S42" i="2"/>
  <c r="R42" i="2"/>
  <c r="Q42" i="2"/>
  <c r="AC42" i="2" s="1"/>
  <c r="AH41" i="2"/>
  <c r="AB41" i="2"/>
  <c r="AA41" i="2"/>
  <c r="Z41" i="2"/>
  <c r="Y41" i="2"/>
  <c r="X41" i="2"/>
  <c r="W41" i="2"/>
  <c r="V41" i="2"/>
  <c r="U41" i="2"/>
  <c r="T41" i="2"/>
  <c r="S41" i="2"/>
  <c r="R41" i="2"/>
  <c r="Q41" i="2"/>
  <c r="AC41" i="2" s="1"/>
  <c r="AB40" i="2"/>
  <c r="AA40" i="2"/>
  <c r="Z40" i="2"/>
  <c r="Y40" i="2"/>
  <c r="X40" i="2"/>
  <c r="W40" i="2"/>
  <c r="V40" i="2"/>
  <c r="V44" i="2" s="1"/>
  <c r="U40" i="2"/>
  <c r="T40" i="2"/>
  <c r="S40" i="2"/>
  <c r="R40" i="2"/>
  <c r="R44" i="2" s="1"/>
  <c r="Q40" i="2"/>
  <c r="AC40" i="2" s="1"/>
  <c r="AB39" i="2"/>
  <c r="AA39" i="2"/>
  <c r="Z39" i="2"/>
  <c r="Y39" i="2"/>
  <c r="X39" i="2"/>
  <c r="W39" i="2"/>
  <c r="V39" i="2"/>
  <c r="U39" i="2"/>
  <c r="T39" i="2"/>
  <c r="S39" i="2"/>
  <c r="R39" i="2"/>
  <c r="Q39" i="2"/>
  <c r="AC39" i="2" s="1"/>
  <c r="AB38" i="2"/>
  <c r="AA38" i="2"/>
  <c r="Z38" i="2"/>
  <c r="Y38" i="2"/>
  <c r="X38" i="2"/>
  <c r="W38" i="2"/>
  <c r="V38" i="2"/>
  <c r="U38" i="2"/>
  <c r="T38" i="2"/>
  <c r="S38" i="2"/>
  <c r="R38" i="2"/>
  <c r="Q38" i="2"/>
  <c r="AB37" i="2"/>
  <c r="AA37" i="2"/>
  <c r="Z37" i="2"/>
  <c r="Y37" i="2"/>
  <c r="X37" i="2"/>
  <c r="W37" i="2"/>
  <c r="V37" i="2"/>
  <c r="U37" i="2"/>
  <c r="T37" i="2"/>
  <c r="S37" i="2"/>
  <c r="R37" i="2"/>
  <c r="Q37" i="2"/>
  <c r="AB36" i="2"/>
  <c r="AA36" i="2"/>
  <c r="AA44" i="2" s="1"/>
  <c r="Z36" i="2"/>
  <c r="Y36" i="2"/>
  <c r="X36" i="2"/>
  <c r="W36" i="2"/>
  <c r="W44" i="2" s="1"/>
  <c r="V36" i="2"/>
  <c r="U36" i="2"/>
  <c r="T36" i="2"/>
  <c r="S36" i="2"/>
  <c r="S44" i="2" s="1"/>
  <c r="R36" i="2"/>
  <c r="Q36" i="2"/>
  <c r="G34" i="2"/>
  <c r="H34" i="2" s="1"/>
  <c r="C34" i="2"/>
  <c r="F30" i="2"/>
  <c r="G30" i="2" s="1"/>
  <c r="H30" i="2" s="1"/>
  <c r="D30" i="2"/>
  <c r="AB29" i="2"/>
  <c r="AA29" i="2"/>
  <c r="Z29" i="2"/>
  <c r="Y29" i="2"/>
  <c r="X29" i="2"/>
  <c r="W29" i="2"/>
  <c r="V29" i="2"/>
  <c r="U29" i="2"/>
  <c r="T29" i="2"/>
  <c r="S29" i="2"/>
  <c r="R29" i="2"/>
  <c r="Q29" i="2"/>
  <c r="AC29" i="2" s="1"/>
  <c r="AB28" i="2"/>
  <c r="AA28" i="2"/>
  <c r="Z28" i="2"/>
  <c r="Y28" i="2"/>
  <c r="X28" i="2"/>
  <c r="W28" i="2"/>
  <c r="V28" i="2"/>
  <c r="U28" i="2"/>
  <c r="T28" i="2"/>
  <c r="S28" i="2"/>
  <c r="R28" i="2"/>
  <c r="Q28" i="2"/>
  <c r="AB27" i="2"/>
  <c r="AA27" i="2"/>
  <c r="Z27" i="2"/>
  <c r="Y27" i="2"/>
  <c r="X27" i="2"/>
  <c r="W27" i="2"/>
  <c r="V27" i="2"/>
  <c r="U27" i="2"/>
  <c r="T27" i="2"/>
  <c r="S27" i="2"/>
  <c r="R27" i="2"/>
  <c r="Q27" i="2"/>
  <c r="AC27" i="2" s="1"/>
  <c r="I27" i="2"/>
  <c r="G27" i="2"/>
  <c r="E27" i="2"/>
  <c r="AB26" i="2"/>
  <c r="AA26" i="2"/>
  <c r="Z26" i="2"/>
  <c r="Y26" i="2"/>
  <c r="X26" i="2"/>
  <c r="W26" i="2"/>
  <c r="V26" i="2"/>
  <c r="U26" i="2"/>
  <c r="T26" i="2"/>
  <c r="S26" i="2"/>
  <c r="R26" i="2"/>
  <c r="Q26" i="2"/>
  <c r="AC26" i="2" s="1"/>
  <c r="Z24" i="2"/>
  <c r="F22" i="2"/>
  <c r="J32" i="2" s="1"/>
  <c r="L21" i="2"/>
  <c r="K21" i="2"/>
  <c r="J21" i="2"/>
  <c r="I21" i="2"/>
  <c r="H21" i="2"/>
  <c r="G21" i="2"/>
  <c r="F21" i="2"/>
  <c r="F32" i="2" s="1"/>
  <c r="E21" i="2"/>
  <c r="K20" i="2"/>
  <c r="I20" i="2"/>
  <c r="H20" i="2"/>
  <c r="J20" i="2" s="1"/>
  <c r="L20" i="2" s="1"/>
  <c r="G20" i="2"/>
  <c r="F20" i="2"/>
  <c r="D32" i="2" s="1"/>
  <c r="E20" i="2"/>
  <c r="AA19" i="2"/>
  <c r="Y24" i="2" s="1"/>
  <c r="S19" i="2"/>
  <c r="R24" i="2" s="1"/>
  <c r="R19" i="2"/>
  <c r="AA18" i="2"/>
  <c r="R18" i="2"/>
  <c r="AA17" i="2"/>
  <c r="AH57" i="2" s="1"/>
  <c r="R17" i="2"/>
  <c r="AA16" i="2"/>
  <c r="R16" i="2"/>
  <c r="AA15" i="2"/>
  <c r="AF55" i="2" s="1"/>
  <c r="R15" i="2"/>
  <c r="AA14" i="2"/>
  <c r="AG54" i="2" s="1"/>
  <c r="R14" i="2"/>
  <c r="AA13" i="2"/>
  <c r="R13" i="2"/>
  <c r="DC12" i="2"/>
  <c r="BS12" i="2"/>
  <c r="AA12" i="2"/>
  <c r="R12" i="2"/>
  <c r="AA11" i="2"/>
  <c r="R11" i="2"/>
  <c r="AA10" i="2"/>
  <c r="W10" i="2"/>
  <c r="R10" i="2"/>
  <c r="K10" i="2"/>
  <c r="C8" i="2"/>
  <c r="B4" i="2"/>
  <c r="B3" i="2"/>
  <c r="B2" i="2"/>
  <c r="AF51" i="2" l="1"/>
  <c r="AF37" i="2"/>
  <c r="AH51" i="2"/>
  <c r="AH37" i="2"/>
  <c r="AG37" i="2"/>
  <c r="AB11" i="2"/>
  <c r="K32" i="2"/>
  <c r="L32" i="2" s="1"/>
  <c r="W11" i="2"/>
  <c r="W12" i="2" s="1"/>
  <c r="W13" i="2" s="1"/>
  <c r="W14" i="2" s="1"/>
  <c r="W15" i="2" s="1"/>
  <c r="W16" i="2" s="1"/>
  <c r="W17" i="2" s="1"/>
  <c r="AF38" i="2"/>
  <c r="AH52" i="2"/>
  <c r="AG52" i="2"/>
  <c r="AH38" i="2"/>
  <c r="AG38" i="2"/>
  <c r="AH53" i="2"/>
  <c r="AG39" i="2"/>
  <c r="AG53" i="2"/>
  <c r="AF39" i="2"/>
  <c r="AF53" i="2"/>
  <c r="AF42" i="2"/>
  <c r="AH56" i="2"/>
  <c r="AG56" i="2"/>
  <c r="AH42" i="2"/>
  <c r="AF56" i="2"/>
  <c r="J22" i="2"/>
  <c r="G32" i="2"/>
  <c r="H32" i="2" s="1"/>
  <c r="AF52" i="2"/>
  <c r="Y10" i="2"/>
  <c r="AG42" i="2"/>
  <c r="U10" i="2"/>
  <c r="U11" i="2" s="1"/>
  <c r="U12" i="2" s="1"/>
  <c r="U13" i="2" s="1"/>
  <c r="U14" i="2" s="1"/>
  <c r="U15" i="2" s="1"/>
  <c r="U16" i="2" s="1"/>
  <c r="U17" i="2" s="1"/>
  <c r="AG50" i="2"/>
  <c r="AG36" i="2"/>
  <c r="AG44" i="2" s="1"/>
  <c r="AG45" i="2" s="1"/>
  <c r="E22" i="2"/>
  <c r="AF50" i="2"/>
  <c r="AF36" i="2"/>
  <c r="AF44" i="2" s="1"/>
  <c r="AF45" i="2" s="1"/>
  <c r="L22" i="2"/>
  <c r="H22" i="2"/>
  <c r="J27" i="2"/>
  <c r="AA20" i="2"/>
  <c r="AB16" i="2" s="1"/>
  <c r="AH50" i="2"/>
  <c r="AH36" i="2"/>
  <c r="AH39" i="2"/>
  <c r="T58" i="2"/>
  <c r="X58" i="2"/>
  <c r="AB58" i="2"/>
  <c r="AC55" i="2"/>
  <c r="AC28" i="2"/>
  <c r="T44" i="2"/>
  <c r="X44" i="2"/>
  <c r="AB44" i="2"/>
  <c r="AC38" i="2"/>
  <c r="AC56" i="2"/>
  <c r="V24" i="2"/>
  <c r="Q44" i="2"/>
  <c r="U44" i="2"/>
  <c r="Y44" i="2"/>
  <c r="AC36" i="2"/>
  <c r="AC37" i="2"/>
  <c r="R58" i="2"/>
  <c r="V58" i="2"/>
  <c r="Z58" i="2"/>
  <c r="AC57" i="2"/>
  <c r="S24" i="2"/>
  <c r="W24" i="2"/>
  <c r="AA24" i="2"/>
  <c r="E34" i="2"/>
  <c r="AF40" i="2"/>
  <c r="AG43" i="2"/>
  <c r="AH55" i="2"/>
  <c r="AF57" i="2"/>
  <c r="AB15" i="2"/>
  <c r="T24" i="2"/>
  <c r="X24" i="2"/>
  <c r="AB24" i="2"/>
  <c r="AG40" i="2"/>
  <c r="AF41" i="2"/>
  <c r="AH43" i="2"/>
  <c r="AF54" i="2"/>
  <c r="AG57" i="2"/>
  <c r="Q24" i="2"/>
  <c r="U24" i="2"/>
  <c r="AH40" i="2"/>
  <c r="AG41" i="2"/>
  <c r="AD57" i="2" l="1"/>
  <c r="AH58" i="2"/>
  <c r="Q17" i="2"/>
  <c r="T17" i="2" s="1"/>
  <c r="C33" i="2"/>
  <c r="T10" i="2"/>
  <c r="G22" i="2" s="1"/>
  <c r="I36" i="2" s="1"/>
  <c r="J36" i="2" s="1"/>
  <c r="Q14" i="2"/>
  <c r="T14" i="2" s="1"/>
  <c r="Q16" i="2"/>
  <c r="T16" i="2" s="1"/>
  <c r="Q11" i="2"/>
  <c r="S10" i="2"/>
  <c r="S18" i="2" s="1"/>
  <c r="Q15" i="2"/>
  <c r="T15" i="2" s="1"/>
  <c r="Q13" i="2"/>
  <c r="T13" i="2" s="1"/>
  <c r="Q12" i="2"/>
  <c r="V10" i="2"/>
  <c r="V12" i="2" s="1"/>
  <c r="X12" i="2" s="1"/>
  <c r="Q10" i="2"/>
  <c r="AF58" i="2"/>
  <c r="AG58" i="2"/>
  <c r="AG59" i="2" s="1"/>
  <c r="J11" i="2"/>
  <c r="R59" i="2"/>
  <c r="AC44" i="2"/>
  <c r="T45" i="2" s="1"/>
  <c r="AD36" i="2"/>
  <c r="AD44" i="2" s="1"/>
  <c r="AD38" i="2"/>
  <c r="X59" i="2"/>
  <c r="AB18" i="2"/>
  <c r="AB17" i="2"/>
  <c r="AB14" i="2"/>
  <c r="AB19" i="2"/>
  <c r="AB10" i="2"/>
  <c r="I35" i="2"/>
  <c r="J35" i="2" s="1"/>
  <c r="I34" i="2"/>
  <c r="J34" i="2" s="1"/>
  <c r="AB13" i="2"/>
  <c r="X45" i="2"/>
  <c r="AC24" i="2"/>
  <c r="Z59" i="2"/>
  <c r="Y45" i="2"/>
  <c r="AB45" i="2"/>
  <c r="T59" i="2"/>
  <c r="AH44" i="2"/>
  <c r="L11" i="2"/>
  <c r="Y11" i="2"/>
  <c r="Y12" i="2" s="1"/>
  <c r="Y13" i="2" s="1"/>
  <c r="Y14" i="2" s="1"/>
  <c r="Y15" i="2" s="1"/>
  <c r="Y16" i="2" s="1"/>
  <c r="Y17" i="2" s="1"/>
  <c r="AB12" i="2"/>
  <c r="AC58" i="2"/>
  <c r="AD56" i="2" s="1"/>
  <c r="S12" i="2" l="1"/>
  <c r="X25" i="2"/>
  <c r="X30" i="2" s="1"/>
  <c r="T25" i="2"/>
  <c r="T30" i="2" s="1"/>
  <c r="J30" i="2"/>
  <c r="K30" i="2" s="1"/>
  <c r="L30" i="2" s="1"/>
  <c r="AB25" i="2"/>
  <c r="AB30" i="2" s="1"/>
  <c r="Y25" i="2"/>
  <c r="Y30" i="2" s="1"/>
  <c r="AA25" i="2"/>
  <c r="AA30" i="2" s="1"/>
  <c r="Z25" i="2"/>
  <c r="Z30" i="2" s="1"/>
  <c r="W25" i="2"/>
  <c r="W30" i="2" s="1"/>
  <c r="V25" i="2"/>
  <c r="V30" i="2" s="1"/>
  <c r="R25" i="2"/>
  <c r="R30" i="2" s="1"/>
  <c r="Q25" i="2"/>
  <c r="U25" i="2"/>
  <c r="U30" i="2" s="1"/>
  <c r="S25" i="2"/>
  <c r="S30" i="2" s="1"/>
  <c r="V16" i="2"/>
  <c r="X16" i="2" s="1"/>
  <c r="E37" i="2"/>
  <c r="F37" i="2" s="1"/>
  <c r="I33" i="2"/>
  <c r="E33" i="2"/>
  <c r="C37" i="2"/>
  <c r="D37" i="2" s="1"/>
  <c r="C35" i="2"/>
  <c r="D35" i="2" s="1"/>
  <c r="K35" i="2" s="1"/>
  <c r="L35" i="2" s="1"/>
  <c r="E36" i="2"/>
  <c r="F36" i="2" s="1"/>
  <c r="E35" i="2"/>
  <c r="F35" i="2" s="1"/>
  <c r="C36" i="2"/>
  <c r="D36" i="2" s="1"/>
  <c r="K36" i="2" s="1"/>
  <c r="L36" i="2" s="1"/>
  <c r="K34" i="2"/>
  <c r="L34" i="2" s="1"/>
  <c r="AD40" i="2"/>
  <c r="W45" i="2"/>
  <c r="AD41" i="2"/>
  <c r="V45" i="2"/>
  <c r="AA45" i="2"/>
  <c r="AD39" i="2"/>
  <c r="AD43" i="2"/>
  <c r="Z45" i="2"/>
  <c r="R45" i="2"/>
  <c r="AD42" i="2"/>
  <c r="S45" i="2"/>
  <c r="T11" i="2"/>
  <c r="S13" i="2"/>
  <c r="S11" i="2"/>
  <c r="S17" i="2"/>
  <c r="V14" i="2"/>
  <c r="X14" i="2" s="1"/>
  <c r="X10" i="2"/>
  <c r="K22" i="2" s="1"/>
  <c r="I37" i="2" s="1"/>
  <c r="J37" i="2" s="1"/>
  <c r="J38" i="2" s="1"/>
  <c r="I22" i="2"/>
  <c r="V13" i="2"/>
  <c r="X13" i="2" s="1"/>
  <c r="T12" i="2"/>
  <c r="S16" i="2"/>
  <c r="S15" i="2"/>
  <c r="Q45" i="2"/>
  <c r="AC45" i="2" s="1"/>
  <c r="V15" i="2"/>
  <c r="X15" i="2" s="1"/>
  <c r="AD51" i="2"/>
  <c r="S59" i="2"/>
  <c r="AD54" i="2"/>
  <c r="Q59" i="2"/>
  <c r="AC59" i="2" s="1"/>
  <c r="AD52" i="2"/>
  <c r="W59" i="2"/>
  <c r="AD53" i="2"/>
  <c r="AA59" i="2"/>
  <c r="AD50" i="2"/>
  <c r="AD58" i="2" s="1"/>
  <c r="Y59" i="2"/>
  <c r="U59" i="2"/>
  <c r="V59" i="2"/>
  <c r="AB20" i="2"/>
  <c r="AD55" i="2"/>
  <c r="AF59" i="2"/>
  <c r="S14" i="2"/>
  <c r="V11" i="2"/>
  <c r="X11" i="2" s="1"/>
  <c r="V17" i="2"/>
  <c r="X17" i="2" s="1"/>
  <c r="AB59" i="2"/>
  <c r="AD37" i="2"/>
  <c r="U45" i="2"/>
  <c r="H37" i="2" l="1"/>
  <c r="L37" i="2"/>
  <c r="G35" i="2"/>
  <c r="H35" i="2" s="1"/>
  <c r="F38" i="2"/>
  <c r="AC25" i="2"/>
  <c r="Q30" i="2"/>
  <c r="G36" i="2"/>
  <c r="H36" i="2" s="1"/>
  <c r="D38" i="2"/>
  <c r="J39" i="2" s="1"/>
  <c r="J40" i="2" s="1"/>
  <c r="AC30" i="2" l="1"/>
  <c r="AD45" i="2"/>
  <c r="F39" i="2"/>
  <c r="F40" i="2" s="1"/>
  <c r="G38" i="2"/>
  <c r="H38" i="2" s="1"/>
  <c r="K38" i="2"/>
  <c r="L38" i="2" s="1"/>
  <c r="Q31" i="2"/>
  <c r="C9" i="2" l="1"/>
  <c r="C10" i="2" s="1"/>
  <c r="AD26" i="2"/>
  <c r="F12" i="2" s="1"/>
  <c r="AD27" i="2"/>
  <c r="AD29" i="2"/>
  <c r="L12" i="2" s="1"/>
  <c r="AD28" i="2"/>
  <c r="J12" i="2" s="1"/>
  <c r="AD24" i="2"/>
  <c r="W31" i="2"/>
  <c r="X31" i="2"/>
  <c r="AB31" i="2"/>
  <c r="T31" i="2"/>
  <c r="Y31" i="2"/>
  <c r="Z31" i="2"/>
  <c r="R31" i="2"/>
  <c r="S31" i="2"/>
  <c r="AA31" i="2"/>
  <c r="V31" i="2"/>
  <c r="AC31" i="2" s="1"/>
  <c r="U31" i="2"/>
  <c r="AD25" i="2"/>
  <c r="E18" i="2" s="1"/>
  <c r="AE29" i="2" l="1"/>
  <c r="H12" i="2"/>
  <c r="H13" i="2"/>
  <c r="AE26" i="2"/>
  <c r="AF27" i="2" s="1"/>
  <c r="AG28" i="2" s="1"/>
  <c r="AH29" i="2" s="1"/>
  <c r="E19" i="2"/>
  <c r="AD30" i="2"/>
  <c r="H18" i="2" l="1"/>
  <c r="J13" i="2"/>
  <c r="L13" i="2" s="1"/>
  <c r="J18" i="2" l="1"/>
  <c r="H19" i="2"/>
  <c r="J19" i="2" l="1"/>
  <c r="L18" i="2"/>
  <c r="L19" i="2" s="1"/>
</calcChain>
</file>

<file path=xl/sharedStrings.xml><?xml version="1.0" encoding="utf-8"?>
<sst xmlns="http://schemas.openxmlformats.org/spreadsheetml/2006/main" count="143" uniqueCount="82">
  <si>
    <t>Rate Design Report</t>
  </si>
  <si>
    <t xml:space="preserve">Revenue  </t>
  </si>
  <si>
    <t>Rate Design Revision - Most common meter size - Enter MONTHLY figures only.</t>
  </si>
  <si>
    <t>Rate Design</t>
  </si>
  <si>
    <t>Requirement</t>
  </si>
  <si>
    <t>Base</t>
  </si>
  <si>
    <t>Block 1</t>
  </si>
  <si>
    <t>Block 2</t>
  </si>
  <si>
    <t>Block 3</t>
  </si>
  <si>
    <t>Meter</t>
  </si>
  <si>
    <t>Customer Count</t>
  </si>
  <si>
    <t>Generated</t>
  </si>
  <si>
    <t>Allowance</t>
  </si>
  <si>
    <t>Base_Rate</t>
  </si>
  <si>
    <t>Block1_UsageMax</t>
  </si>
  <si>
    <t>Block1_Rate</t>
  </si>
  <si>
    <t>Block2_UsageMax</t>
  </si>
  <si>
    <t>Block2_Rate</t>
  </si>
  <si>
    <t>Block3_UsageMin</t>
  </si>
  <si>
    <t>Block3_Rate</t>
  </si>
  <si>
    <t>Size</t>
  </si>
  <si>
    <t>Factor</t>
  </si>
  <si>
    <t>Rate</t>
  </si>
  <si>
    <t>Usage_Max</t>
  </si>
  <si>
    <t>Usage_Min</t>
  </si>
  <si>
    <t>No.</t>
  </si>
  <si>
    <t>Percent</t>
  </si>
  <si>
    <t>Difference</t>
  </si>
  <si>
    <t>Block 1 - 2 diff.</t>
  </si>
  <si>
    <t>Block 2 - 3 diff.</t>
  </si>
  <si>
    <t>Block Effective %</t>
  </si>
  <si>
    <t>Cumulative %</t>
  </si>
  <si>
    <t>Effective %</t>
  </si>
  <si>
    <t>Ready-to-Serve</t>
  </si>
  <si>
    <t>RTS</t>
  </si>
  <si>
    <t>Unmetered</t>
  </si>
  <si>
    <t>Current</t>
  </si>
  <si>
    <t>Proposed</t>
  </si>
  <si>
    <t xml:space="preserve">Revised </t>
  </si>
  <si>
    <t>Revenue (Breakdown)</t>
  </si>
  <si>
    <t>Base %</t>
  </si>
  <si>
    <t>Block 1 %</t>
  </si>
  <si>
    <t>Block 2 %</t>
  </si>
  <si>
    <t>Block 3 %</t>
  </si>
  <si>
    <t>Source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</si>
  <si>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</si>
  <si>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</si>
  <si>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</si>
  <si>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</si>
  <si>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</si>
  <si>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</si>
  <si>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</si>
  <si>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</si>
  <si>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</si>
  <si>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</si>
  <si>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</si>
  <si>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</si>
  <si>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</si>
  <si>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</t>
  </si>
  <si>
    <t>Percentage Splits</t>
  </si>
  <si>
    <t>Usage Per</t>
  </si>
  <si>
    <t>Billing</t>
  </si>
  <si>
    <t>Most Common Meter Size</t>
  </si>
  <si>
    <t>Company Selected</t>
  </si>
  <si>
    <t>Calculated</t>
  </si>
  <si>
    <t>Proposed Effect</t>
  </si>
  <si>
    <t>Revised</t>
  </si>
  <si>
    <t>Revised Effect</t>
  </si>
  <si>
    <t>Annual Average</t>
  </si>
  <si>
    <t>Revenue (Meter Size)</t>
  </si>
  <si>
    <t>Averages (Per Meter)</t>
  </si>
  <si>
    <t>Usage 1</t>
  </si>
  <si>
    <t>Meter Size</t>
  </si>
  <si>
    <t>Winter</t>
  </si>
  <si>
    <t>Summer</t>
  </si>
  <si>
    <t>Annual</t>
  </si>
  <si>
    <t>Usage 2</t>
  </si>
  <si>
    <t>Usage 3</t>
  </si>
  <si>
    <t>Average Bill</t>
  </si>
  <si>
    <t>Average Bill Increase</t>
  </si>
  <si>
    <t>Percent Increase</t>
  </si>
  <si>
    <t>Usage (Meter Size)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</si>
</sst>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m/d/yy;@"/>
    <numFmt numFmtId="167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theme="0" tint="-0.499984740745262"/>
      <name val="Times New Roman"/>
      <family val="1"/>
    </font>
    <font>
      <sz val="12"/>
      <name val="Times New Roman"/>
      <family val="1"/>
    </font>
    <font>
      <i/>
      <sz val="10"/>
      <color theme="0" tint="-0.499984740745262"/>
      <name val="Times New Roman"/>
      <family val="1"/>
    </font>
    <font>
      <i/>
      <sz val="10"/>
      <color theme="0"/>
      <name val="Times New Roman"/>
      <family val="1"/>
    </font>
    <font>
      <b/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8ED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F5E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3" applyFont="1" applyProtection="1">
      <protection locked="0"/>
    </xf>
    <xf numFmtId="37" fontId="2" fillId="0" borderId="0" xfId="4" applyNumberFormat="1" applyFont="1" applyAlignment="1">
      <alignment horizontal="left"/>
    </xf>
    <xf numFmtId="37" fontId="2" fillId="0" borderId="0" xfId="4" applyNumberFormat="1" applyFont="1" applyAlignment="1">
      <alignment horizontal="right"/>
    </xf>
    <xf numFmtId="37" fontId="2" fillId="2" borderId="0" xfId="4" applyNumberFormat="1" applyFont="1" applyFill="1" applyAlignment="1">
      <alignment horizontal="right"/>
    </xf>
    <xf numFmtId="164" fontId="2" fillId="3" borderId="0" xfId="6" applyNumberFormat="1" applyFont="1" applyFill="1" applyBorder="1" applyAlignment="1" applyProtection="1">
      <alignment horizontal="right"/>
    </xf>
    <xf numFmtId="0" fontId="5" fillId="0" borderId="0" xfId="5" applyFont="1" applyAlignment="1">
      <alignment horizontal="left"/>
    </xf>
    <xf numFmtId="37" fontId="2" fillId="0" borderId="7" xfId="4" applyNumberFormat="1" applyFont="1" applyBorder="1" applyAlignment="1">
      <alignment horizontal="left"/>
    </xf>
    <xf numFmtId="164" fontId="2" fillId="4" borderId="7" xfId="6" applyNumberFormat="1" applyFont="1" applyFill="1" applyBorder="1" applyAlignment="1" applyProtection="1">
      <alignment horizontal="right"/>
    </xf>
    <xf numFmtId="37" fontId="6" fillId="0" borderId="8" xfId="4" applyNumberFormat="1" applyFont="1" applyBorder="1" applyAlignment="1">
      <alignment horizontal="left"/>
    </xf>
    <xf numFmtId="37" fontId="6" fillId="0" borderId="9" xfId="4" applyNumberFormat="1" applyFont="1" applyBorder="1" applyAlignment="1">
      <alignment horizontal="left"/>
    </xf>
    <xf numFmtId="37" fontId="6" fillId="0" borderId="10" xfId="4" applyNumberFormat="1" applyFont="1" applyBorder="1" applyAlignment="1">
      <alignment horizontal="left"/>
    </xf>
    <xf numFmtId="37" fontId="6" fillId="0" borderId="11" xfId="4" applyNumberFormat="1" applyFont="1" applyBorder="1" applyAlignment="1">
      <alignment horizontal="left"/>
    </xf>
    <xf numFmtId="37" fontId="6" fillId="0" borderId="12" xfId="4" applyNumberFormat="1" applyFont="1" applyBorder="1" applyAlignment="1">
      <alignment horizontal="left"/>
    </xf>
    <xf numFmtId="37" fontId="6" fillId="0" borderId="7" xfId="4" applyNumberFormat="1" applyFont="1" applyBorder="1" applyAlignment="1">
      <alignment horizontal="center"/>
    </xf>
    <xf numFmtId="37" fontId="6" fillId="0" borderId="13" xfId="4" applyNumberFormat="1" applyFont="1" applyBorder="1" applyAlignment="1">
      <alignment horizontal="center"/>
    </xf>
    <xf numFmtId="164" fontId="2" fillId="4" borderId="0" xfId="6" applyNumberFormat="1" applyFont="1" applyFill="1" applyBorder="1" applyAlignment="1" applyProtection="1">
      <alignment horizontal="right"/>
    </xf>
    <xf numFmtId="37" fontId="2" fillId="5" borderId="8" xfId="4" applyNumberFormat="1" applyFont="1" applyFill="1" applyBorder="1" applyAlignment="1" applyProtection="1">
      <alignment horizontal="center"/>
      <protection locked="0"/>
    </xf>
    <xf numFmtId="44" fontId="2" fillId="5" borderId="9" xfId="7" applyFont="1" applyFill="1" applyBorder="1" applyAlignment="1" applyProtection="1">
      <alignment horizontal="center"/>
      <protection locked="0"/>
    </xf>
    <xf numFmtId="37" fontId="2" fillId="5" borderId="11" xfId="4" applyNumberFormat="1" applyFont="1" applyFill="1" applyBorder="1" applyAlignment="1" applyProtection="1">
      <alignment horizontal="center"/>
      <protection locked="0"/>
    </xf>
    <xf numFmtId="37" fontId="2" fillId="0" borderId="11" xfId="4" applyNumberFormat="1" applyFont="1" applyBorder="1" applyAlignment="1">
      <alignment horizontal="center"/>
    </xf>
    <xf numFmtId="44" fontId="2" fillId="5" borderId="12" xfId="7" applyFont="1" applyFill="1" applyBorder="1" applyAlignment="1" applyProtection="1">
      <alignment horizontal="center"/>
      <protection locked="0"/>
    </xf>
    <xf numFmtId="12" fontId="2" fillId="0" borderId="0" xfId="4" applyNumberFormat="1" applyFont="1" applyAlignment="1">
      <alignment horizontal="center" vertical="center"/>
    </xf>
    <xf numFmtId="37" fontId="2" fillId="0" borderId="0" xfId="4" applyNumberFormat="1" applyFont="1" applyAlignment="1">
      <alignment horizontal="center"/>
    </xf>
    <xf numFmtId="44" fontId="2" fillId="0" borderId="0" xfId="7" applyFont="1" applyFill="1" applyBorder="1" applyAlignment="1" applyProtection="1">
      <alignment horizontal="center"/>
    </xf>
    <xf numFmtId="165" fontId="2" fillId="0" borderId="14" xfId="8" applyNumberFormat="1" applyFont="1" applyFill="1" applyBorder="1" applyAlignment="1" applyProtection="1">
      <alignment horizontal="right"/>
    </xf>
    <xf numFmtId="0" fontId="2" fillId="0" borderId="8" xfId="3" applyFont="1" applyBorder="1"/>
    <xf numFmtId="0" fontId="2" fillId="0" borderId="9" xfId="3" applyFont="1" applyBorder="1"/>
    <xf numFmtId="0" fontId="2" fillId="0" borderId="11" xfId="3" applyFont="1" applyBorder="1"/>
    <xf numFmtId="44" fontId="7" fillId="0" borderId="11" xfId="3" applyNumberFormat="1" applyFont="1" applyBorder="1"/>
    <xf numFmtId="44" fontId="7" fillId="0" borderId="9" xfId="3" applyNumberFormat="1" applyFont="1" applyBorder="1"/>
    <xf numFmtId="44" fontId="7" fillId="0" borderId="12" xfId="3" applyNumberFormat="1" applyFont="1" applyBorder="1"/>
    <xf numFmtId="165" fontId="2" fillId="0" borderId="15" xfId="8" applyNumberFormat="1" applyFont="1" applyFill="1" applyBorder="1" applyAlignment="1" applyProtection="1">
      <alignment horizontal="right"/>
    </xf>
    <xf numFmtId="0" fontId="7" fillId="0" borderId="8" xfId="3" applyFont="1" applyBorder="1"/>
    <xf numFmtId="10" fontId="7" fillId="0" borderId="9" xfId="2" applyNumberFormat="1" applyFont="1" applyBorder="1" applyAlignment="1" applyProtection="1">
      <alignment horizontal="right"/>
    </xf>
    <xf numFmtId="10" fontId="7" fillId="0" borderId="11" xfId="2" applyNumberFormat="1" applyFont="1" applyBorder="1" applyAlignment="1" applyProtection="1">
      <alignment horizontal="right"/>
    </xf>
    <xf numFmtId="10" fontId="7" fillId="0" borderId="12" xfId="2" applyNumberFormat="1" applyFont="1" applyBorder="1"/>
    <xf numFmtId="37" fontId="0" fillId="0" borderId="0" xfId="4" applyNumberFormat="1" applyFont="1" applyAlignment="1">
      <alignment horizontal="right"/>
    </xf>
    <xf numFmtId="37" fontId="2" fillId="0" borderId="15" xfId="4" applyNumberFormat="1" applyFont="1" applyBorder="1" applyAlignment="1">
      <alignment horizontal="center"/>
    </xf>
    <xf numFmtId="10" fontId="2" fillId="0" borderId="8" xfId="2" applyNumberFormat="1" applyFont="1" applyBorder="1"/>
    <xf numFmtId="10" fontId="2" fillId="0" borderId="9" xfId="2" applyNumberFormat="1" applyFont="1" applyBorder="1"/>
    <xf numFmtId="10" fontId="2" fillId="0" borderId="11" xfId="2" applyNumberFormat="1" applyFont="1" applyBorder="1"/>
    <xf numFmtId="10" fontId="2" fillId="0" borderId="12" xfId="2" applyNumberFormat="1" applyFont="1" applyBorder="1"/>
    <xf numFmtId="44" fontId="2" fillId="0" borderId="0" xfId="7" applyFont="1" applyFill="1" applyBorder="1"/>
    <xf numFmtId="0" fontId="9" fillId="0" borderId="8" xfId="3" applyFont="1" applyBorder="1" applyAlignment="1">
      <alignment horizontal="center" vertical="center"/>
    </xf>
    <xf numFmtId="0" fontId="10" fillId="6" borderId="9" xfId="3" applyFont="1" applyFill="1" applyBorder="1" applyAlignment="1">
      <alignment horizontal="center" vertical="center"/>
    </xf>
    <xf numFmtId="0" fontId="2" fillId="0" borderId="12" xfId="3" applyFont="1" applyBorder="1"/>
    <xf numFmtId="37" fontId="2" fillId="0" borderId="15" xfId="4" applyNumberFormat="1" applyFont="1" applyBorder="1" applyAlignment="1">
      <alignment horizontal="right"/>
    </xf>
    <xf numFmtId="164" fontId="2" fillId="0" borderId="0" xfId="7" applyNumberFormat="1" applyFont="1" applyFill="1" applyBorder="1" applyAlignment="1" applyProtection="1">
      <alignment horizontal="right"/>
    </xf>
    <xf numFmtId="164" fontId="2" fillId="0" borderId="0" xfId="3" applyNumberFormat="1" applyFont="1"/>
    <xf numFmtId="165" fontId="6" fillId="0" borderId="0" xfId="4" applyNumberFormat="1" applyFont="1" applyAlignment="1">
      <alignment horizontal="right"/>
    </xf>
    <xf numFmtId="0" fontId="2" fillId="0" borderId="0" xfId="3" applyFont="1"/>
    <xf numFmtId="165" fontId="7" fillId="0" borderId="16" xfId="7" applyNumberFormat="1" applyFont="1" applyBorder="1" applyAlignment="1" applyProtection="1">
      <alignment horizontal="center"/>
    </xf>
    <xf numFmtId="10" fontId="7" fillId="0" borderId="9" xfId="7" applyNumberFormat="1" applyFont="1" applyBorder="1" applyAlignment="1" applyProtection="1">
      <alignment horizontal="center"/>
    </xf>
    <xf numFmtId="37" fontId="7" fillId="0" borderId="11" xfId="4" applyNumberFormat="1" applyFont="1" applyBorder="1" applyAlignment="1">
      <alignment horizontal="center"/>
    </xf>
    <xf numFmtId="10" fontId="7" fillId="0" borderId="12" xfId="7" applyNumberFormat="1" applyFont="1" applyBorder="1" applyAlignment="1" applyProtection="1">
      <alignment horizontal="center"/>
    </xf>
    <xf numFmtId="43" fontId="2" fillId="0" borderId="0" xfId="1" applyFont="1" applyFill="1" applyBorder="1" applyAlignment="1" applyProtection="1">
      <alignment horizontal="center"/>
    </xf>
    <xf numFmtId="43" fontId="2" fillId="0" borderId="0" xfId="1" applyFont="1" applyFill="1" applyAlignment="1" applyProtection="1">
      <alignment horizontal="right"/>
    </xf>
    <xf numFmtId="37" fontId="2" fillId="0" borderId="7" xfId="4" applyNumberFormat="1" applyFont="1" applyBorder="1" applyAlignment="1">
      <alignment horizontal="right"/>
    </xf>
    <xf numFmtId="165" fontId="2" fillId="0" borderId="13" xfId="8" applyNumberFormat="1" applyFont="1" applyFill="1" applyBorder="1" applyAlignment="1" applyProtection="1">
      <alignment horizontal="right"/>
    </xf>
    <xf numFmtId="165" fontId="7" fillId="0" borderId="17" xfId="7" applyNumberFormat="1" applyFont="1" applyBorder="1" applyAlignment="1" applyProtection="1">
      <alignment horizontal="center"/>
    </xf>
    <xf numFmtId="44" fontId="2" fillId="5" borderId="18" xfId="7" applyFont="1" applyFill="1" applyBorder="1" applyAlignment="1" applyProtection="1">
      <alignment horizontal="center"/>
      <protection locked="0"/>
    </xf>
    <xf numFmtId="37" fontId="2" fillId="0" borderId="19" xfId="4" applyNumberFormat="1" applyFont="1" applyBorder="1" applyAlignment="1">
      <alignment horizontal="center"/>
    </xf>
    <xf numFmtId="10" fontId="7" fillId="0" borderId="18" xfId="7" applyNumberFormat="1" applyFont="1" applyBorder="1" applyAlignment="1" applyProtection="1">
      <alignment horizontal="center"/>
    </xf>
    <xf numFmtId="37" fontId="7" fillId="0" borderId="19" xfId="4" applyNumberFormat="1" applyFont="1" applyBorder="1" applyAlignment="1">
      <alignment horizontal="center"/>
    </xf>
    <xf numFmtId="10" fontId="7" fillId="0" borderId="20" xfId="7" applyNumberFormat="1" applyFont="1" applyBorder="1" applyAlignment="1" applyProtection="1">
      <alignment horizontal="center"/>
    </xf>
    <xf numFmtId="37" fontId="2" fillId="7" borderId="0" xfId="4" applyNumberFormat="1" applyFont="1" applyFill="1"/>
    <xf numFmtId="37" fontId="2" fillId="7" borderId="0" xfId="4" applyNumberFormat="1" applyFont="1" applyFill="1" applyAlignment="1">
      <alignment horizontal="center"/>
    </xf>
    <xf numFmtId="44" fontId="2" fillId="7" borderId="0" xfId="7" applyFont="1" applyFill="1" applyAlignment="1" applyProtection="1">
      <alignment horizontal="center"/>
    </xf>
    <xf numFmtId="165" fontId="2" fillId="0" borderId="0" xfId="8" applyNumberFormat="1" applyFont="1" applyFill="1" applyAlignment="1" applyProtection="1">
      <alignment horizontal="right"/>
    </xf>
    <xf numFmtId="37" fontId="2" fillId="8" borderId="0" xfId="3" applyNumberFormat="1" applyFont="1" applyFill="1"/>
    <xf numFmtId="37" fontId="2" fillId="8" borderId="0" xfId="3" applyNumberFormat="1" applyFont="1" applyFill="1" applyAlignment="1">
      <alignment horizontal="center"/>
    </xf>
    <xf numFmtId="44" fontId="2" fillId="8" borderId="0" xfId="7" applyFont="1" applyFill="1" applyAlignment="1">
      <alignment horizontal="center"/>
    </xf>
    <xf numFmtId="37" fontId="2" fillId="5" borderId="0" xfId="3" applyNumberFormat="1" applyFont="1" applyFill="1"/>
    <xf numFmtId="37" fontId="2" fillId="5" borderId="0" xfId="3" applyNumberFormat="1" applyFont="1" applyFill="1" applyAlignment="1">
      <alignment horizontal="center"/>
    </xf>
    <xf numFmtId="44" fontId="2" fillId="5" borderId="0" xfId="7" applyFont="1" applyFill="1" applyAlignment="1">
      <alignment horizontal="center"/>
    </xf>
    <xf numFmtId="37" fontId="5" fillId="0" borderId="0" xfId="4" applyNumberFormat="1" applyFont="1"/>
    <xf numFmtId="37" fontId="5" fillId="0" borderId="1" xfId="4" applyNumberFormat="1" applyFont="1" applyBorder="1"/>
    <xf numFmtId="37" fontId="2" fillId="0" borderId="21" xfId="4" applyNumberFormat="1" applyFont="1" applyBorder="1" applyAlignment="1">
      <alignment horizontal="center"/>
    </xf>
    <xf numFmtId="37" fontId="6" fillId="9" borderId="7" xfId="4" applyNumberFormat="1" applyFont="1" applyFill="1" applyBorder="1" applyAlignment="1">
      <alignment horizontal="center"/>
    </xf>
    <xf numFmtId="37" fontId="6" fillId="4" borderId="7" xfId="4" applyNumberFormat="1" applyFont="1" applyFill="1" applyBorder="1" applyAlignment="1">
      <alignment horizontal="center"/>
    </xf>
    <xf numFmtId="165" fontId="2" fillId="5" borderId="0" xfId="9" applyNumberFormat="1" applyFont="1" applyFill="1" applyBorder="1" applyAlignment="1" applyProtection="1">
      <alignment horizontal="right"/>
      <protection locked="0"/>
    </xf>
    <xf numFmtId="37" fontId="6" fillId="0" borderId="22" xfId="4" applyNumberFormat="1" applyFont="1" applyBorder="1" applyAlignment="1">
      <alignment horizontal="center"/>
    </xf>
    <xf numFmtId="164" fontId="2" fillId="0" borderId="0" xfId="6" applyNumberFormat="1" applyFont="1" applyFill="1" applyBorder="1" applyAlignment="1" applyProtection="1">
      <alignment horizontal="right"/>
    </xf>
    <xf numFmtId="164" fontId="2" fillId="0" borderId="23" xfId="6" applyNumberFormat="1" applyFont="1" applyFill="1" applyBorder="1" applyAlignment="1" applyProtection="1">
      <alignment horizontal="right"/>
    </xf>
    <xf numFmtId="165" fontId="2" fillId="0" borderId="0" xfId="4" applyNumberFormat="1" applyFont="1" applyAlignment="1">
      <alignment horizontal="right"/>
    </xf>
    <xf numFmtId="165" fontId="2" fillId="0" borderId="0" xfId="4" applyNumberFormat="1" applyFont="1" applyAlignment="1">
      <alignment horizontal="center"/>
    </xf>
    <xf numFmtId="39" fontId="2" fillId="0" borderId="0" xfId="4" applyNumberFormat="1" applyFont="1" applyAlignment="1">
      <alignment horizontal="center"/>
    </xf>
    <xf numFmtId="37" fontId="6" fillId="0" borderId="24" xfId="4" applyNumberFormat="1" applyFont="1" applyBorder="1" applyAlignment="1">
      <alignment horizontal="center"/>
    </xf>
    <xf numFmtId="164" fontId="2" fillId="0" borderId="25" xfId="6" applyNumberFormat="1" applyFont="1" applyFill="1" applyBorder="1" applyAlignment="1" applyProtection="1">
      <alignment horizontal="right"/>
    </xf>
    <xf numFmtId="37" fontId="2" fillId="10" borderId="0" xfId="4" applyNumberFormat="1" applyFont="1" applyFill="1" applyAlignment="1">
      <alignment horizontal="center"/>
    </xf>
    <xf numFmtId="12" fontId="2" fillId="10" borderId="22" xfId="4" applyNumberFormat="1" applyFont="1" applyFill="1" applyBorder="1" applyAlignment="1">
      <alignment horizontal="center"/>
    </xf>
    <xf numFmtId="12" fontId="2" fillId="0" borderId="14" xfId="4" applyNumberFormat="1" applyFont="1" applyBorder="1" applyAlignment="1" applyProtection="1">
      <alignment horizontal="center"/>
      <protection locked="0"/>
    </xf>
    <xf numFmtId="164" fontId="2" fillId="0" borderId="0" xfId="4" applyNumberFormat="1" applyFont="1" applyAlignment="1">
      <alignment horizontal="right"/>
    </xf>
    <xf numFmtId="0" fontId="2" fillId="0" borderId="0" xfId="3" applyFont="1" applyAlignment="1">
      <alignment horizontal="center"/>
    </xf>
    <xf numFmtId="37" fontId="6" fillId="0" borderId="26" xfId="4" applyNumberFormat="1" applyFont="1" applyBorder="1" applyAlignment="1">
      <alignment horizontal="center"/>
    </xf>
    <xf numFmtId="164" fontId="2" fillId="0" borderId="7" xfId="6" applyNumberFormat="1" applyFont="1" applyFill="1" applyBorder="1" applyAlignment="1" applyProtection="1">
      <alignment horizontal="right"/>
    </xf>
    <xf numFmtId="164" fontId="2" fillId="0" borderId="27" xfId="6" applyNumberFormat="1" applyFont="1" applyFill="1" applyBorder="1" applyAlignment="1" applyProtection="1">
      <alignment horizontal="right"/>
    </xf>
    <xf numFmtId="165" fontId="2" fillId="0" borderId="7" xfId="4" applyNumberFormat="1" applyFont="1" applyBorder="1" applyAlignment="1">
      <alignment horizontal="right"/>
    </xf>
    <xf numFmtId="0" fontId="8" fillId="0" borderId="0" xfId="3" applyFont="1" applyAlignment="1">
      <alignment horizontal="right"/>
    </xf>
    <xf numFmtId="0" fontId="8" fillId="0" borderId="0" xfId="3" applyFont="1"/>
    <xf numFmtId="44" fontId="8" fillId="0" borderId="0" xfId="3" applyNumberFormat="1" applyFont="1"/>
    <xf numFmtId="44" fontId="2" fillId="0" borderId="0" xfId="3" applyNumberFormat="1" applyFont="1"/>
    <xf numFmtId="165" fontId="2" fillId="0" borderId="0" xfId="2" applyNumberFormat="1" applyFont="1" applyFill="1" applyAlignment="1" applyProtection="1">
      <alignment horizontal="right"/>
    </xf>
    <xf numFmtId="37" fontId="6" fillId="0" borderId="28" xfId="4" applyNumberFormat="1" applyFont="1" applyBorder="1" applyAlignment="1">
      <alignment horizontal="center"/>
    </xf>
    <xf numFmtId="164" fontId="2" fillId="0" borderId="29" xfId="6" applyNumberFormat="1" applyFont="1" applyFill="1" applyBorder="1" applyAlignment="1" applyProtection="1">
      <alignment horizontal="right"/>
    </xf>
    <xf numFmtId="164" fontId="2" fillId="0" borderId="28" xfId="6" applyNumberFormat="1" applyFont="1" applyFill="1" applyBorder="1" applyAlignment="1" applyProtection="1">
      <alignment horizontal="right"/>
    </xf>
    <xf numFmtId="164" fontId="4" fillId="8" borderId="30" xfId="6" applyNumberFormat="1" applyFont="1" applyFill="1" applyBorder="1" applyAlignment="1" applyProtection="1">
      <alignment horizontal="right"/>
    </xf>
    <xf numFmtId="165" fontId="2" fillId="0" borderId="29" xfId="9" applyNumberFormat="1" applyFont="1" applyFill="1" applyBorder="1" applyAlignment="1" applyProtection="1">
      <alignment horizontal="right"/>
    </xf>
    <xf numFmtId="9" fontId="2" fillId="0" borderId="0" xfId="9" applyFont="1" applyBorder="1" applyAlignment="1" applyProtection="1">
      <alignment horizontal="right"/>
    </xf>
    <xf numFmtId="165" fontId="2" fillId="0" borderId="0" xfId="9" applyNumberFormat="1" applyFont="1" applyFill="1" applyBorder="1" applyAlignment="1" applyProtection="1">
      <alignment horizontal="right"/>
    </xf>
    <xf numFmtId="165" fontId="2" fillId="0" borderId="24" xfId="9" applyNumberFormat="1" applyFont="1" applyFill="1" applyBorder="1" applyAlignment="1" applyProtection="1">
      <alignment horizontal="right"/>
    </xf>
    <xf numFmtId="165" fontId="2" fillId="0" borderId="25" xfId="9" applyNumberFormat="1" applyFont="1" applyFill="1" applyBorder="1" applyAlignment="1" applyProtection="1">
      <alignment horizontal="right"/>
    </xf>
    <xf numFmtId="37" fontId="8" fillId="0" borderId="32" xfId="4" applyNumberFormat="1" applyFont="1" applyBorder="1" applyAlignment="1">
      <alignment horizontal="right"/>
    </xf>
    <xf numFmtId="37" fontId="8" fillId="0" borderId="33" xfId="4" applyNumberFormat="1" applyFont="1" applyBorder="1" applyAlignment="1">
      <alignment horizontal="right"/>
    </xf>
    <xf numFmtId="44" fontId="8" fillId="0" borderId="34" xfId="3" applyNumberFormat="1" applyFont="1" applyBorder="1"/>
    <xf numFmtId="7" fontId="8" fillId="0" borderId="33" xfId="3" applyNumberFormat="1" applyFont="1" applyBorder="1"/>
    <xf numFmtId="165" fontId="8" fillId="0" borderId="32" xfId="2" applyNumberFormat="1" applyFont="1" applyFill="1" applyBorder="1" applyAlignment="1" applyProtection="1">
      <alignment horizontal="right"/>
    </xf>
    <xf numFmtId="37" fontId="11" fillId="0" borderId="33" xfId="4" applyNumberFormat="1" applyFont="1" applyBorder="1" applyAlignment="1">
      <alignment horizontal="right"/>
    </xf>
    <xf numFmtId="44" fontId="11" fillId="0" borderId="34" xfId="3" applyNumberFormat="1" applyFont="1" applyBorder="1"/>
    <xf numFmtId="165" fontId="8" fillId="0" borderId="34" xfId="2" applyNumberFormat="1" applyFont="1" applyFill="1" applyBorder="1" applyAlignment="1" applyProtection="1">
      <alignment horizontal="right"/>
    </xf>
    <xf numFmtId="0" fontId="8" fillId="0" borderId="10" xfId="3" applyFont="1" applyBorder="1" applyAlignment="1">
      <alignment horizontal="right"/>
    </xf>
    <xf numFmtId="37" fontId="8" fillId="0" borderId="11" xfId="4" applyNumberFormat="1" applyFont="1" applyBorder="1" applyAlignment="1">
      <alignment horizontal="right"/>
    </xf>
    <xf numFmtId="7" fontId="8" fillId="0" borderId="9" xfId="3" applyNumberFormat="1" applyFont="1" applyBorder="1" applyAlignment="1">
      <alignment horizontal="center"/>
    </xf>
    <xf numFmtId="7" fontId="8" fillId="0" borderId="11" xfId="3" applyNumberFormat="1" applyFont="1" applyBorder="1"/>
    <xf numFmtId="165" fontId="8" fillId="0" borderId="10" xfId="2" applyNumberFormat="1" applyFont="1" applyFill="1" applyBorder="1" applyAlignment="1" applyProtection="1">
      <alignment horizontal="right"/>
    </xf>
    <xf numFmtId="37" fontId="11" fillId="0" borderId="11" xfId="4" applyNumberFormat="1" applyFont="1" applyBorder="1" applyAlignment="1">
      <alignment horizontal="right"/>
    </xf>
    <xf numFmtId="7" fontId="11" fillId="0" borderId="9" xfId="3" applyNumberFormat="1" applyFont="1" applyBorder="1" applyAlignment="1">
      <alignment horizontal="center"/>
    </xf>
    <xf numFmtId="165" fontId="8" fillId="0" borderId="9" xfId="2" applyNumberFormat="1" applyFont="1" applyFill="1" applyBorder="1" applyAlignment="1" applyProtection="1">
      <alignment horizontal="right"/>
    </xf>
    <xf numFmtId="0" fontId="8" fillId="11" borderId="10" xfId="3" applyFont="1" applyFill="1" applyBorder="1" applyAlignment="1">
      <alignment horizontal="right"/>
    </xf>
    <xf numFmtId="37" fontId="8" fillId="11" borderId="11" xfId="4" applyNumberFormat="1" applyFont="1" applyFill="1" applyBorder="1" applyAlignment="1">
      <alignment horizontal="right"/>
    </xf>
    <xf numFmtId="7" fontId="8" fillId="11" borderId="9" xfId="7" applyNumberFormat="1" applyFont="1" applyFill="1" applyBorder="1"/>
    <xf numFmtId="7" fontId="8" fillId="11" borderId="11" xfId="3" applyNumberFormat="1" applyFont="1" applyFill="1" applyBorder="1"/>
    <xf numFmtId="165" fontId="8" fillId="11" borderId="10" xfId="2" applyNumberFormat="1" applyFont="1" applyFill="1" applyBorder="1" applyAlignment="1" applyProtection="1">
      <alignment horizontal="right"/>
    </xf>
    <xf numFmtId="37" fontId="11" fillId="11" borderId="11" xfId="4" applyNumberFormat="1" applyFont="1" applyFill="1" applyBorder="1" applyAlignment="1">
      <alignment horizontal="right"/>
    </xf>
    <xf numFmtId="7" fontId="11" fillId="11" borderId="9" xfId="7" applyNumberFormat="1" applyFont="1" applyFill="1" applyBorder="1"/>
    <xf numFmtId="165" fontId="8" fillId="11" borderId="9" xfId="2" applyNumberFormat="1" applyFont="1" applyFill="1" applyBorder="1" applyAlignment="1" applyProtection="1">
      <alignment horizontal="right"/>
    </xf>
    <xf numFmtId="37" fontId="8" fillId="0" borderId="11" xfId="3" applyNumberFormat="1" applyFont="1" applyBorder="1"/>
    <xf numFmtId="7" fontId="8" fillId="0" borderId="9" xfId="3" applyNumberFormat="1" applyFont="1" applyBorder="1"/>
    <xf numFmtId="37" fontId="11" fillId="0" borderId="11" xfId="3" applyNumberFormat="1" applyFont="1" applyBorder="1"/>
    <xf numFmtId="7" fontId="11" fillId="0" borderId="9" xfId="3" applyNumberFormat="1" applyFont="1" applyBorder="1"/>
    <xf numFmtId="166" fontId="2" fillId="9" borderId="21" xfId="4" applyNumberFormat="1" applyFont="1" applyFill="1" applyBorder="1" applyAlignment="1">
      <alignment horizontal="center"/>
    </xf>
    <xf numFmtId="166" fontId="2" fillId="4" borderId="21" xfId="4" applyNumberFormat="1" applyFont="1" applyFill="1" applyBorder="1" applyAlignment="1">
      <alignment horizontal="center"/>
    </xf>
    <xf numFmtId="37" fontId="2" fillId="12" borderId="21" xfId="4" applyNumberFormat="1" applyFont="1" applyFill="1" applyBorder="1" applyAlignment="1">
      <alignment horizontal="center"/>
    </xf>
    <xf numFmtId="12" fontId="2" fillId="0" borderId="22" xfId="4" applyNumberFormat="1" applyFont="1" applyBorder="1" applyAlignment="1">
      <alignment horizontal="center" vertical="center"/>
    </xf>
    <xf numFmtId="164" fontId="2" fillId="0" borderId="14" xfId="7" applyNumberFormat="1" applyFont="1" applyFill="1" applyBorder="1" applyAlignment="1" applyProtection="1">
      <alignment horizontal="right"/>
    </xf>
    <xf numFmtId="164" fontId="2" fillId="0" borderId="35" xfId="7" applyNumberFormat="1" applyFont="1" applyFill="1" applyBorder="1" applyAlignment="1" applyProtection="1">
      <alignment horizontal="right"/>
    </xf>
    <xf numFmtId="164" fontId="2" fillId="0" borderId="22" xfId="7" applyNumberFormat="1" applyFont="1" applyFill="1" applyBorder="1" applyAlignment="1" applyProtection="1">
      <alignment horizontal="right"/>
    </xf>
    <xf numFmtId="44" fontId="2" fillId="0" borderId="0" xfId="7" applyFont="1" applyFill="1" applyBorder="1" applyAlignment="1" applyProtection="1">
      <alignment horizontal="right"/>
    </xf>
    <xf numFmtId="0" fontId="8" fillId="0" borderId="36" xfId="3" applyFont="1" applyBorder="1" applyAlignment="1">
      <alignment horizontal="right"/>
    </xf>
    <xf numFmtId="37" fontId="8" fillId="0" borderId="37" xfId="3" applyNumberFormat="1" applyFont="1" applyBorder="1"/>
    <xf numFmtId="7" fontId="8" fillId="0" borderId="38" xfId="3" applyNumberFormat="1" applyFont="1" applyBorder="1"/>
    <xf numFmtId="0" fontId="8" fillId="0" borderId="37" xfId="3" applyFont="1" applyBorder="1"/>
    <xf numFmtId="165" fontId="8" fillId="0" borderId="36" xfId="2" applyNumberFormat="1" applyFont="1" applyFill="1" applyBorder="1" applyAlignment="1" applyProtection="1">
      <alignment horizontal="right"/>
    </xf>
    <xf numFmtId="37" fontId="11" fillId="0" borderId="37" xfId="3" applyNumberFormat="1" applyFont="1" applyBorder="1"/>
    <xf numFmtId="7" fontId="11" fillId="0" borderId="38" xfId="3" applyNumberFormat="1" applyFont="1" applyBorder="1"/>
    <xf numFmtId="7" fontId="8" fillId="0" borderId="37" xfId="3" applyNumberFormat="1" applyFont="1" applyBorder="1"/>
    <xf numFmtId="165" fontId="8" fillId="0" borderId="38" xfId="2" applyNumberFormat="1" applyFont="1" applyFill="1" applyBorder="1" applyAlignment="1" applyProtection="1">
      <alignment horizontal="right"/>
    </xf>
    <xf numFmtId="12" fontId="2" fillId="0" borderId="24" xfId="4" applyNumberFormat="1" applyFont="1" applyBorder="1" applyAlignment="1">
      <alignment horizontal="center" vertical="center"/>
    </xf>
    <xf numFmtId="164" fontId="2" fillId="0" borderId="15" xfId="7" applyNumberFormat="1" applyFont="1" applyFill="1" applyBorder="1" applyAlignment="1" applyProtection="1">
      <alignment horizontal="right"/>
    </xf>
    <xf numFmtId="164" fontId="2" fillId="0" borderId="24" xfId="7" applyNumberFormat="1" applyFont="1" applyFill="1" applyBorder="1" applyAlignment="1" applyProtection="1">
      <alignment horizontal="right"/>
    </xf>
    <xf numFmtId="0" fontId="8" fillId="0" borderId="13" xfId="3" applyFont="1" applyBorder="1"/>
    <xf numFmtId="7" fontId="8" fillId="0" borderId="28" xfId="3" applyNumberFormat="1" applyFont="1" applyBorder="1"/>
    <xf numFmtId="7" fontId="8" fillId="0" borderId="31" xfId="3" applyNumberFormat="1" applyFont="1" applyBorder="1"/>
    <xf numFmtId="165" fontId="8" fillId="0" borderId="7" xfId="2" applyNumberFormat="1" applyFont="1" applyFill="1" applyBorder="1" applyAlignment="1" applyProtection="1">
      <alignment horizontal="right"/>
    </xf>
    <xf numFmtId="0" fontId="11" fillId="0" borderId="13" xfId="3" applyFont="1" applyBorder="1"/>
    <xf numFmtId="7" fontId="11" fillId="0" borderId="28" xfId="3" applyNumberFormat="1" applyFont="1" applyBorder="1"/>
    <xf numFmtId="165" fontId="8" fillId="0" borderId="26" xfId="2" applyNumberFormat="1" applyFont="1" applyFill="1" applyBorder="1" applyAlignment="1" applyProtection="1">
      <alignment horizontal="right"/>
    </xf>
    <xf numFmtId="37" fontId="8" fillId="0" borderId="0" xfId="4" applyNumberFormat="1" applyFont="1" applyAlignment="1">
      <alignment horizontal="right"/>
    </xf>
    <xf numFmtId="7" fontId="8" fillId="0" borderId="0" xfId="3" applyNumberFormat="1" applyFont="1"/>
    <xf numFmtId="7" fontId="11" fillId="0" borderId="0" xfId="3" applyNumberFormat="1" applyFont="1"/>
    <xf numFmtId="37" fontId="8" fillId="0" borderId="0" xfId="3" applyNumberFormat="1" applyFont="1"/>
    <xf numFmtId="165" fontId="8" fillId="0" borderId="0" xfId="2" applyNumberFormat="1" applyFont="1"/>
    <xf numFmtId="37" fontId="11" fillId="0" borderId="0" xfId="3" applyNumberFormat="1" applyFont="1"/>
    <xf numFmtId="165" fontId="11" fillId="0" borderId="0" xfId="2" applyNumberFormat="1" applyFont="1"/>
    <xf numFmtId="12" fontId="2" fillId="0" borderId="26" xfId="4" applyNumberFormat="1" applyFont="1" applyBorder="1" applyAlignment="1">
      <alignment horizontal="center" vertical="center"/>
    </xf>
    <xf numFmtId="164" fontId="2" fillId="0" borderId="13" xfId="7" applyNumberFormat="1" applyFont="1" applyFill="1" applyBorder="1" applyAlignment="1" applyProtection="1">
      <alignment horizontal="right"/>
    </xf>
    <xf numFmtId="164" fontId="2" fillId="0" borderId="7" xfId="7" applyNumberFormat="1" applyFont="1" applyFill="1" applyBorder="1" applyAlignment="1" applyProtection="1">
      <alignment horizontal="right"/>
    </xf>
    <xf numFmtId="164" fontId="2" fillId="0" borderId="26" xfId="7" applyNumberFormat="1" applyFont="1" applyFill="1" applyBorder="1" applyAlignment="1" applyProtection="1">
      <alignment horizontal="right"/>
    </xf>
    <xf numFmtId="164" fontId="2" fillId="0" borderId="29" xfId="7" applyNumberFormat="1" applyFont="1" applyFill="1" applyBorder="1" applyAlignment="1" applyProtection="1">
      <alignment horizontal="right"/>
    </xf>
    <xf numFmtId="164" fontId="2" fillId="0" borderId="28" xfId="7" applyNumberFormat="1" applyFont="1" applyFill="1" applyBorder="1" applyAlignment="1" applyProtection="1">
      <alignment horizontal="right"/>
    </xf>
    <xf numFmtId="164" fontId="4" fillId="7" borderId="30" xfId="6" applyNumberFormat="1" applyFont="1" applyFill="1" applyBorder="1" applyAlignment="1" applyProtection="1">
      <alignment horizontal="right"/>
    </xf>
    <xf numFmtId="44" fontId="2" fillId="0" borderId="30" xfId="7" applyFont="1" applyFill="1" applyBorder="1" applyAlignment="1" applyProtection="1">
      <alignment horizontal="right"/>
    </xf>
    <xf numFmtId="10" fontId="2" fillId="0" borderId="0" xfId="8" applyNumberFormat="1" applyFont="1" applyFill="1" applyBorder="1" applyAlignment="1" applyProtection="1">
      <alignment horizontal="right"/>
    </xf>
    <xf numFmtId="0" fontId="2" fillId="2" borderId="0" xfId="3" applyFont="1" applyFill="1" applyProtection="1">
      <protection locked="0"/>
    </xf>
    <xf numFmtId="167" fontId="2" fillId="0" borderId="0" xfId="10" applyNumberFormat="1" applyFont="1" applyFill="1" applyBorder="1" applyAlignment="1" applyProtection="1">
      <alignment horizontal="right"/>
    </xf>
    <xf numFmtId="167" fontId="2" fillId="0" borderId="23" xfId="10" applyNumberFormat="1" applyFont="1" applyFill="1" applyBorder="1" applyAlignment="1" applyProtection="1">
      <alignment horizontal="right"/>
    </xf>
    <xf numFmtId="167" fontId="2" fillId="0" borderId="25" xfId="10" applyNumberFormat="1" applyFont="1" applyFill="1" applyBorder="1" applyAlignment="1" applyProtection="1">
      <alignment horizontal="right"/>
    </xf>
    <xf numFmtId="167" fontId="2" fillId="0" borderId="27" xfId="10" applyNumberFormat="1" applyFont="1" applyFill="1" applyBorder="1" applyAlignment="1" applyProtection="1">
      <alignment horizontal="right"/>
    </xf>
    <xf numFmtId="0" fontId="2" fillId="0" borderId="28" xfId="4" applyFont="1" applyBorder="1" applyAlignment="1">
      <alignment horizontal="center" vertical="center"/>
    </xf>
    <xf numFmtId="167" fontId="2" fillId="0" borderId="29" xfId="10" applyNumberFormat="1" applyFont="1" applyFill="1" applyBorder="1" applyAlignment="1" applyProtection="1">
      <alignment horizontal="right"/>
    </xf>
    <xf numFmtId="167" fontId="4" fillId="7" borderId="30" xfId="10" applyNumberFormat="1" applyFont="1" applyFill="1" applyBorder="1" applyAlignment="1" applyProtection="1">
      <alignment horizontal="right"/>
    </xf>
    <xf numFmtId="167" fontId="2" fillId="0" borderId="30" xfId="10" applyNumberFormat="1" applyFont="1" applyFill="1" applyBorder="1" applyAlignment="1" applyProtection="1">
      <alignment horizontal="right"/>
    </xf>
    <xf numFmtId="0" fontId="2" fillId="0" borderId="0" xfId="9" applyNumberFormat="1" applyFont="1" applyFill="1" applyBorder="1" applyAlignment="1" applyProtection="1">
      <alignment horizontal="right"/>
    </xf>
    <xf numFmtId="43" fontId="2" fillId="0" borderId="0" xfId="3" applyNumberFormat="1" applyFont="1"/>
    <xf numFmtId="167" fontId="2" fillId="0" borderId="0" xfId="3" applyNumberFormat="1" applyFont="1" applyProtection="1">
      <protection locked="0"/>
    </xf>
    <xf numFmtId="167" fontId="2" fillId="0" borderId="0" xfId="1" applyNumberFormat="1" applyFont="1" applyAlignment="1" applyProtection="1">
      <protection locked="0"/>
    </xf>
    <xf numFmtId="37" fontId="2" fillId="0" borderId="7" xfId="4" applyNumberFormat="1" applyFont="1" applyBorder="1" applyAlignment="1">
      <alignment horizontal="center"/>
    </xf>
    <xf numFmtId="37" fontId="4" fillId="0" borderId="0" xfId="4" applyNumberFormat="1" applyFont="1" applyAlignment="1">
      <alignment horizontal="center"/>
    </xf>
    <xf numFmtId="0" fontId="5" fillId="0" borderId="1" xfId="5" applyFont="1" applyBorder="1"/>
    <xf numFmtId="37" fontId="4" fillId="0" borderId="0" xfId="4" applyNumberFormat="1" applyFont="1" applyAlignment="1">
      <alignment horizontal="center"/>
    </xf>
    <xf numFmtId="37" fontId="4" fillId="0" borderId="1" xfId="4" applyNumberFormat="1" applyFont="1" applyBorder="1" applyAlignment="1">
      <alignment horizontal="center"/>
    </xf>
    <xf numFmtId="0" fontId="5" fillId="0" borderId="1" xfId="5" applyFont="1" applyBorder="1"/>
    <xf numFmtId="37" fontId="2" fillId="0" borderId="2" xfId="4" applyNumberFormat="1" applyFont="1" applyBorder="1" applyAlignment="1">
      <alignment horizontal="center"/>
    </xf>
    <xf numFmtId="37" fontId="2" fillId="0" borderId="3" xfId="4" applyNumberFormat="1" applyFont="1" applyBorder="1" applyAlignment="1">
      <alignment horizontal="center"/>
    </xf>
    <xf numFmtId="37" fontId="2" fillId="0" borderId="4" xfId="4" applyNumberFormat="1" applyFont="1" applyBorder="1" applyAlignment="1">
      <alignment horizontal="center"/>
    </xf>
    <xf numFmtId="37" fontId="2" fillId="0" borderId="5" xfId="4" applyNumberFormat="1" applyFont="1" applyBorder="1" applyAlignment="1">
      <alignment horizontal="center"/>
    </xf>
    <xf numFmtId="37" fontId="2" fillId="0" borderId="6" xfId="4" applyNumberFormat="1" applyFont="1" applyBorder="1" applyAlignment="1">
      <alignment horizontal="center"/>
    </xf>
    <xf numFmtId="37" fontId="8" fillId="7" borderId="31" xfId="4" applyNumberFormat="1" applyFont="1" applyFill="1" applyBorder="1" applyAlignment="1">
      <alignment horizontal="center"/>
    </xf>
    <xf numFmtId="37" fontId="8" fillId="7" borderId="28" xfId="4" applyNumberFormat="1" applyFont="1" applyFill="1" applyBorder="1" applyAlignment="1">
      <alignment horizontal="center"/>
    </xf>
    <xf numFmtId="37" fontId="8" fillId="8" borderId="30" xfId="3" applyNumberFormat="1" applyFont="1" applyFill="1" applyBorder="1" applyAlignment="1">
      <alignment horizontal="center"/>
    </xf>
    <xf numFmtId="37" fontId="8" fillId="8" borderId="31" xfId="3" applyNumberFormat="1" applyFont="1" applyFill="1" applyBorder="1" applyAlignment="1">
      <alignment horizontal="center"/>
    </xf>
    <xf numFmtId="44" fontId="11" fillId="5" borderId="31" xfId="3" applyNumberFormat="1" applyFont="1" applyFill="1" applyBorder="1" applyAlignment="1">
      <alignment horizontal="center"/>
    </xf>
    <xf numFmtId="44" fontId="11" fillId="5" borderId="28" xfId="3" applyNumberFormat="1" applyFont="1" applyFill="1" applyBorder="1" applyAlignment="1">
      <alignment horizontal="center"/>
    </xf>
    <xf numFmtId="44" fontId="11" fillId="5" borderId="30" xfId="3" applyNumberFormat="1" applyFont="1" applyFill="1" applyBorder="1" applyAlignment="1">
      <alignment horizontal="center"/>
    </xf>
    <xf numFmtId="37" fontId="5" fillId="0" borderId="1" xfId="4" applyNumberFormat="1" applyFont="1" applyBorder="1" applyAlignment="1">
      <alignment horizontal="right"/>
    </xf>
    <xf numFmtId="37" fontId="5" fillId="0" borderId="0" xfId="4" applyNumberFormat="1" applyFont="1" applyAlignment="1">
      <alignment horizontal="left"/>
    </xf>
    <xf numFmtId="37" fontId="5" fillId="0" borderId="1" xfId="4" applyNumberFormat="1" applyFont="1" applyBorder="1" applyAlignment="1">
      <alignment horizontal="left"/>
    </xf>
    <xf numFmtId="37" fontId="6" fillId="0" borderId="21" xfId="4" applyNumberFormat="1" applyFont="1" applyBorder="1" applyAlignment="1">
      <alignment horizontal="center"/>
    </xf>
    <xf numFmtId="37" fontId="2" fillId="0" borderId="7" xfId="4" applyNumberFormat="1" applyFont="1" applyBorder="1" applyAlignment="1">
      <alignment horizontal="center"/>
    </xf>
  </cellXfs>
  <cellStyles count="11">
    <cellStyle name="Comma" xfId="1" builtinId="3"/>
    <cellStyle name="Comma 3" xfId="10" xr:uid="{6E0344D6-DA4C-4557-A143-2069772BCBB2}"/>
    <cellStyle name="Currency 2" xfId="6" xr:uid="{35C7469A-11AC-4854-A269-F2F3000B0913}"/>
    <cellStyle name="Currency 3" xfId="7" xr:uid="{40D5153A-CB1C-4E65-853C-C21B0D8D4537}"/>
    <cellStyle name="Normal" xfId="0" builtinId="0"/>
    <cellStyle name="Normal 2" xfId="3" xr:uid="{9BCBC9AA-773F-41A6-B73C-E66E71B4B673}"/>
    <cellStyle name="Normal 3 2" xfId="5" xr:uid="{296D4FB2-3C16-4D70-AC42-B8C0705880AC}"/>
    <cellStyle name="Normal_Rosario Meters 2006" xfId="4" xr:uid="{9B184CC3-6596-4907-ABFD-700DB9443120}"/>
    <cellStyle name="Percent" xfId="2" builtinId="5"/>
    <cellStyle name="Percent 3 2" xfId="9" xr:uid="{AFB8E336-8104-4D25-B06A-FF9682C8D491}"/>
    <cellStyle name="Percent 5" xfId="8" xr:uid="{E68A3861-FB15-4111-9D04-1FC700C5694B}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" formatCode="#\ ?/?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" formatCode="#\ ?/?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0.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7" formatCode="#\ ?/?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5" formatCode="#,##0_);\(#,##0\)"/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tateofwa-my.sharepoint.com/personal/jeanine_leggett_utc_wa_gov/Documents/Local%20Computer%20Files/Documents/Cases/Tariff%20Revision/WWS-Echo%20Glen/230598%20-%20240079%20Formal%20Case/UW-230598%20Staff%20Workbook%2012-10-2024%20-%201.xlsx" TargetMode="External"/><Relationship Id="rId2" Type="http://schemas.microsoft.com/office/2019/04/relationships/externalLinkLongPath" Target="https://stateofwa-my.sharepoint.com/personal/jeanine_leggett_utc_wa_gov/Documents/Local%20Computer%20Files/Documents/Cases/Tariff%20Revision/WWS-Echo%20Glen/230598%20-%20240079%20Formal%20Case/UW-230598%20Staff%20Workbook%2012-10-2024%20-%201.xlsx?1C4E6BD0" TargetMode="External"/><Relationship Id="rId1" Type="http://schemas.openxmlformats.org/officeDocument/2006/relationships/externalLinkPath" Target="file:///\\1C4E6BD0\UW-230598%20Staff%20Workbook%2012-10-2024%20-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uw-240079/Staff%20Work%20Papers/UW-230598%20Staff%20Workbook%2012-10-2024.xlsx" TargetMode="External"/><Relationship Id="rId1" Type="http://schemas.openxmlformats.org/officeDocument/2006/relationships/externalLinkPath" Target="https://stateofwa.sharepoint.com/sites/utc-uw-240079/Staff%20Work%20Papers/UW-230598%20Staff%20Workbook%2012-1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alculations"/>
      <sheetName val="Inputs"/>
      <sheetName val="Output"/>
      <sheetName val="PFIS"/>
      <sheetName val="Capital Structure"/>
      <sheetName val="Int Sync, NTG, Rev Req"/>
      <sheetName val="Rate Design"/>
      <sheetName val="Rate Data Calculations"/>
      <sheetName val="Resources"/>
      <sheetName val="Bill Revised"/>
      <sheetName val="UW-230598 Staff Workbook 12-10-"/>
    </sheetNames>
    <sheetDataSet>
      <sheetData sheetId="0"/>
      <sheetData sheetId="1">
        <row r="2">
          <cell r="AF2">
            <v>45291</v>
          </cell>
        </row>
        <row r="6">
          <cell r="B6" t="str">
            <v>Washington Water Supply</v>
          </cell>
        </row>
        <row r="7">
          <cell r="B7">
            <v>230598</v>
          </cell>
        </row>
        <row r="9">
          <cell r="B9" t="str">
            <v>Monthly</v>
          </cell>
        </row>
        <row r="10">
          <cell r="B10">
            <v>0.625</v>
          </cell>
        </row>
        <row r="11">
          <cell r="B11">
            <v>139</v>
          </cell>
        </row>
        <row r="12">
          <cell r="B12">
            <v>1</v>
          </cell>
        </row>
        <row r="16">
          <cell r="B16">
            <v>43.25</v>
          </cell>
        </row>
        <row r="20">
          <cell r="B20">
            <v>100</v>
          </cell>
        </row>
        <row r="35">
          <cell r="B35">
            <v>43.25</v>
          </cell>
        </row>
        <row r="36">
          <cell r="B36">
            <v>3.18</v>
          </cell>
        </row>
        <row r="37">
          <cell r="B37">
            <v>3.18</v>
          </cell>
        </row>
        <row r="38">
          <cell r="B38">
            <v>3.18</v>
          </cell>
        </row>
        <row r="43">
          <cell r="B43">
            <v>1</v>
          </cell>
        </row>
      </sheetData>
      <sheetData sheetId="2"/>
      <sheetData sheetId="3">
        <row r="3">
          <cell r="B3" t="str">
            <v>For Test Year Ended December 31, 2023</v>
          </cell>
        </row>
        <row r="9">
          <cell r="I9">
            <v>0</v>
          </cell>
        </row>
        <row r="10">
          <cell r="I10">
            <v>80796</v>
          </cell>
        </row>
        <row r="11">
          <cell r="I11">
            <v>519</v>
          </cell>
        </row>
      </sheetData>
      <sheetData sheetId="4"/>
      <sheetData sheetId="5">
        <row r="11">
          <cell r="D11">
            <v>2993.9468095238099</v>
          </cell>
        </row>
        <row r="13">
          <cell r="D13">
            <v>2993.9468095238099</v>
          </cell>
        </row>
        <row r="36">
          <cell r="D36">
            <v>9322.1679275771257</v>
          </cell>
        </row>
        <row r="43">
          <cell r="D43">
            <v>5.0000000000000001E-3</v>
          </cell>
        </row>
        <row r="44">
          <cell r="D44">
            <v>5.0290000000000015E-2</v>
          </cell>
        </row>
        <row r="50">
          <cell r="D50">
            <v>0.21</v>
          </cell>
        </row>
      </sheetData>
      <sheetData sheetId="6"/>
      <sheetData sheetId="7">
        <row r="9"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  <row r="265">
          <cell r="D265" t="str">
            <v/>
          </cell>
        </row>
        <row r="266">
          <cell r="D266" t="str">
            <v/>
          </cell>
        </row>
        <row r="267">
          <cell r="D267" t="str">
            <v/>
          </cell>
        </row>
        <row r="268">
          <cell r="D268" t="str">
            <v/>
          </cell>
        </row>
        <row r="269">
          <cell r="D269" t="str">
            <v/>
          </cell>
        </row>
        <row r="270">
          <cell r="D270" t="str">
            <v/>
          </cell>
        </row>
        <row r="271">
          <cell r="D271" t="str">
            <v/>
          </cell>
        </row>
        <row r="272">
          <cell r="D272" t="str">
            <v/>
          </cell>
        </row>
        <row r="273">
          <cell r="D273" t="str">
            <v/>
          </cell>
        </row>
        <row r="274">
          <cell r="D274" t="str">
            <v/>
          </cell>
        </row>
        <row r="275">
          <cell r="D275" t="str">
            <v/>
          </cell>
        </row>
        <row r="276">
          <cell r="D276" t="str">
            <v/>
          </cell>
        </row>
        <row r="277">
          <cell r="D277" t="str">
            <v/>
          </cell>
        </row>
        <row r="278">
          <cell r="D278" t="str">
            <v/>
          </cell>
        </row>
        <row r="279">
          <cell r="D279" t="str">
            <v/>
          </cell>
        </row>
        <row r="280">
          <cell r="D280" t="str">
            <v/>
          </cell>
        </row>
        <row r="281">
          <cell r="D281" t="str">
            <v/>
          </cell>
        </row>
        <row r="282">
          <cell r="D282" t="str">
            <v/>
          </cell>
        </row>
        <row r="283">
          <cell r="D283" t="str">
            <v/>
          </cell>
        </row>
        <row r="284">
          <cell r="D284" t="str">
            <v/>
          </cell>
        </row>
        <row r="285">
          <cell r="D285" t="str">
            <v/>
          </cell>
        </row>
        <row r="286">
          <cell r="D286" t="str">
            <v/>
          </cell>
        </row>
        <row r="287">
          <cell r="D287" t="str">
            <v/>
          </cell>
        </row>
        <row r="288">
          <cell r="D288" t="str">
            <v/>
          </cell>
        </row>
        <row r="289">
          <cell r="D289" t="str">
            <v/>
          </cell>
        </row>
        <row r="290">
          <cell r="D290" t="str">
            <v/>
          </cell>
        </row>
        <row r="291">
          <cell r="D291" t="str">
            <v/>
          </cell>
        </row>
        <row r="292">
          <cell r="D292" t="str">
            <v/>
          </cell>
        </row>
        <row r="293">
          <cell r="D293" t="str">
            <v/>
          </cell>
        </row>
        <row r="294">
          <cell r="D294" t="str">
            <v/>
          </cell>
        </row>
        <row r="295">
          <cell r="D295" t="str">
            <v/>
          </cell>
        </row>
        <row r="296">
          <cell r="D296" t="str">
            <v/>
          </cell>
        </row>
        <row r="297">
          <cell r="D297" t="str">
            <v/>
          </cell>
        </row>
        <row r="298">
          <cell r="D298" t="str">
            <v/>
          </cell>
        </row>
        <row r="299">
          <cell r="D299" t="str">
            <v/>
          </cell>
        </row>
        <row r="300">
          <cell r="D300" t="str">
            <v/>
          </cell>
        </row>
        <row r="301">
          <cell r="D301" t="str">
            <v/>
          </cell>
        </row>
        <row r="302">
          <cell r="D302" t="str">
            <v/>
          </cell>
        </row>
        <row r="303">
          <cell r="D303" t="str">
            <v/>
          </cell>
        </row>
        <row r="304">
          <cell r="D304" t="str">
            <v/>
          </cell>
        </row>
        <row r="305">
          <cell r="D305" t="str">
            <v/>
          </cell>
        </row>
        <row r="306">
          <cell r="D306" t="str">
            <v/>
          </cell>
        </row>
        <row r="307">
          <cell r="D307" t="str">
            <v/>
          </cell>
        </row>
        <row r="308">
          <cell r="D308" t="str">
            <v/>
          </cell>
        </row>
        <row r="309">
          <cell r="D309" t="str">
            <v/>
          </cell>
        </row>
        <row r="310">
          <cell r="D310" t="str">
            <v/>
          </cell>
        </row>
        <row r="311">
          <cell r="D311" t="str">
            <v/>
          </cell>
        </row>
        <row r="312">
          <cell r="D312" t="str">
            <v/>
          </cell>
        </row>
        <row r="313">
          <cell r="D313" t="str">
            <v/>
          </cell>
        </row>
        <row r="314">
          <cell r="D314" t="str">
            <v/>
          </cell>
        </row>
        <row r="315">
          <cell r="D315" t="str">
            <v/>
          </cell>
        </row>
        <row r="316">
          <cell r="D316" t="str">
            <v/>
          </cell>
        </row>
        <row r="317">
          <cell r="D317" t="str">
            <v/>
          </cell>
        </row>
        <row r="318">
          <cell r="D318" t="str">
            <v/>
          </cell>
        </row>
        <row r="319">
          <cell r="D319" t="str">
            <v/>
          </cell>
        </row>
        <row r="320">
          <cell r="D320" t="str">
            <v/>
          </cell>
        </row>
        <row r="321">
          <cell r="D321" t="str">
            <v/>
          </cell>
        </row>
        <row r="322">
          <cell r="D322" t="str">
            <v/>
          </cell>
        </row>
        <row r="323">
          <cell r="D323" t="str">
            <v/>
          </cell>
        </row>
        <row r="324">
          <cell r="D324" t="str">
            <v/>
          </cell>
        </row>
        <row r="325">
          <cell r="D325" t="str">
            <v/>
          </cell>
        </row>
        <row r="326">
          <cell r="D326" t="str">
            <v/>
          </cell>
        </row>
        <row r="327">
          <cell r="D327" t="str">
            <v/>
          </cell>
        </row>
        <row r="328">
          <cell r="D328" t="str">
            <v/>
          </cell>
        </row>
        <row r="329">
          <cell r="D329" t="str">
            <v/>
          </cell>
        </row>
        <row r="330">
          <cell r="D330" t="str">
            <v/>
          </cell>
        </row>
        <row r="331">
          <cell r="D331" t="str">
            <v/>
          </cell>
        </row>
        <row r="332">
          <cell r="D332" t="str">
            <v/>
          </cell>
        </row>
        <row r="333">
          <cell r="D333" t="str">
            <v/>
          </cell>
        </row>
        <row r="334">
          <cell r="D334" t="str">
            <v/>
          </cell>
        </row>
        <row r="335">
          <cell r="D335" t="str">
            <v/>
          </cell>
        </row>
        <row r="336">
          <cell r="D336" t="str">
            <v/>
          </cell>
        </row>
        <row r="337">
          <cell r="D337" t="str">
            <v/>
          </cell>
        </row>
        <row r="338">
          <cell r="D338" t="str">
            <v/>
          </cell>
        </row>
        <row r="339">
          <cell r="D339" t="str">
            <v/>
          </cell>
        </row>
        <row r="340">
          <cell r="D340" t="str">
            <v/>
          </cell>
        </row>
        <row r="341">
          <cell r="D341" t="str">
            <v/>
          </cell>
        </row>
        <row r="342">
          <cell r="D342" t="str">
            <v/>
          </cell>
        </row>
        <row r="343">
          <cell r="D343" t="str">
            <v/>
          </cell>
        </row>
        <row r="344">
          <cell r="D344" t="str">
            <v/>
          </cell>
        </row>
        <row r="345">
          <cell r="D345" t="str">
            <v/>
          </cell>
        </row>
        <row r="346">
          <cell r="D346" t="str">
            <v/>
          </cell>
        </row>
        <row r="347">
          <cell r="D347" t="str">
            <v/>
          </cell>
        </row>
        <row r="348">
          <cell r="D348" t="str">
            <v/>
          </cell>
        </row>
        <row r="349">
          <cell r="D349" t="str">
            <v/>
          </cell>
        </row>
        <row r="350">
          <cell r="D350" t="str">
            <v/>
          </cell>
        </row>
        <row r="351">
          <cell r="D351" t="str">
            <v/>
          </cell>
        </row>
        <row r="352">
          <cell r="D352" t="str">
            <v/>
          </cell>
        </row>
        <row r="353">
          <cell r="D353" t="str">
            <v/>
          </cell>
        </row>
        <row r="354">
          <cell r="D354" t="str">
            <v/>
          </cell>
        </row>
        <row r="355">
          <cell r="D355" t="str">
            <v/>
          </cell>
        </row>
        <row r="356">
          <cell r="D356" t="str">
            <v/>
          </cell>
        </row>
        <row r="357">
          <cell r="D357" t="str">
            <v/>
          </cell>
        </row>
        <row r="358">
          <cell r="D358" t="str">
            <v/>
          </cell>
        </row>
        <row r="359">
          <cell r="D359" t="str">
            <v/>
          </cell>
        </row>
        <row r="360">
          <cell r="D360" t="str">
            <v/>
          </cell>
        </row>
        <row r="361">
          <cell r="D361" t="str">
            <v/>
          </cell>
        </row>
        <row r="362">
          <cell r="D362" t="str">
            <v/>
          </cell>
        </row>
        <row r="363">
          <cell r="D363" t="str">
            <v/>
          </cell>
        </row>
        <row r="364">
          <cell r="D364" t="str">
            <v/>
          </cell>
        </row>
        <row r="365">
          <cell r="D365" t="str">
            <v/>
          </cell>
        </row>
        <row r="366">
          <cell r="D366" t="str">
            <v/>
          </cell>
        </row>
        <row r="367">
          <cell r="D367" t="str">
            <v/>
          </cell>
        </row>
        <row r="368">
          <cell r="D368" t="str">
            <v/>
          </cell>
        </row>
        <row r="369">
          <cell r="D369" t="str">
            <v/>
          </cell>
        </row>
        <row r="370">
          <cell r="D370" t="str">
            <v/>
          </cell>
        </row>
        <row r="371">
          <cell r="D371" t="str">
            <v/>
          </cell>
        </row>
        <row r="372">
          <cell r="D372" t="str">
            <v/>
          </cell>
        </row>
        <row r="373">
          <cell r="D373" t="str">
            <v/>
          </cell>
        </row>
        <row r="374">
          <cell r="D374" t="str">
            <v/>
          </cell>
        </row>
        <row r="375">
          <cell r="D375" t="str">
            <v/>
          </cell>
        </row>
        <row r="376">
          <cell r="D376" t="str">
            <v/>
          </cell>
        </row>
        <row r="377">
          <cell r="D377" t="str">
            <v/>
          </cell>
        </row>
        <row r="378">
          <cell r="D378" t="str">
            <v/>
          </cell>
        </row>
        <row r="379">
          <cell r="D379" t="str">
            <v/>
          </cell>
        </row>
        <row r="380">
          <cell r="D380" t="str">
            <v/>
          </cell>
        </row>
        <row r="381">
          <cell r="D381" t="str">
            <v/>
          </cell>
        </row>
        <row r="382">
          <cell r="D382" t="str">
            <v/>
          </cell>
        </row>
        <row r="383">
          <cell r="D383" t="str">
            <v/>
          </cell>
        </row>
        <row r="384">
          <cell r="D384" t="str">
            <v/>
          </cell>
        </row>
        <row r="385">
          <cell r="D385" t="str">
            <v/>
          </cell>
        </row>
        <row r="386">
          <cell r="D386" t="str">
            <v/>
          </cell>
        </row>
        <row r="387">
          <cell r="D387" t="str">
            <v/>
          </cell>
        </row>
        <row r="388">
          <cell r="D388" t="str">
            <v/>
          </cell>
        </row>
        <row r="389">
          <cell r="D389" t="str">
            <v/>
          </cell>
        </row>
        <row r="390">
          <cell r="D390" t="str">
            <v/>
          </cell>
        </row>
        <row r="391">
          <cell r="D391" t="str">
            <v/>
          </cell>
        </row>
        <row r="392">
          <cell r="D392" t="str">
            <v/>
          </cell>
        </row>
        <row r="393">
          <cell r="D393" t="str">
            <v/>
          </cell>
        </row>
        <row r="394">
          <cell r="D394" t="str">
            <v/>
          </cell>
        </row>
        <row r="395">
          <cell r="D395" t="str">
            <v/>
          </cell>
        </row>
        <row r="396">
          <cell r="D396" t="str">
            <v/>
          </cell>
        </row>
        <row r="397">
          <cell r="D397" t="str">
            <v/>
          </cell>
        </row>
        <row r="398">
          <cell r="D398" t="str">
            <v/>
          </cell>
        </row>
        <row r="399">
          <cell r="D399" t="str">
            <v/>
          </cell>
        </row>
        <row r="400">
          <cell r="D400" t="str">
            <v/>
          </cell>
        </row>
        <row r="401">
          <cell r="D401" t="str">
            <v/>
          </cell>
        </row>
        <row r="402">
          <cell r="D402" t="str">
            <v/>
          </cell>
        </row>
        <row r="403">
          <cell r="D403" t="str">
            <v/>
          </cell>
        </row>
        <row r="404">
          <cell r="D404" t="str">
            <v/>
          </cell>
        </row>
        <row r="405">
          <cell r="D405" t="str">
            <v/>
          </cell>
        </row>
        <row r="406">
          <cell r="D406" t="str">
            <v/>
          </cell>
        </row>
        <row r="407">
          <cell r="D407" t="str">
            <v/>
          </cell>
        </row>
        <row r="408">
          <cell r="D408" t="str">
            <v/>
          </cell>
        </row>
        <row r="409">
          <cell r="D409" t="str">
            <v/>
          </cell>
        </row>
        <row r="410">
          <cell r="D410" t="str">
            <v/>
          </cell>
        </row>
        <row r="411">
          <cell r="D411" t="str">
            <v/>
          </cell>
        </row>
        <row r="412">
          <cell r="D412" t="str">
            <v/>
          </cell>
        </row>
        <row r="413">
          <cell r="D413" t="str">
            <v/>
          </cell>
        </row>
        <row r="414">
          <cell r="D414" t="str">
            <v/>
          </cell>
        </row>
        <row r="415">
          <cell r="D415" t="str">
            <v/>
          </cell>
        </row>
        <row r="416">
          <cell r="D416" t="str">
            <v/>
          </cell>
        </row>
        <row r="417">
          <cell r="D417" t="str">
            <v/>
          </cell>
        </row>
        <row r="418">
          <cell r="D418" t="str">
            <v/>
          </cell>
        </row>
        <row r="419">
          <cell r="D419" t="str">
            <v/>
          </cell>
        </row>
        <row r="420">
          <cell r="D420" t="str">
            <v/>
          </cell>
        </row>
        <row r="421">
          <cell r="D421" t="str">
            <v/>
          </cell>
        </row>
        <row r="422">
          <cell r="D422" t="str">
            <v/>
          </cell>
        </row>
        <row r="423">
          <cell r="D423" t="str">
            <v/>
          </cell>
        </row>
        <row r="424">
          <cell r="D424" t="str">
            <v/>
          </cell>
        </row>
        <row r="425">
          <cell r="D425" t="str">
            <v/>
          </cell>
        </row>
        <row r="426">
          <cell r="D426" t="str">
            <v/>
          </cell>
        </row>
        <row r="427">
          <cell r="D427" t="str">
            <v/>
          </cell>
        </row>
        <row r="428">
          <cell r="D428" t="str">
            <v/>
          </cell>
        </row>
        <row r="429">
          <cell r="D429" t="str">
            <v/>
          </cell>
        </row>
        <row r="430">
          <cell r="D430" t="str">
            <v/>
          </cell>
        </row>
        <row r="431">
          <cell r="D431" t="str">
            <v/>
          </cell>
        </row>
        <row r="432">
          <cell r="D432" t="str">
            <v/>
          </cell>
        </row>
        <row r="433">
          <cell r="D433" t="str">
            <v/>
          </cell>
        </row>
        <row r="434">
          <cell r="D434" t="str">
            <v/>
          </cell>
        </row>
        <row r="435">
          <cell r="D435" t="str">
            <v/>
          </cell>
        </row>
        <row r="436">
          <cell r="D436" t="str">
            <v/>
          </cell>
        </row>
        <row r="437">
          <cell r="D437" t="str">
            <v/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  <row r="794">
          <cell r="D794" t="str">
            <v/>
          </cell>
        </row>
        <row r="795">
          <cell r="D795" t="str">
            <v/>
          </cell>
        </row>
        <row r="796">
          <cell r="D796" t="str">
            <v/>
          </cell>
        </row>
        <row r="797">
          <cell r="D797" t="str">
            <v/>
          </cell>
        </row>
        <row r="798">
          <cell r="D798" t="str">
            <v/>
          </cell>
        </row>
        <row r="799">
          <cell r="D799" t="str">
            <v/>
          </cell>
        </row>
        <row r="800">
          <cell r="D800" t="str">
            <v/>
          </cell>
        </row>
        <row r="801">
          <cell r="D801" t="str">
            <v/>
          </cell>
        </row>
        <row r="802">
          <cell r="D802" t="str">
            <v/>
          </cell>
        </row>
        <row r="803">
          <cell r="D803" t="str">
            <v/>
          </cell>
        </row>
        <row r="804">
          <cell r="D804" t="str">
            <v/>
          </cell>
        </row>
        <row r="805">
          <cell r="D805" t="str">
            <v/>
          </cell>
        </row>
        <row r="806">
          <cell r="D806" t="str">
            <v/>
          </cell>
        </row>
        <row r="807">
          <cell r="D807" t="str">
            <v/>
          </cell>
        </row>
        <row r="808">
          <cell r="D808" t="str">
            <v/>
          </cell>
        </row>
        <row r="809">
          <cell r="D809" t="str">
            <v/>
          </cell>
        </row>
        <row r="810">
          <cell r="D810" t="str">
            <v/>
          </cell>
        </row>
        <row r="811">
          <cell r="D811" t="str">
            <v/>
          </cell>
        </row>
        <row r="812">
          <cell r="D812" t="str">
            <v/>
          </cell>
        </row>
        <row r="813">
          <cell r="D813" t="str">
            <v/>
          </cell>
        </row>
        <row r="814">
          <cell r="D814" t="str">
            <v/>
          </cell>
        </row>
        <row r="815">
          <cell r="D815" t="str">
            <v/>
          </cell>
        </row>
        <row r="816">
          <cell r="D816" t="str">
            <v/>
          </cell>
        </row>
        <row r="817">
          <cell r="D817" t="str">
            <v/>
          </cell>
        </row>
        <row r="818">
          <cell r="D818" t="str">
            <v/>
          </cell>
        </row>
        <row r="819">
          <cell r="D819" t="str">
            <v/>
          </cell>
        </row>
        <row r="820">
          <cell r="D820" t="str">
            <v/>
          </cell>
        </row>
        <row r="821">
          <cell r="D821" t="str">
            <v/>
          </cell>
        </row>
        <row r="822">
          <cell r="D822" t="str">
            <v/>
          </cell>
        </row>
        <row r="823">
          <cell r="D823" t="str">
            <v/>
          </cell>
        </row>
        <row r="824">
          <cell r="D824" t="str">
            <v/>
          </cell>
        </row>
        <row r="825">
          <cell r="D825" t="str">
            <v/>
          </cell>
        </row>
        <row r="826">
          <cell r="D826" t="str">
            <v/>
          </cell>
        </row>
        <row r="827">
          <cell r="D827" t="str">
            <v/>
          </cell>
        </row>
        <row r="828">
          <cell r="D828" t="str">
            <v/>
          </cell>
        </row>
        <row r="829">
          <cell r="D829" t="str">
            <v/>
          </cell>
        </row>
        <row r="830">
          <cell r="D830" t="str">
            <v/>
          </cell>
        </row>
        <row r="831">
          <cell r="D831" t="str">
            <v/>
          </cell>
        </row>
        <row r="832">
          <cell r="D832" t="str">
            <v/>
          </cell>
        </row>
        <row r="833">
          <cell r="D833" t="str">
            <v/>
          </cell>
        </row>
        <row r="834">
          <cell r="D834" t="str">
            <v/>
          </cell>
        </row>
        <row r="835">
          <cell r="D835" t="str">
            <v/>
          </cell>
        </row>
        <row r="836">
          <cell r="D836" t="str">
            <v/>
          </cell>
        </row>
        <row r="837">
          <cell r="D837" t="str">
            <v/>
          </cell>
        </row>
        <row r="838">
          <cell r="D838" t="str">
            <v/>
          </cell>
        </row>
        <row r="839">
          <cell r="D839" t="str">
            <v/>
          </cell>
        </row>
        <row r="840">
          <cell r="D840" t="str">
            <v/>
          </cell>
        </row>
        <row r="841">
          <cell r="D841" t="str">
            <v/>
          </cell>
        </row>
        <row r="842">
          <cell r="D842" t="str">
            <v/>
          </cell>
        </row>
        <row r="843">
          <cell r="D843" t="str">
            <v/>
          </cell>
        </row>
        <row r="844">
          <cell r="D844" t="str">
            <v/>
          </cell>
        </row>
        <row r="845">
          <cell r="D845" t="str">
            <v/>
          </cell>
        </row>
        <row r="846">
          <cell r="D846" t="str">
            <v/>
          </cell>
        </row>
        <row r="847">
          <cell r="D847" t="str">
            <v/>
          </cell>
        </row>
        <row r="848">
          <cell r="D848" t="str">
            <v/>
          </cell>
        </row>
        <row r="849">
          <cell r="D849" t="str">
            <v/>
          </cell>
        </row>
        <row r="850">
          <cell r="D850" t="str">
            <v/>
          </cell>
        </row>
        <row r="851">
          <cell r="D851" t="str">
            <v/>
          </cell>
        </row>
        <row r="852">
          <cell r="D852" t="str">
            <v/>
          </cell>
        </row>
        <row r="853">
          <cell r="D853" t="str">
            <v/>
          </cell>
        </row>
        <row r="854">
          <cell r="D854" t="str">
            <v/>
          </cell>
        </row>
        <row r="855">
          <cell r="D855" t="str">
            <v/>
          </cell>
        </row>
        <row r="856">
          <cell r="D856" t="str">
            <v/>
          </cell>
        </row>
        <row r="857">
          <cell r="D857" t="str">
            <v/>
          </cell>
        </row>
        <row r="858">
          <cell r="D858" t="str">
            <v/>
          </cell>
        </row>
        <row r="859">
          <cell r="D859" t="str">
            <v/>
          </cell>
        </row>
        <row r="860">
          <cell r="D860" t="str">
            <v/>
          </cell>
        </row>
        <row r="861">
          <cell r="D861" t="str">
            <v/>
          </cell>
        </row>
        <row r="862">
          <cell r="D862" t="str">
            <v/>
          </cell>
        </row>
        <row r="863">
          <cell r="D863" t="str">
            <v/>
          </cell>
        </row>
        <row r="864">
          <cell r="D864" t="str">
            <v/>
          </cell>
        </row>
        <row r="865">
          <cell r="D865" t="str">
            <v/>
          </cell>
        </row>
        <row r="866">
          <cell r="D866" t="str">
            <v/>
          </cell>
        </row>
        <row r="867">
          <cell r="D867" t="str">
            <v/>
          </cell>
        </row>
        <row r="868">
          <cell r="D868" t="str">
            <v/>
          </cell>
        </row>
        <row r="869">
          <cell r="D869" t="str">
            <v/>
          </cell>
        </row>
        <row r="870">
          <cell r="D870" t="str">
            <v/>
          </cell>
        </row>
        <row r="871">
          <cell r="D871" t="str">
            <v/>
          </cell>
        </row>
        <row r="872">
          <cell r="D872" t="str">
            <v/>
          </cell>
        </row>
        <row r="873">
          <cell r="D873" t="str">
            <v/>
          </cell>
        </row>
        <row r="874">
          <cell r="D874" t="str">
            <v/>
          </cell>
        </row>
        <row r="875">
          <cell r="D875" t="str">
            <v/>
          </cell>
        </row>
        <row r="876">
          <cell r="D876" t="str">
            <v/>
          </cell>
        </row>
        <row r="877">
          <cell r="D877" t="str">
            <v/>
          </cell>
        </row>
        <row r="878">
          <cell r="D878" t="str">
            <v/>
          </cell>
        </row>
        <row r="879">
          <cell r="D879" t="str">
            <v/>
          </cell>
        </row>
        <row r="880">
          <cell r="D880" t="str">
            <v/>
          </cell>
        </row>
        <row r="881">
          <cell r="D881" t="str">
            <v/>
          </cell>
        </row>
        <row r="882">
          <cell r="D882" t="str">
            <v/>
          </cell>
        </row>
        <row r="883">
          <cell r="D883" t="str">
            <v/>
          </cell>
        </row>
        <row r="884">
          <cell r="D884" t="str">
            <v/>
          </cell>
        </row>
        <row r="885">
          <cell r="D885" t="str">
            <v/>
          </cell>
        </row>
        <row r="886">
          <cell r="D886" t="str">
            <v/>
          </cell>
        </row>
        <row r="887">
          <cell r="D887" t="str">
            <v/>
          </cell>
        </row>
        <row r="888">
          <cell r="D888" t="str">
            <v/>
          </cell>
        </row>
        <row r="889">
          <cell r="D889" t="str">
            <v/>
          </cell>
        </row>
        <row r="890">
          <cell r="D890" t="str">
            <v/>
          </cell>
        </row>
        <row r="891">
          <cell r="D891" t="str">
            <v/>
          </cell>
        </row>
        <row r="892">
          <cell r="D892" t="str">
            <v/>
          </cell>
        </row>
        <row r="893">
          <cell r="D893" t="str">
            <v/>
          </cell>
        </row>
        <row r="894">
          <cell r="D894" t="str">
            <v/>
          </cell>
        </row>
        <row r="895">
          <cell r="D895" t="str">
            <v/>
          </cell>
        </row>
        <row r="896">
          <cell r="D896" t="str">
            <v/>
          </cell>
        </row>
        <row r="897">
          <cell r="D897" t="str">
            <v/>
          </cell>
        </row>
        <row r="898">
          <cell r="D898" t="str">
            <v/>
          </cell>
        </row>
        <row r="899">
          <cell r="D899" t="str">
            <v/>
          </cell>
        </row>
        <row r="900">
          <cell r="D900" t="str">
            <v/>
          </cell>
        </row>
        <row r="901">
          <cell r="D901" t="str">
            <v/>
          </cell>
        </row>
        <row r="902">
          <cell r="D902" t="str">
            <v/>
          </cell>
        </row>
        <row r="903">
          <cell r="D903" t="str">
            <v/>
          </cell>
        </row>
        <row r="904">
          <cell r="D904" t="str">
            <v/>
          </cell>
        </row>
        <row r="905">
          <cell r="D905" t="str">
            <v/>
          </cell>
        </row>
        <row r="906">
          <cell r="D906" t="str">
            <v/>
          </cell>
        </row>
        <row r="907">
          <cell r="D907" t="str">
            <v/>
          </cell>
        </row>
        <row r="908">
          <cell r="D908" t="str">
            <v/>
          </cell>
        </row>
        <row r="909">
          <cell r="D909" t="str">
            <v/>
          </cell>
        </row>
        <row r="910">
          <cell r="D910" t="str">
            <v/>
          </cell>
        </row>
        <row r="911">
          <cell r="D911" t="str">
            <v/>
          </cell>
        </row>
        <row r="912">
          <cell r="D912" t="str">
            <v/>
          </cell>
        </row>
        <row r="913">
          <cell r="D913" t="str">
            <v/>
          </cell>
        </row>
        <row r="914">
          <cell r="D914" t="str">
            <v/>
          </cell>
        </row>
        <row r="915">
          <cell r="D915" t="str">
            <v/>
          </cell>
        </row>
        <row r="916">
          <cell r="D916" t="str">
            <v/>
          </cell>
        </row>
        <row r="917">
          <cell r="D917" t="str">
            <v/>
          </cell>
        </row>
        <row r="918">
          <cell r="D918" t="str">
            <v/>
          </cell>
        </row>
        <row r="919">
          <cell r="D919" t="str">
            <v/>
          </cell>
        </row>
        <row r="920">
          <cell r="D920" t="str">
            <v/>
          </cell>
        </row>
        <row r="921">
          <cell r="D921" t="str">
            <v/>
          </cell>
        </row>
        <row r="922">
          <cell r="D922" t="str">
            <v/>
          </cell>
        </row>
        <row r="923">
          <cell r="D923" t="str">
            <v/>
          </cell>
        </row>
        <row r="924">
          <cell r="D924" t="str">
            <v/>
          </cell>
        </row>
        <row r="925">
          <cell r="D925" t="str">
            <v/>
          </cell>
        </row>
        <row r="926">
          <cell r="D926" t="str">
            <v/>
          </cell>
        </row>
        <row r="927">
          <cell r="D927" t="str">
            <v/>
          </cell>
        </row>
        <row r="928">
          <cell r="D928" t="str">
            <v/>
          </cell>
        </row>
        <row r="929">
          <cell r="D929" t="str">
            <v/>
          </cell>
        </row>
        <row r="930">
          <cell r="D930" t="str">
            <v/>
          </cell>
        </row>
        <row r="931">
          <cell r="D931" t="str">
            <v/>
          </cell>
        </row>
        <row r="932">
          <cell r="D932" t="str">
            <v/>
          </cell>
        </row>
        <row r="933">
          <cell r="D933" t="str">
            <v/>
          </cell>
        </row>
        <row r="934">
          <cell r="D934" t="str">
            <v/>
          </cell>
        </row>
        <row r="935">
          <cell r="D935" t="str">
            <v/>
          </cell>
        </row>
        <row r="936">
          <cell r="D936" t="str">
            <v/>
          </cell>
        </row>
        <row r="937">
          <cell r="D937" t="str">
            <v/>
          </cell>
        </row>
        <row r="938">
          <cell r="D938" t="str">
            <v/>
          </cell>
        </row>
        <row r="939">
          <cell r="D939" t="str">
            <v/>
          </cell>
        </row>
        <row r="940">
          <cell r="D940" t="str">
            <v/>
          </cell>
        </row>
        <row r="941">
          <cell r="D941" t="str">
            <v/>
          </cell>
        </row>
        <row r="942">
          <cell r="D942" t="str">
            <v/>
          </cell>
        </row>
        <row r="943">
          <cell r="D943" t="str">
            <v/>
          </cell>
        </row>
        <row r="944">
          <cell r="D944" t="str">
            <v/>
          </cell>
        </row>
        <row r="945">
          <cell r="D945" t="str">
            <v/>
          </cell>
        </row>
        <row r="946">
          <cell r="D946" t="str">
            <v/>
          </cell>
        </row>
        <row r="947">
          <cell r="D947" t="str">
            <v/>
          </cell>
        </row>
        <row r="948">
          <cell r="D948" t="str">
            <v/>
          </cell>
        </row>
        <row r="949">
          <cell r="D949" t="str">
            <v/>
          </cell>
        </row>
        <row r="950">
          <cell r="D950" t="str">
            <v/>
          </cell>
        </row>
        <row r="951">
          <cell r="D951" t="str">
            <v/>
          </cell>
        </row>
        <row r="952">
          <cell r="D952" t="str">
            <v/>
          </cell>
        </row>
        <row r="953">
          <cell r="D953" t="str">
            <v/>
          </cell>
        </row>
        <row r="954">
          <cell r="D954" t="str">
            <v/>
          </cell>
        </row>
        <row r="955">
          <cell r="D955" t="str">
            <v/>
          </cell>
        </row>
        <row r="956">
          <cell r="D956" t="str">
            <v/>
          </cell>
        </row>
        <row r="957">
          <cell r="D957" t="str">
            <v/>
          </cell>
        </row>
        <row r="958">
          <cell r="D958" t="str">
            <v/>
          </cell>
        </row>
        <row r="959">
          <cell r="D959" t="str">
            <v/>
          </cell>
        </row>
        <row r="960">
          <cell r="D960" t="str">
            <v/>
          </cell>
        </row>
        <row r="961">
          <cell r="D961" t="str">
            <v/>
          </cell>
        </row>
        <row r="962">
          <cell r="D962" t="str">
            <v/>
          </cell>
        </row>
        <row r="963">
          <cell r="D963" t="str">
            <v/>
          </cell>
        </row>
        <row r="964">
          <cell r="D964" t="str">
            <v/>
          </cell>
        </row>
        <row r="965">
          <cell r="D965" t="str">
            <v/>
          </cell>
        </row>
        <row r="966">
          <cell r="D966" t="str">
            <v/>
          </cell>
        </row>
        <row r="967">
          <cell r="D967" t="str">
            <v/>
          </cell>
        </row>
        <row r="968">
          <cell r="D968" t="str">
            <v/>
          </cell>
        </row>
        <row r="969">
          <cell r="D969" t="str">
            <v/>
          </cell>
        </row>
        <row r="970">
          <cell r="D970" t="str">
            <v/>
          </cell>
        </row>
        <row r="971">
          <cell r="D971" t="str">
            <v/>
          </cell>
        </row>
        <row r="972">
          <cell r="D972" t="str">
            <v/>
          </cell>
        </row>
        <row r="973">
          <cell r="D973" t="str">
            <v/>
          </cell>
        </row>
        <row r="974">
          <cell r="D974" t="str">
            <v/>
          </cell>
        </row>
        <row r="975">
          <cell r="D975" t="str">
            <v/>
          </cell>
        </row>
        <row r="976">
          <cell r="D976" t="str">
            <v/>
          </cell>
        </row>
        <row r="977">
          <cell r="D977" t="str">
            <v/>
          </cell>
        </row>
        <row r="978">
          <cell r="D978" t="str">
            <v/>
          </cell>
        </row>
        <row r="979">
          <cell r="D979" t="str">
            <v/>
          </cell>
        </row>
        <row r="980">
          <cell r="D980" t="str">
            <v/>
          </cell>
        </row>
        <row r="981">
          <cell r="D981" t="str">
            <v/>
          </cell>
        </row>
        <row r="982">
          <cell r="D982" t="str">
            <v/>
          </cell>
        </row>
        <row r="983">
          <cell r="D983" t="str">
            <v/>
          </cell>
        </row>
        <row r="984">
          <cell r="D984" t="str">
            <v/>
          </cell>
        </row>
        <row r="985">
          <cell r="D985" t="str">
            <v/>
          </cell>
        </row>
        <row r="986">
          <cell r="D986" t="str">
            <v/>
          </cell>
        </row>
        <row r="987">
          <cell r="D987" t="str">
            <v/>
          </cell>
        </row>
        <row r="988">
          <cell r="D988" t="str">
            <v/>
          </cell>
        </row>
        <row r="989">
          <cell r="D989" t="str">
            <v/>
          </cell>
        </row>
        <row r="990">
          <cell r="D990" t="str">
            <v/>
          </cell>
        </row>
        <row r="991">
          <cell r="D991" t="str">
            <v/>
          </cell>
        </row>
        <row r="992">
          <cell r="D992" t="str">
            <v/>
          </cell>
        </row>
        <row r="993">
          <cell r="D993" t="str">
            <v/>
          </cell>
        </row>
        <row r="994">
          <cell r="D994" t="str">
            <v/>
          </cell>
        </row>
        <row r="995">
          <cell r="D995" t="str">
            <v/>
          </cell>
        </row>
        <row r="996">
          <cell r="D996" t="str">
            <v/>
          </cell>
        </row>
        <row r="997">
          <cell r="D997" t="str">
            <v/>
          </cell>
        </row>
        <row r="998">
          <cell r="D998" t="str">
            <v/>
          </cell>
        </row>
        <row r="999">
          <cell r="D999" t="str">
            <v/>
          </cell>
        </row>
        <row r="1000">
          <cell r="D1000" t="str">
            <v/>
          </cell>
        </row>
        <row r="1001">
          <cell r="D1001" t="str">
            <v/>
          </cell>
        </row>
        <row r="1002">
          <cell r="D1002" t="str">
            <v/>
          </cell>
        </row>
        <row r="1003">
          <cell r="D1003" t="str">
            <v/>
          </cell>
        </row>
        <row r="1004">
          <cell r="D1004" t="str">
            <v/>
          </cell>
        </row>
        <row r="1005">
          <cell r="D1005" t="str">
            <v/>
          </cell>
        </row>
        <row r="1006">
          <cell r="D1006" t="str">
            <v/>
          </cell>
        </row>
        <row r="1007">
          <cell r="D1007" t="str">
            <v/>
          </cell>
        </row>
        <row r="1008">
          <cell r="D1008" t="str">
            <v/>
          </cell>
        </row>
        <row r="1009">
          <cell r="D1009" t="str">
            <v/>
          </cell>
        </row>
        <row r="1010">
          <cell r="D1010" t="str">
            <v/>
          </cell>
        </row>
        <row r="1011">
          <cell r="D1011" t="str">
            <v/>
          </cell>
        </row>
        <row r="1012">
          <cell r="D1012" t="str">
            <v/>
          </cell>
        </row>
        <row r="1013">
          <cell r="D1013" t="str">
            <v/>
          </cell>
        </row>
        <row r="1014">
          <cell r="D1014" t="str">
            <v/>
          </cell>
        </row>
        <row r="1015">
          <cell r="D1015" t="str">
            <v/>
          </cell>
        </row>
        <row r="1016">
          <cell r="D1016" t="str">
            <v/>
          </cell>
        </row>
        <row r="1017">
          <cell r="D1017" t="str">
            <v/>
          </cell>
        </row>
        <row r="1018">
          <cell r="D1018" t="str">
            <v/>
          </cell>
        </row>
        <row r="1019">
          <cell r="D1019" t="str">
            <v/>
          </cell>
        </row>
        <row r="1020">
          <cell r="D1020" t="str">
            <v/>
          </cell>
        </row>
        <row r="1021">
          <cell r="D1021" t="str">
            <v/>
          </cell>
        </row>
        <row r="1022">
          <cell r="D1022" t="str">
            <v/>
          </cell>
        </row>
        <row r="1023">
          <cell r="D1023" t="str">
            <v/>
          </cell>
        </row>
        <row r="1024">
          <cell r="D1024" t="str">
            <v/>
          </cell>
        </row>
        <row r="1025">
          <cell r="D1025" t="str">
            <v/>
          </cell>
        </row>
        <row r="1026">
          <cell r="D1026" t="str">
            <v/>
          </cell>
        </row>
        <row r="1027">
          <cell r="D1027" t="str">
            <v/>
          </cell>
        </row>
        <row r="1028">
          <cell r="D1028" t="str">
            <v/>
          </cell>
        </row>
        <row r="1029">
          <cell r="D1029" t="str">
            <v/>
          </cell>
        </row>
        <row r="1030">
          <cell r="D1030" t="str">
            <v/>
          </cell>
        </row>
        <row r="1031">
          <cell r="D1031" t="str">
            <v/>
          </cell>
        </row>
        <row r="1032">
          <cell r="D1032" t="str">
            <v/>
          </cell>
        </row>
        <row r="1033">
          <cell r="D1033" t="str">
            <v/>
          </cell>
        </row>
        <row r="1034">
          <cell r="D1034" t="str">
            <v/>
          </cell>
        </row>
        <row r="1035">
          <cell r="D1035" t="str">
            <v/>
          </cell>
        </row>
        <row r="1036">
          <cell r="D1036" t="str">
            <v/>
          </cell>
        </row>
        <row r="1037">
          <cell r="D1037" t="str">
            <v/>
          </cell>
        </row>
        <row r="1038">
          <cell r="D1038" t="str">
            <v/>
          </cell>
        </row>
        <row r="1039">
          <cell r="D1039" t="str">
            <v/>
          </cell>
        </row>
        <row r="1040">
          <cell r="D1040" t="str">
            <v/>
          </cell>
        </row>
        <row r="1041">
          <cell r="D1041" t="str">
            <v/>
          </cell>
        </row>
        <row r="1042">
          <cell r="D1042" t="str">
            <v/>
          </cell>
        </row>
        <row r="1043">
          <cell r="D1043" t="str">
            <v/>
          </cell>
        </row>
        <row r="1044">
          <cell r="D1044" t="str">
            <v/>
          </cell>
        </row>
        <row r="1045">
          <cell r="D1045" t="str">
            <v/>
          </cell>
        </row>
        <row r="1046">
          <cell r="D1046" t="str">
            <v/>
          </cell>
        </row>
        <row r="1047">
          <cell r="D1047" t="str">
            <v/>
          </cell>
        </row>
        <row r="1048">
          <cell r="D1048" t="str">
            <v/>
          </cell>
        </row>
        <row r="1049">
          <cell r="D1049" t="str">
            <v/>
          </cell>
        </row>
        <row r="1050">
          <cell r="D1050" t="str">
            <v/>
          </cell>
        </row>
        <row r="1051">
          <cell r="D1051" t="str">
            <v/>
          </cell>
        </row>
        <row r="1052">
          <cell r="D1052" t="str">
            <v/>
          </cell>
        </row>
        <row r="1053">
          <cell r="D1053" t="str">
            <v/>
          </cell>
        </row>
        <row r="1054">
          <cell r="D1054" t="str">
            <v/>
          </cell>
        </row>
        <row r="1055">
          <cell r="D1055" t="str">
            <v/>
          </cell>
        </row>
        <row r="1056">
          <cell r="D1056" t="str">
            <v/>
          </cell>
        </row>
        <row r="1057">
          <cell r="D1057" t="str">
            <v/>
          </cell>
        </row>
        <row r="1058">
          <cell r="D1058" t="str">
            <v/>
          </cell>
        </row>
        <row r="1059">
          <cell r="D1059" t="str">
            <v/>
          </cell>
        </row>
        <row r="1060">
          <cell r="D1060" t="str">
            <v/>
          </cell>
        </row>
        <row r="1061">
          <cell r="D1061" t="str">
            <v/>
          </cell>
        </row>
        <row r="1062">
          <cell r="D1062" t="str">
            <v/>
          </cell>
        </row>
        <row r="1063">
          <cell r="D1063" t="str">
            <v/>
          </cell>
        </row>
        <row r="1064">
          <cell r="D1064" t="str">
            <v/>
          </cell>
        </row>
        <row r="1065">
          <cell r="D1065" t="str">
            <v/>
          </cell>
        </row>
        <row r="1066">
          <cell r="D1066" t="str">
            <v/>
          </cell>
        </row>
        <row r="1067">
          <cell r="D1067" t="str">
            <v/>
          </cell>
        </row>
        <row r="1068">
          <cell r="D1068" t="str">
            <v/>
          </cell>
        </row>
        <row r="1069">
          <cell r="D1069" t="str">
            <v/>
          </cell>
        </row>
        <row r="1070">
          <cell r="D1070" t="str">
            <v/>
          </cell>
        </row>
        <row r="1071">
          <cell r="D1071" t="str">
            <v/>
          </cell>
        </row>
        <row r="1072">
          <cell r="D1072" t="str">
            <v/>
          </cell>
        </row>
        <row r="1073">
          <cell r="D1073" t="str">
            <v/>
          </cell>
        </row>
        <row r="1074">
          <cell r="D1074" t="str">
            <v/>
          </cell>
        </row>
        <row r="1075">
          <cell r="D1075" t="str">
            <v/>
          </cell>
        </row>
        <row r="1076">
          <cell r="D1076" t="str">
            <v/>
          </cell>
        </row>
        <row r="1077">
          <cell r="D1077" t="str">
            <v/>
          </cell>
        </row>
        <row r="1078">
          <cell r="D1078" t="str">
            <v/>
          </cell>
        </row>
        <row r="1079">
          <cell r="D1079" t="str">
            <v/>
          </cell>
        </row>
        <row r="1080">
          <cell r="D1080" t="str">
            <v/>
          </cell>
        </row>
        <row r="1081">
          <cell r="D1081" t="str">
            <v/>
          </cell>
        </row>
        <row r="1082">
          <cell r="D1082" t="str">
            <v/>
          </cell>
        </row>
        <row r="1083">
          <cell r="D1083" t="str">
            <v/>
          </cell>
        </row>
        <row r="1084">
          <cell r="D1084" t="str">
            <v/>
          </cell>
        </row>
        <row r="1085">
          <cell r="D1085" t="str">
            <v/>
          </cell>
        </row>
        <row r="1086">
          <cell r="D1086" t="str">
            <v/>
          </cell>
        </row>
        <row r="1087">
          <cell r="D1087" t="str">
            <v/>
          </cell>
        </row>
        <row r="1088">
          <cell r="D1088" t="str">
            <v/>
          </cell>
        </row>
        <row r="1089">
          <cell r="D1089" t="str">
            <v/>
          </cell>
        </row>
        <row r="1090">
          <cell r="D1090" t="str">
            <v/>
          </cell>
        </row>
        <row r="1091">
          <cell r="D1091" t="str">
            <v/>
          </cell>
        </row>
        <row r="1092">
          <cell r="D1092" t="str">
            <v/>
          </cell>
        </row>
        <row r="1093">
          <cell r="D1093" t="str">
            <v/>
          </cell>
        </row>
        <row r="1094">
          <cell r="D1094" t="str">
            <v/>
          </cell>
        </row>
        <row r="1095">
          <cell r="D1095" t="str">
            <v/>
          </cell>
        </row>
        <row r="1096">
          <cell r="D1096" t="str">
            <v/>
          </cell>
        </row>
        <row r="1097">
          <cell r="D1097" t="str">
            <v/>
          </cell>
        </row>
        <row r="1098">
          <cell r="D1098" t="str">
            <v/>
          </cell>
        </row>
        <row r="1099">
          <cell r="D1099" t="str">
            <v/>
          </cell>
        </row>
        <row r="1100">
          <cell r="D1100" t="str">
            <v/>
          </cell>
        </row>
        <row r="1101">
          <cell r="D1101" t="str">
            <v/>
          </cell>
        </row>
        <row r="1102">
          <cell r="D1102" t="str">
            <v/>
          </cell>
        </row>
        <row r="1103">
          <cell r="D1103" t="str">
            <v/>
          </cell>
        </row>
        <row r="1104">
          <cell r="D1104" t="str">
            <v/>
          </cell>
        </row>
        <row r="1105">
          <cell r="D1105" t="str">
            <v/>
          </cell>
        </row>
        <row r="1106">
          <cell r="D1106" t="str">
            <v/>
          </cell>
        </row>
        <row r="1107">
          <cell r="D1107" t="str">
            <v/>
          </cell>
        </row>
        <row r="1108">
          <cell r="D1108" t="str">
            <v/>
          </cell>
        </row>
        <row r="1109">
          <cell r="D1109" t="str">
            <v/>
          </cell>
        </row>
        <row r="1110">
          <cell r="D1110" t="str">
            <v/>
          </cell>
        </row>
        <row r="1111">
          <cell r="D1111" t="str">
            <v/>
          </cell>
        </row>
        <row r="1112">
          <cell r="D1112" t="str">
            <v/>
          </cell>
        </row>
        <row r="1113">
          <cell r="D1113" t="str">
            <v/>
          </cell>
        </row>
        <row r="1114">
          <cell r="D1114" t="str">
            <v/>
          </cell>
        </row>
        <row r="1115">
          <cell r="D1115" t="str">
            <v/>
          </cell>
        </row>
        <row r="1116">
          <cell r="D1116" t="str">
            <v/>
          </cell>
        </row>
        <row r="1117">
          <cell r="D1117" t="str">
            <v/>
          </cell>
        </row>
        <row r="1118">
          <cell r="D1118" t="str">
            <v/>
          </cell>
        </row>
        <row r="1119">
          <cell r="D1119" t="str">
            <v/>
          </cell>
        </row>
        <row r="1120">
          <cell r="D1120" t="str">
            <v/>
          </cell>
        </row>
        <row r="1121">
          <cell r="D1121" t="str">
            <v/>
          </cell>
        </row>
        <row r="1122">
          <cell r="D1122" t="str">
            <v/>
          </cell>
        </row>
        <row r="1123">
          <cell r="D1123" t="str">
            <v/>
          </cell>
        </row>
        <row r="1124">
          <cell r="D1124" t="str">
            <v/>
          </cell>
        </row>
        <row r="1125">
          <cell r="D1125" t="str">
            <v/>
          </cell>
        </row>
        <row r="1126">
          <cell r="D1126" t="str">
            <v/>
          </cell>
        </row>
        <row r="1127">
          <cell r="D1127" t="str">
            <v/>
          </cell>
        </row>
        <row r="1128">
          <cell r="D1128" t="str">
            <v/>
          </cell>
        </row>
        <row r="1129">
          <cell r="D1129" t="str">
            <v/>
          </cell>
        </row>
        <row r="1130">
          <cell r="D1130" t="str">
            <v/>
          </cell>
        </row>
        <row r="1131">
          <cell r="D1131" t="str">
            <v/>
          </cell>
        </row>
        <row r="1132">
          <cell r="D1132" t="str">
            <v/>
          </cell>
        </row>
        <row r="1133">
          <cell r="D1133" t="str">
            <v/>
          </cell>
        </row>
        <row r="1134">
          <cell r="D1134" t="str">
            <v/>
          </cell>
        </row>
        <row r="1135">
          <cell r="D1135" t="str">
            <v/>
          </cell>
        </row>
        <row r="1136">
          <cell r="D1136" t="str">
            <v/>
          </cell>
        </row>
        <row r="1137">
          <cell r="D1137" t="str">
            <v/>
          </cell>
        </row>
        <row r="1138">
          <cell r="D1138" t="str">
            <v/>
          </cell>
        </row>
        <row r="1139">
          <cell r="D1139" t="str">
            <v/>
          </cell>
        </row>
        <row r="1140">
          <cell r="D1140" t="str">
            <v/>
          </cell>
        </row>
        <row r="1141">
          <cell r="D1141" t="str">
            <v/>
          </cell>
        </row>
        <row r="1142">
          <cell r="D1142" t="str">
            <v/>
          </cell>
        </row>
        <row r="1143">
          <cell r="D1143" t="str">
            <v/>
          </cell>
        </row>
        <row r="1144">
          <cell r="D1144" t="str">
            <v/>
          </cell>
        </row>
        <row r="1145">
          <cell r="D1145" t="str">
            <v/>
          </cell>
        </row>
        <row r="1146">
          <cell r="D1146" t="str">
            <v/>
          </cell>
        </row>
        <row r="1147">
          <cell r="D1147" t="str">
            <v/>
          </cell>
        </row>
        <row r="1148">
          <cell r="D1148" t="str">
            <v/>
          </cell>
        </row>
        <row r="1149">
          <cell r="D1149" t="str">
            <v/>
          </cell>
        </row>
        <row r="1150">
          <cell r="D1150" t="str">
            <v/>
          </cell>
        </row>
        <row r="1151">
          <cell r="D1151" t="str">
            <v/>
          </cell>
        </row>
        <row r="1152">
          <cell r="D1152" t="str">
            <v/>
          </cell>
        </row>
        <row r="1153">
          <cell r="D1153" t="str">
            <v/>
          </cell>
        </row>
        <row r="1154">
          <cell r="D1154" t="str">
            <v/>
          </cell>
        </row>
        <row r="1155">
          <cell r="D1155" t="str">
            <v/>
          </cell>
        </row>
        <row r="1156">
          <cell r="D1156" t="str">
            <v/>
          </cell>
        </row>
        <row r="1157">
          <cell r="D1157" t="str">
            <v/>
          </cell>
        </row>
        <row r="1158">
          <cell r="D1158" t="str">
            <v/>
          </cell>
        </row>
        <row r="1159">
          <cell r="D1159" t="str">
            <v/>
          </cell>
        </row>
        <row r="1160">
          <cell r="D1160" t="str">
            <v/>
          </cell>
        </row>
        <row r="1161">
          <cell r="D1161" t="str">
            <v/>
          </cell>
        </row>
        <row r="1162">
          <cell r="D1162" t="str">
            <v/>
          </cell>
        </row>
        <row r="1163">
          <cell r="D1163" t="str">
            <v/>
          </cell>
        </row>
        <row r="1164">
          <cell r="D1164" t="str">
            <v/>
          </cell>
        </row>
        <row r="1165">
          <cell r="D1165" t="str">
            <v/>
          </cell>
        </row>
        <row r="1166">
          <cell r="D1166" t="str">
            <v/>
          </cell>
        </row>
        <row r="1167">
          <cell r="D1167" t="str">
            <v/>
          </cell>
        </row>
        <row r="1168">
          <cell r="D1168" t="str">
            <v/>
          </cell>
        </row>
        <row r="1169">
          <cell r="D1169" t="str">
            <v/>
          </cell>
        </row>
        <row r="1170">
          <cell r="D1170" t="str">
            <v/>
          </cell>
        </row>
        <row r="1171">
          <cell r="D1171" t="str">
            <v/>
          </cell>
        </row>
        <row r="1172">
          <cell r="D1172" t="str">
            <v/>
          </cell>
        </row>
        <row r="1173">
          <cell r="D1173" t="str">
            <v/>
          </cell>
        </row>
        <row r="1174">
          <cell r="D1174" t="str">
            <v/>
          </cell>
        </row>
        <row r="1175">
          <cell r="D1175" t="str">
            <v/>
          </cell>
        </row>
        <row r="1176">
          <cell r="D1176" t="str">
            <v/>
          </cell>
        </row>
        <row r="1177">
          <cell r="D1177" t="str">
            <v/>
          </cell>
        </row>
        <row r="1178">
          <cell r="D1178" t="str">
            <v/>
          </cell>
        </row>
        <row r="1179">
          <cell r="D1179" t="str">
            <v/>
          </cell>
        </row>
        <row r="1180">
          <cell r="D1180" t="str">
            <v/>
          </cell>
        </row>
        <row r="1181">
          <cell r="D1181" t="str">
            <v/>
          </cell>
        </row>
        <row r="1182">
          <cell r="D1182" t="str">
            <v/>
          </cell>
        </row>
        <row r="1183">
          <cell r="D1183" t="str">
            <v/>
          </cell>
        </row>
        <row r="1184">
          <cell r="D1184" t="str">
            <v/>
          </cell>
        </row>
        <row r="1185">
          <cell r="D1185" t="str">
            <v/>
          </cell>
        </row>
        <row r="1186">
          <cell r="D1186" t="str">
            <v/>
          </cell>
        </row>
        <row r="1187">
          <cell r="D1187" t="str">
            <v/>
          </cell>
        </row>
        <row r="1188">
          <cell r="D1188" t="str">
            <v/>
          </cell>
        </row>
        <row r="1189">
          <cell r="D1189" t="str">
            <v/>
          </cell>
        </row>
        <row r="1190">
          <cell r="D1190" t="str">
            <v/>
          </cell>
        </row>
        <row r="1191">
          <cell r="D1191" t="str">
            <v/>
          </cell>
        </row>
        <row r="1192">
          <cell r="D1192" t="str">
            <v/>
          </cell>
        </row>
        <row r="1193">
          <cell r="D1193" t="str">
            <v/>
          </cell>
        </row>
        <row r="1194">
          <cell r="D1194" t="str">
            <v/>
          </cell>
        </row>
        <row r="1195">
          <cell r="D1195" t="str">
            <v/>
          </cell>
        </row>
        <row r="1196">
          <cell r="D1196" t="str">
            <v/>
          </cell>
        </row>
        <row r="1197">
          <cell r="D1197" t="str">
            <v/>
          </cell>
        </row>
        <row r="1198">
          <cell r="D1198" t="str">
            <v/>
          </cell>
        </row>
        <row r="1199">
          <cell r="D1199" t="str">
            <v/>
          </cell>
        </row>
        <row r="1200">
          <cell r="D1200" t="str">
            <v/>
          </cell>
        </row>
        <row r="1201">
          <cell r="D1201" t="str">
            <v/>
          </cell>
        </row>
        <row r="1202">
          <cell r="D1202" t="str">
            <v/>
          </cell>
        </row>
        <row r="1203">
          <cell r="D1203" t="str">
            <v/>
          </cell>
        </row>
        <row r="1204">
          <cell r="D1204" t="str">
            <v/>
          </cell>
        </row>
        <row r="1205">
          <cell r="D1205" t="str">
            <v/>
          </cell>
        </row>
        <row r="1206">
          <cell r="D1206" t="str">
            <v/>
          </cell>
        </row>
        <row r="1207">
          <cell r="D1207" t="str">
            <v/>
          </cell>
        </row>
        <row r="1208">
          <cell r="D1208" t="str">
            <v/>
          </cell>
        </row>
        <row r="1209">
          <cell r="D1209" t="str">
            <v/>
          </cell>
        </row>
        <row r="1210">
          <cell r="D1210" t="str">
            <v/>
          </cell>
        </row>
        <row r="1211">
          <cell r="D1211" t="str">
            <v/>
          </cell>
        </row>
        <row r="1212">
          <cell r="D1212" t="str">
            <v/>
          </cell>
        </row>
        <row r="1213">
          <cell r="D1213" t="str">
            <v/>
          </cell>
        </row>
        <row r="1214">
          <cell r="D1214" t="str">
            <v/>
          </cell>
        </row>
        <row r="1215">
          <cell r="D1215" t="str">
            <v/>
          </cell>
        </row>
        <row r="1216">
          <cell r="D1216" t="str">
            <v/>
          </cell>
        </row>
        <row r="1217">
          <cell r="D1217" t="str">
            <v/>
          </cell>
        </row>
        <row r="1218">
          <cell r="D1218" t="str">
            <v/>
          </cell>
        </row>
        <row r="1219">
          <cell r="D1219" t="str">
            <v/>
          </cell>
        </row>
        <row r="1220">
          <cell r="D1220" t="str">
            <v/>
          </cell>
        </row>
        <row r="1221">
          <cell r="D1221" t="str">
            <v/>
          </cell>
        </row>
        <row r="1222">
          <cell r="D1222" t="str">
            <v/>
          </cell>
        </row>
        <row r="1223">
          <cell r="D1223" t="str">
            <v/>
          </cell>
        </row>
        <row r="1224">
          <cell r="D1224" t="str">
            <v/>
          </cell>
        </row>
        <row r="1225">
          <cell r="D1225" t="str">
            <v/>
          </cell>
        </row>
        <row r="1226">
          <cell r="D1226" t="str">
            <v/>
          </cell>
        </row>
        <row r="1227">
          <cell r="D1227" t="str">
            <v/>
          </cell>
        </row>
        <row r="1228">
          <cell r="D1228" t="str">
            <v/>
          </cell>
        </row>
        <row r="1229">
          <cell r="D1229" t="str">
            <v/>
          </cell>
        </row>
        <row r="1230">
          <cell r="D1230" t="str">
            <v/>
          </cell>
        </row>
        <row r="1231">
          <cell r="D1231" t="str">
            <v/>
          </cell>
        </row>
        <row r="1232">
          <cell r="D1232" t="str">
            <v/>
          </cell>
        </row>
        <row r="1233">
          <cell r="D1233" t="str">
            <v/>
          </cell>
        </row>
        <row r="1234">
          <cell r="D1234" t="str">
            <v/>
          </cell>
        </row>
        <row r="1235">
          <cell r="D1235" t="str">
            <v/>
          </cell>
        </row>
        <row r="1236">
          <cell r="D1236" t="str">
            <v/>
          </cell>
        </row>
        <row r="1237">
          <cell r="D1237" t="str">
            <v/>
          </cell>
        </row>
        <row r="1238">
          <cell r="D1238" t="str">
            <v/>
          </cell>
        </row>
        <row r="1239">
          <cell r="D1239" t="str">
            <v/>
          </cell>
        </row>
        <row r="1240">
          <cell r="D1240" t="str">
            <v/>
          </cell>
        </row>
        <row r="1241">
          <cell r="D1241" t="str">
            <v/>
          </cell>
        </row>
        <row r="1242">
          <cell r="D1242" t="str">
            <v/>
          </cell>
        </row>
        <row r="1243">
          <cell r="D1243" t="str">
            <v/>
          </cell>
        </row>
        <row r="1244">
          <cell r="D1244" t="str">
            <v/>
          </cell>
        </row>
        <row r="1245">
          <cell r="D1245" t="str">
            <v/>
          </cell>
        </row>
        <row r="1246">
          <cell r="D1246" t="str">
            <v/>
          </cell>
        </row>
        <row r="1247">
          <cell r="D1247" t="str">
            <v/>
          </cell>
        </row>
        <row r="1248">
          <cell r="D1248" t="str">
            <v/>
          </cell>
        </row>
        <row r="1249">
          <cell r="D1249" t="str">
            <v/>
          </cell>
        </row>
        <row r="1250">
          <cell r="D1250" t="str">
            <v/>
          </cell>
        </row>
        <row r="1251">
          <cell r="D1251" t="str">
            <v/>
          </cell>
        </row>
        <row r="1252">
          <cell r="D1252" t="str">
            <v/>
          </cell>
        </row>
        <row r="1253">
          <cell r="D1253" t="str">
            <v/>
          </cell>
        </row>
        <row r="1254">
          <cell r="D1254" t="str">
            <v/>
          </cell>
        </row>
        <row r="1255">
          <cell r="D1255" t="str">
            <v/>
          </cell>
        </row>
        <row r="1256">
          <cell r="D1256" t="str">
            <v/>
          </cell>
        </row>
        <row r="1257">
          <cell r="D1257" t="str">
            <v/>
          </cell>
        </row>
        <row r="1258">
          <cell r="D1258" t="str">
            <v/>
          </cell>
        </row>
        <row r="1259">
          <cell r="D1259" t="str">
            <v/>
          </cell>
        </row>
        <row r="1260">
          <cell r="D1260" t="str">
            <v/>
          </cell>
        </row>
        <row r="1261">
          <cell r="D1261" t="str">
            <v/>
          </cell>
        </row>
        <row r="1262">
          <cell r="D1262" t="str">
            <v/>
          </cell>
        </row>
        <row r="1263">
          <cell r="D1263" t="str">
            <v/>
          </cell>
        </row>
        <row r="1264">
          <cell r="D1264" t="str">
            <v/>
          </cell>
        </row>
        <row r="1265">
          <cell r="D1265" t="str">
            <v/>
          </cell>
        </row>
        <row r="1266">
          <cell r="D1266" t="str">
            <v/>
          </cell>
        </row>
        <row r="1267">
          <cell r="D1267" t="str">
            <v/>
          </cell>
        </row>
        <row r="1268">
          <cell r="D1268" t="str">
            <v/>
          </cell>
        </row>
        <row r="1269">
          <cell r="D1269" t="str">
            <v/>
          </cell>
        </row>
        <row r="1270">
          <cell r="D1270" t="str">
            <v/>
          </cell>
        </row>
        <row r="1271">
          <cell r="D1271" t="str">
            <v/>
          </cell>
        </row>
        <row r="1272">
          <cell r="D1272" t="str">
            <v/>
          </cell>
        </row>
        <row r="1273">
          <cell r="D1273" t="str">
            <v/>
          </cell>
        </row>
        <row r="1274">
          <cell r="D1274" t="str">
            <v/>
          </cell>
        </row>
        <row r="1275">
          <cell r="D1275" t="str">
            <v/>
          </cell>
        </row>
        <row r="1276">
          <cell r="D1276" t="str">
            <v/>
          </cell>
        </row>
        <row r="1277">
          <cell r="D1277" t="str">
            <v/>
          </cell>
        </row>
        <row r="1278">
          <cell r="D1278" t="str">
            <v/>
          </cell>
        </row>
        <row r="1279">
          <cell r="D1279" t="str">
            <v/>
          </cell>
        </row>
        <row r="1280">
          <cell r="D1280" t="str">
            <v/>
          </cell>
        </row>
        <row r="1281">
          <cell r="D1281" t="str">
            <v/>
          </cell>
        </row>
        <row r="1282">
          <cell r="D1282" t="str">
            <v/>
          </cell>
        </row>
        <row r="1283">
          <cell r="D1283" t="str">
            <v/>
          </cell>
        </row>
        <row r="1284">
          <cell r="D1284" t="str">
            <v/>
          </cell>
        </row>
        <row r="1285">
          <cell r="D1285" t="str">
            <v/>
          </cell>
        </row>
        <row r="1286">
          <cell r="D1286" t="str">
            <v/>
          </cell>
        </row>
        <row r="1287">
          <cell r="D1287" t="str">
            <v/>
          </cell>
        </row>
        <row r="1288">
          <cell r="D1288" t="str">
            <v/>
          </cell>
        </row>
        <row r="1289">
          <cell r="D1289" t="str">
            <v/>
          </cell>
        </row>
        <row r="1290">
          <cell r="D1290" t="str">
            <v/>
          </cell>
        </row>
        <row r="1291">
          <cell r="D1291" t="str">
            <v/>
          </cell>
        </row>
        <row r="1292">
          <cell r="D1292" t="str">
            <v/>
          </cell>
        </row>
        <row r="1293">
          <cell r="D1293" t="str">
            <v/>
          </cell>
        </row>
        <row r="1294">
          <cell r="D1294" t="str">
            <v/>
          </cell>
        </row>
        <row r="1295">
          <cell r="D1295" t="str">
            <v/>
          </cell>
        </row>
        <row r="1296">
          <cell r="D1296" t="str">
            <v/>
          </cell>
        </row>
        <row r="1297">
          <cell r="D1297" t="str">
            <v/>
          </cell>
        </row>
        <row r="1298">
          <cell r="D1298" t="str">
            <v/>
          </cell>
        </row>
        <row r="1299">
          <cell r="D1299" t="str">
            <v/>
          </cell>
        </row>
        <row r="1300">
          <cell r="D1300" t="str">
            <v/>
          </cell>
        </row>
        <row r="1301">
          <cell r="D1301" t="str">
            <v/>
          </cell>
        </row>
        <row r="1302">
          <cell r="D1302" t="str">
            <v/>
          </cell>
        </row>
        <row r="1303">
          <cell r="D1303" t="str">
            <v/>
          </cell>
        </row>
        <row r="1304">
          <cell r="D1304" t="str">
            <v/>
          </cell>
        </row>
        <row r="1305">
          <cell r="D1305" t="str">
            <v/>
          </cell>
        </row>
        <row r="1306">
          <cell r="D1306" t="str">
            <v/>
          </cell>
        </row>
        <row r="1307">
          <cell r="D1307" t="str">
            <v/>
          </cell>
        </row>
        <row r="1308">
          <cell r="D1308" t="str">
            <v/>
          </cell>
        </row>
        <row r="1309">
          <cell r="D1309" t="str">
            <v/>
          </cell>
        </row>
        <row r="1310">
          <cell r="D1310" t="str">
            <v/>
          </cell>
        </row>
        <row r="1311">
          <cell r="D1311" t="str">
            <v/>
          </cell>
        </row>
        <row r="1312">
          <cell r="D1312" t="str">
            <v/>
          </cell>
        </row>
        <row r="1313">
          <cell r="D1313" t="str">
            <v/>
          </cell>
        </row>
        <row r="1314">
          <cell r="D1314" t="str">
            <v/>
          </cell>
        </row>
        <row r="1315">
          <cell r="D1315" t="str">
            <v/>
          </cell>
        </row>
        <row r="1316">
          <cell r="D1316" t="str">
            <v/>
          </cell>
        </row>
        <row r="1317">
          <cell r="D1317" t="str">
            <v/>
          </cell>
        </row>
        <row r="1318">
          <cell r="D1318" t="str">
            <v/>
          </cell>
        </row>
        <row r="1319">
          <cell r="D1319" t="str">
            <v/>
          </cell>
        </row>
        <row r="1320">
          <cell r="D1320" t="str">
            <v/>
          </cell>
        </row>
        <row r="1321">
          <cell r="D1321" t="str">
            <v/>
          </cell>
        </row>
        <row r="1322">
          <cell r="D1322" t="str">
            <v/>
          </cell>
        </row>
        <row r="1323">
          <cell r="D1323" t="str">
            <v/>
          </cell>
        </row>
        <row r="1324">
          <cell r="D1324" t="str">
            <v/>
          </cell>
        </row>
        <row r="1325">
          <cell r="D1325" t="str">
            <v/>
          </cell>
        </row>
        <row r="1326">
          <cell r="D1326" t="str">
            <v/>
          </cell>
        </row>
        <row r="1327">
          <cell r="D1327" t="str">
            <v/>
          </cell>
        </row>
        <row r="1328">
          <cell r="D1328" t="str">
            <v/>
          </cell>
        </row>
        <row r="1329">
          <cell r="D1329" t="str">
            <v/>
          </cell>
        </row>
        <row r="1330">
          <cell r="D1330" t="str">
            <v/>
          </cell>
        </row>
        <row r="1331">
          <cell r="D1331" t="str">
            <v/>
          </cell>
        </row>
        <row r="1332">
          <cell r="D1332" t="str">
            <v/>
          </cell>
        </row>
        <row r="1333">
          <cell r="D1333" t="str">
            <v/>
          </cell>
        </row>
        <row r="1334">
          <cell r="D1334" t="str">
            <v/>
          </cell>
        </row>
        <row r="1335">
          <cell r="D1335" t="str">
            <v/>
          </cell>
        </row>
        <row r="1336">
          <cell r="D1336" t="str">
            <v/>
          </cell>
        </row>
        <row r="1337">
          <cell r="D1337" t="str">
            <v/>
          </cell>
        </row>
        <row r="1338">
          <cell r="D1338" t="str">
            <v/>
          </cell>
        </row>
        <row r="1339">
          <cell r="D1339" t="str">
            <v/>
          </cell>
        </row>
        <row r="1340">
          <cell r="D1340" t="str">
            <v/>
          </cell>
        </row>
        <row r="1341">
          <cell r="D1341" t="str">
            <v/>
          </cell>
        </row>
        <row r="1342">
          <cell r="D1342" t="str">
            <v/>
          </cell>
        </row>
        <row r="1343">
          <cell r="D1343" t="str">
            <v/>
          </cell>
        </row>
        <row r="1344">
          <cell r="D1344" t="str">
            <v/>
          </cell>
        </row>
        <row r="1345">
          <cell r="D1345" t="str">
            <v/>
          </cell>
        </row>
        <row r="1346">
          <cell r="D1346" t="str">
            <v/>
          </cell>
        </row>
        <row r="1347">
          <cell r="D1347" t="str">
            <v/>
          </cell>
        </row>
        <row r="1348">
          <cell r="D1348" t="str">
            <v/>
          </cell>
        </row>
        <row r="1349">
          <cell r="D1349" t="str">
            <v/>
          </cell>
        </row>
        <row r="1350">
          <cell r="D1350" t="str">
            <v/>
          </cell>
        </row>
        <row r="1351">
          <cell r="D1351" t="str">
            <v/>
          </cell>
        </row>
        <row r="1352">
          <cell r="D1352" t="str">
            <v/>
          </cell>
        </row>
        <row r="1353">
          <cell r="D1353" t="str">
            <v/>
          </cell>
        </row>
        <row r="1354">
          <cell r="D1354" t="str">
            <v/>
          </cell>
        </row>
        <row r="1355">
          <cell r="D1355" t="str">
            <v/>
          </cell>
        </row>
        <row r="1356">
          <cell r="D1356" t="str">
            <v/>
          </cell>
        </row>
        <row r="1357">
          <cell r="D1357" t="str">
            <v/>
          </cell>
        </row>
        <row r="1358">
          <cell r="D1358" t="str">
            <v/>
          </cell>
        </row>
        <row r="1359">
          <cell r="D1359" t="str">
            <v/>
          </cell>
        </row>
        <row r="1360">
          <cell r="D1360" t="str">
            <v/>
          </cell>
        </row>
        <row r="1361">
          <cell r="D1361" t="str">
            <v/>
          </cell>
        </row>
        <row r="1362">
          <cell r="D1362" t="str">
            <v/>
          </cell>
        </row>
        <row r="1363">
          <cell r="D1363" t="str">
            <v/>
          </cell>
        </row>
        <row r="1364">
          <cell r="D1364" t="str">
            <v/>
          </cell>
        </row>
        <row r="1365">
          <cell r="D1365" t="str">
            <v/>
          </cell>
        </row>
        <row r="1366">
          <cell r="D1366" t="str">
            <v/>
          </cell>
        </row>
        <row r="1367">
          <cell r="D1367" t="str">
            <v/>
          </cell>
        </row>
        <row r="1368">
          <cell r="D1368" t="str">
            <v/>
          </cell>
        </row>
        <row r="1369">
          <cell r="D1369" t="str">
            <v/>
          </cell>
        </row>
        <row r="1370">
          <cell r="D1370" t="str">
            <v/>
          </cell>
        </row>
        <row r="1371">
          <cell r="D1371" t="str">
            <v/>
          </cell>
        </row>
        <row r="1372">
          <cell r="D1372" t="str">
            <v/>
          </cell>
        </row>
        <row r="1373">
          <cell r="D1373" t="str">
            <v/>
          </cell>
        </row>
        <row r="1374">
          <cell r="D1374" t="str">
            <v/>
          </cell>
        </row>
        <row r="1375">
          <cell r="D1375" t="str">
            <v/>
          </cell>
        </row>
        <row r="1376">
          <cell r="D1376" t="str">
            <v/>
          </cell>
        </row>
        <row r="1377">
          <cell r="D1377" t="str">
            <v/>
          </cell>
        </row>
        <row r="1378">
          <cell r="D1378" t="str">
            <v/>
          </cell>
        </row>
        <row r="1379">
          <cell r="D1379" t="str">
            <v/>
          </cell>
        </row>
        <row r="1380">
          <cell r="D1380" t="str">
            <v/>
          </cell>
        </row>
        <row r="1381">
          <cell r="D1381" t="str">
            <v/>
          </cell>
        </row>
        <row r="1382">
          <cell r="D1382" t="str">
            <v/>
          </cell>
        </row>
        <row r="1383">
          <cell r="D1383" t="str">
            <v/>
          </cell>
        </row>
        <row r="1384">
          <cell r="D1384" t="str">
            <v/>
          </cell>
        </row>
        <row r="1385">
          <cell r="D1385" t="str">
            <v/>
          </cell>
        </row>
        <row r="1386">
          <cell r="D1386" t="str">
            <v/>
          </cell>
        </row>
        <row r="1387">
          <cell r="D1387" t="str">
            <v/>
          </cell>
        </row>
        <row r="1388">
          <cell r="D1388" t="str">
            <v/>
          </cell>
        </row>
        <row r="1389">
          <cell r="D1389" t="str">
            <v/>
          </cell>
        </row>
        <row r="1390">
          <cell r="D1390" t="str">
            <v/>
          </cell>
        </row>
        <row r="1391">
          <cell r="D1391" t="str">
            <v/>
          </cell>
        </row>
        <row r="1392">
          <cell r="D1392" t="str">
            <v/>
          </cell>
        </row>
        <row r="1393">
          <cell r="D1393" t="str">
            <v/>
          </cell>
        </row>
        <row r="1394">
          <cell r="D1394" t="str">
            <v/>
          </cell>
        </row>
        <row r="1395">
          <cell r="D1395" t="str">
            <v/>
          </cell>
        </row>
        <row r="1396">
          <cell r="D1396" t="str">
            <v/>
          </cell>
        </row>
        <row r="1397">
          <cell r="D1397" t="str">
            <v/>
          </cell>
        </row>
        <row r="1398">
          <cell r="D1398" t="str">
            <v/>
          </cell>
        </row>
        <row r="1399">
          <cell r="D1399" t="str">
            <v/>
          </cell>
        </row>
        <row r="1400">
          <cell r="D1400" t="str">
            <v/>
          </cell>
        </row>
        <row r="1401">
          <cell r="D1401" t="str">
            <v/>
          </cell>
        </row>
        <row r="1402">
          <cell r="D1402" t="str">
            <v/>
          </cell>
        </row>
        <row r="1403">
          <cell r="D1403" t="str">
            <v/>
          </cell>
        </row>
        <row r="1404">
          <cell r="D1404" t="str">
            <v/>
          </cell>
        </row>
        <row r="1405">
          <cell r="D1405" t="str">
            <v/>
          </cell>
        </row>
        <row r="1406">
          <cell r="D1406" t="str">
            <v/>
          </cell>
        </row>
        <row r="1407">
          <cell r="D1407" t="str">
            <v/>
          </cell>
        </row>
        <row r="1408">
          <cell r="D1408" t="str">
            <v/>
          </cell>
        </row>
        <row r="1409">
          <cell r="D1409" t="str">
            <v/>
          </cell>
        </row>
        <row r="1410">
          <cell r="D1410" t="str">
            <v/>
          </cell>
        </row>
        <row r="1411">
          <cell r="D1411" t="str">
            <v/>
          </cell>
        </row>
        <row r="1412">
          <cell r="D1412" t="str">
            <v/>
          </cell>
        </row>
        <row r="1413">
          <cell r="D1413" t="str">
            <v/>
          </cell>
        </row>
        <row r="1414">
          <cell r="D1414" t="str">
            <v/>
          </cell>
        </row>
        <row r="1415">
          <cell r="D1415" t="str">
            <v/>
          </cell>
        </row>
        <row r="1416">
          <cell r="D1416" t="str">
            <v/>
          </cell>
        </row>
        <row r="1417">
          <cell r="D1417" t="str">
            <v/>
          </cell>
        </row>
        <row r="1418">
          <cell r="D1418" t="str">
            <v/>
          </cell>
        </row>
        <row r="1419">
          <cell r="D1419" t="str">
            <v/>
          </cell>
        </row>
        <row r="1420">
          <cell r="D1420" t="str">
            <v/>
          </cell>
        </row>
        <row r="1421">
          <cell r="D1421" t="str">
            <v/>
          </cell>
        </row>
        <row r="1422">
          <cell r="D1422" t="str">
            <v/>
          </cell>
        </row>
        <row r="1423">
          <cell r="D1423" t="str">
            <v/>
          </cell>
        </row>
        <row r="1424">
          <cell r="D1424" t="str">
            <v/>
          </cell>
        </row>
        <row r="1425">
          <cell r="D1425" t="str">
            <v/>
          </cell>
        </row>
        <row r="1426">
          <cell r="D1426" t="str">
            <v/>
          </cell>
        </row>
        <row r="1427">
          <cell r="D1427" t="str">
            <v/>
          </cell>
        </row>
        <row r="1428">
          <cell r="D1428" t="str">
            <v/>
          </cell>
        </row>
        <row r="1429">
          <cell r="D1429" t="str">
            <v/>
          </cell>
        </row>
        <row r="1430">
          <cell r="D1430" t="str">
            <v/>
          </cell>
        </row>
        <row r="1431">
          <cell r="D1431" t="str">
            <v/>
          </cell>
        </row>
        <row r="1432">
          <cell r="D1432" t="str">
            <v/>
          </cell>
        </row>
        <row r="1433">
          <cell r="D1433" t="str">
            <v/>
          </cell>
        </row>
        <row r="1434">
          <cell r="D1434" t="str">
            <v/>
          </cell>
        </row>
        <row r="1435">
          <cell r="D1435" t="str">
            <v/>
          </cell>
        </row>
        <row r="1436">
          <cell r="D1436" t="str">
            <v/>
          </cell>
        </row>
        <row r="1437">
          <cell r="D1437" t="str">
            <v/>
          </cell>
        </row>
        <row r="1438">
          <cell r="D1438" t="str">
            <v/>
          </cell>
        </row>
        <row r="1439">
          <cell r="D1439" t="str">
            <v/>
          </cell>
        </row>
        <row r="1440">
          <cell r="D1440" t="str">
            <v/>
          </cell>
        </row>
        <row r="1441">
          <cell r="D1441" t="str">
            <v/>
          </cell>
        </row>
        <row r="1442">
          <cell r="D1442" t="str">
            <v/>
          </cell>
        </row>
        <row r="1443">
          <cell r="D1443" t="str">
            <v/>
          </cell>
        </row>
        <row r="1444">
          <cell r="D1444" t="str">
            <v/>
          </cell>
        </row>
        <row r="1445">
          <cell r="D1445" t="str">
            <v/>
          </cell>
        </row>
        <row r="1446">
          <cell r="D1446" t="str">
            <v/>
          </cell>
        </row>
        <row r="1447">
          <cell r="D1447" t="str">
            <v/>
          </cell>
        </row>
        <row r="1448">
          <cell r="D1448" t="str">
            <v/>
          </cell>
        </row>
        <row r="1449">
          <cell r="D1449" t="str">
            <v/>
          </cell>
        </row>
        <row r="1450">
          <cell r="D1450" t="str">
            <v/>
          </cell>
        </row>
        <row r="1451">
          <cell r="D1451" t="str">
            <v/>
          </cell>
        </row>
        <row r="1452">
          <cell r="D1452" t="str">
            <v/>
          </cell>
        </row>
        <row r="1453">
          <cell r="D1453" t="str">
            <v/>
          </cell>
        </row>
        <row r="1454">
          <cell r="D1454" t="str">
            <v/>
          </cell>
        </row>
        <row r="1455">
          <cell r="D1455" t="str">
            <v/>
          </cell>
        </row>
        <row r="1456">
          <cell r="D1456" t="str">
            <v/>
          </cell>
        </row>
        <row r="1457">
          <cell r="D1457" t="str">
            <v/>
          </cell>
        </row>
        <row r="1458">
          <cell r="D1458" t="str">
            <v/>
          </cell>
        </row>
        <row r="1459">
          <cell r="D1459" t="str">
            <v/>
          </cell>
        </row>
        <row r="1460">
          <cell r="D1460" t="str">
            <v/>
          </cell>
        </row>
        <row r="1461">
          <cell r="D1461" t="str">
            <v/>
          </cell>
        </row>
        <row r="1462">
          <cell r="D1462" t="str">
            <v/>
          </cell>
        </row>
        <row r="1463">
          <cell r="D1463" t="str">
            <v/>
          </cell>
        </row>
        <row r="1464">
          <cell r="D1464" t="str">
            <v/>
          </cell>
        </row>
        <row r="1465">
          <cell r="D1465" t="str">
            <v/>
          </cell>
        </row>
        <row r="1466">
          <cell r="D1466" t="str">
            <v/>
          </cell>
        </row>
        <row r="1467">
          <cell r="D1467" t="str">
            <v/>
          </cell>
        </row>
        <row r="1468">
          <cell r="D1468" t="str">
            <v/>
          </cell>
        </row>
        <row r="1469">
          <cell r="D1469" t="str">
            <v/>
          </cell>
        </row>
        <row r="1470">
          <cell r="D1470" t="str">
            <v/>
          </cell>
        </row>
        <row r="1471">
          <cell r="D1471" t="str">
            <v/>
          </cell>
        </row>
        <row r="1472">
          <cell r="D1472" t="str">
            <v/>
          </cell>
        </row>
        <row r="1473">
          <cell r="D1473" t="str">
            <v/>
          </cell>
        </row>
        <row r="1474">
          <cell r="D1474" t="str">
            <v/>
          </cell>
        </row>
        <row r="1475">
          <cell r="D1475" t="str">
            <v/>
          </cell>
        </row>
        <row r="1476">
          <cell r="D1476" t="str">
            <v/>
          </cell>
        </row>
        <row r="1477">
          <cell r="D1477" t="str">
            <v/>
          </cell>
        </row>
        <row r="1478">
          <cell r="D1478" t="str">
            <v/>
          </cell>
        </row>
        <row r="1479">
          <cell r="D1479" t="str">
            <v/>
          </cell>
        </row>
        <row r="1480">
          <cell r="D1480" t="str">
            <v/>
          </cell>
        </row>
        <row r="1481">
          <cell r="D1481" t="str">
            <v/>
          </cell>
        </row>
        <row r="1482">
          <cell r="D1482" t="str">
            <v/>
          </cell>
        </row>
        <row r="1483">
          <cell r="D1483" t="str">
            <v/>
          </cell>
        </row>
        <row r="1484">
          <cell r="D1484" t="str">
            <v/>
          </cell>
        </row>
        <row r="1485">
          <cell r="D1485" t="str">
            <v/>
          </cell>
        </row>
        <row r="1486">
          <cell r="D1486" t="str">
            <v/>
          </cell>
        </row>
        <row r="1487">
          <cell r="D1487" t="str">
            <v/>
          </cell>
        </row>
        <row r="1488">
          <cell r="D1488" t="str">
            <v/>
          </cell>
        </row>
        <row r="1489">
          <cell r="D1489" t="str">
            <v/>
          </cell>
        </row>
        <row r="1490">
          <cell r="D1490" t="str">
            <v/>
          </cell>
        </row>
        <row r="1491">
          <cell r="D1491" t="str">
            <v/>
          </cell>
        </row>
        <row r="1492">
          <cell r="D1492" t="str">
            <v/>
          </cell>
        </row>
        <row r="1493">
          <cell r="D1493" t="str">
            <v/>
          </cell>
        </row>
        <row r="1494">
          <cell r="D1494" t="str">
            <v/>
          </cell>
        </row>
        <row r="1495">
          <cell r="D1495" t="str">
            <v/>
          </cell>
        </row>
        <row r="1496">
          <cell r="D1496" t="str">
            <v/>
          </cell>
        </row>
        <row r="1497">
          <cell r="D1497" t="str">
            <v/>
          </cell>
        </row>
        <row r="1498">
          <cell r="D1498" t="str">
            <v/>
          </cell>
        </row>
        <row r="1499">
          <cell r="D1499" t="str">
            <v/>
          </cell>
        </row>
        <row r="1500">
          <cell r="D1500" t="str">
            <v/>
          </cell>
        </row>
        <row r="1501">
          <cell r="D1501" t="str">
            <v/>
          </cell>
        </row>
        <row r="1502">
          <cell r="D1502" t="str">
            <v/>
          </cell>
        </row>
        <row r="1503">
          <cell r="D1503" t="str">
            <v/>
          </cell>
        </row>
        <row r="1504">
          <cell r="D1504" t="str">
            <v/>
          </cell>
        </row>
        <row r="1505">
          <cell r="D1505" t="str">
            <v/>
          </cell>
        </row>
        <row r="1506">
          <cell r="D1506" t="str">
            <v/>
          </cell>
        </row>
        <row r="1507">
          <cell r="D1507" t="str">
            <v/>
          </cell>
        </row>
        <row r="1508">
          <cell r="D1508" t="str">
            <v/>
          </cell>
        </row>
        <row r="1509">
          <cell r="D1509" t="str">
            <v/>
          </cell>
        </row>
        <row r="1510">
          <cell r="D1510" t="str">
            <v/>
          </cell>
        </row>
        <row r="1511">
          <cell r="D1511" t="str">
            <v/>
          </cell>
        </row>
        <row r="1512">
          <cell r="D1512" t="str">
            <v/>
          </cell>
        </row>
        <row r="1513">
          <cell r="D1513" t="str">
            <v/>
          </cell>
        </row>
        <row r="1514">
          <cell r="D1514" t="str">
            <v/>
          </cell>
        </row>
        <row r="1515">
          <cell r="D1515" t="str">
            <v/>
          </cell>
        </row>
        <row r="1516">
          <cell r="D1516" t="str">
            <v/>
          </cell>
        </row>
        <row r="1517">
          <cell r="D1517" t="str">
            <v/>
          </cell>
        </row>
        <row r="1518">
          <cell r="D1518" t="str">
            <v/>
          </cell>
        </row>
        <row r="1519">
          <cell r="D1519" t="str">
            <v/>
          </cell>
        </row>
        <row r="1520">
          <cell r="D1520" t="str">
            <v/>
          </cell>
        </row>
        <row r="1521">
          <cell r="D1521" t="str">
            <v/>
          </cell>
        </row>
        <row r="1522">
          <cell r="D1522" t="str">
            <v/>
          </cell>
        </row>
        <row r="1523">
          <cell r="D1523" t="str">
            <v/>
          </cell>
        </row>
        <row r="1524">
          <cell r="D1524" t="str">
            <v/>
          </cell>
        </row>
        <row r="1525">
          <cell r="D1525" t="str">
            <v/>
          </cell>
        </row>
        <row r="1526">
          <cell r="D1526" t="str">
            <v/>
          </cell>
        </row>
        <row r="1527">
          <cell r="D1527" t="str">
            <v/>
          </cell>
        </row>
        <row r="1528">
          <cell r="D1528" t="str">
            <v/>
          </cell>
        </row>
        <row r="1529">
          <cell r="D1529" t="str">
            <v/>
          </cell>
        </row>
        <row r="1530">
          <cell r="D1530" t="str">
            <v/>
          </cell>
        </row>
        <row r="1531">
          <cell r="D1531" t="str">
            <v/>
          </cell>
        </row>
        <row r="1532">
          <cell r="D1532" t="str">
            <v/>
          </cell>
        </row>
        <row r="1533">
          <cell r="D1533" t="str">
            <v/>
          </cell>
        </row>
        <row r="1534">
          <cell r="D1534" t="str">
            <v/>
          </cell>
        </row>
        <row r="1535">
          <cell r="D1535" t="str">
            <v/>
          </cell>
        </row>
        <row r="1536">
          <cell r="D1536" t="str">
            <v/>
          </cell>
        </row>
        <row r="1537">
          <cell r="D1537" t="str">
            <v/>
          </cell>
        </row>
        <row r="1538">
          <cell r="D1538" t="str">
            <v/>
          </cell>
        </row>
        <row r="1539">
          <cell r="D1539" t="str">
            <v/>
          </cell>
        </row>
        <row r="1540">
          <cell r="D1540" t="str">
            <v/>
          </cell>
        </row>
        <row r="1541">
          <cell r="D1541" t="str">
            <v/>
          </cell>
        </row>
        <row r="1542">
          <cell r="D1542" t="str">
            <v/>
          </cell>
        </row>
        <row r="1543">
          <cell r="D1543" t="str">
            <v/>
          </cell>
        </row>
        <row r="1544">
          <cell r="D1544" t="str">
            <v/>
          </cell>
        </row>
        <row r="1545">
          <cell r="D1545" t="str">
            <v/>
          </cell>
        </row>
        <row r="1546">
          <cell r="D1546" t="str">
            <v/>
          </cell>
        </row>
        <row r="1547">
          <cell r="D1547" t="str">
            <v/>
          </cell>
        </row>
        <row r="1548">
          <cell r="D1548" t="str">
            <v/>
          </cell>
        </row>
        <row r="1549">
          <cell r="D1549" t="str">
            <v/>
          </cell>
        </row>
        <row r="1550">
          <cell r="D1550" t="str">
            <v/>
          </cell>
        </row>
        <row r="1551">
          <cell r="D1551" t="str">
            <v/>
          </cell>
        </row>
        <row r="1552">
          <cell r="D1552" t="str">
            <v/>
          </cell>
        </row>
        <row r="1553">
          <cell r="D1553" t="str">
            <v/>
          </cell>
        </row>
        <row r="1554">
          <cell r="D1554" t="str">
            <v/>
          </cell>
        </row>
        <row r="1555">
          <cell r="D1555" t="str">
            <v/>
          </cell>
        </row>
        <row r="1556">
          <cell r="D1556" t="str">
            <v/>
          </cell>
        </row>
        <row r="1557">
          <cell r="D1557" t="str">
            <v/>
          </cell>
        </row>
        <row r="1558">
          <cell r="D1558" t="str">
            <v/>
          </cell>
        </row>
        <row r="1559">
          <cell r="D1559" t="str">
            <v/>
          </cell>
        </row>
        <row r="1560">
          <cell r="D1560" t="str">
            <v/>
          </cell>
        </row>
        <row r="1561">
          <cell r="D1561" t="str">
            <v/>
          </cell>
        </row>
        <row r="1562">
          <cell r="D1562" t="str">
            <v/>
          </cell>
        </row>
        <row r="1563">
          <cell r="D1563" t="str">
            <v/>
          </cell>
        </row>
        <row r="1564">
          <cell r="D1564" t="str">
            <v/>
          </cell>
        </row>
        <row r="1565">
          <cell r="D1565" t="str">
            <v/>
          </cell>
        </row>
        <row r="1566">
          <cell r="D1566" t="str">
            <v/>
          </cell>
        </row>
        <row r="1567">
          <cell r="D1567" t="str">
            <v/>
          </cell>
        </row>
        <row r="1568">
          <cell r="D1568" t="str">
            <v/>
          </cell>
        </row>
        <row r="1569">
          <cell r="D1569" t="str">
            <v/>
          </cell>
        </row>
        <row r="1570">
          <cell r="D1570" t="str">
            <v/>
          </cell>
        </row>
        <row r="1571">
          <cell r="D1571" t="str">
            <v/>
          </cell>
        </row>
        <row r="1572">
          <cell r="D1572" t="str">
            <v/>
          </cell>
        </row>
        <row r="1573">
          <cell r="D1573" t="str">
            <v/>
          </cell>
        </row>
        <row r="1574">
          <cell r="D1574" t="str">
            <v/>
          </cell>
        </row>
        <row r="1575">
          <cell r="D1575" t="str">
            <v/>
          </cell>
        </row>
        <row r="1576">
          <cell r="D1576" t="str">
            <v/>
          </cell>
        </row>
        <row r="1577">
          <cell r="D1577" t="str">
            <v/>
          </cell>
        </row>
        <row r="1578">
          <cell r="D1578" t="str">
            <v/>
          </cell>
        </row>
        <row r="1579">
          <cell r="D1579" t="str">
            <v/>
          </cell>
        </row>
        <row r="1580">
          <cell r="D1580" t="str">
            <v/>
          </cell>
        </row>
        <row r="1581">
          <cell r="D1581" t="str">
            <v/>
          </cell>
        </row>
        <row r="1582">
          <cell r="D1582" t="str">
            <v/>
          </cell>
        </row>
        <row r="1583">
          <cell r="D1583" t="str">
            <v/>
          </cell>
        </row>
        <row r="1584">
          <cell r="D1584" t="str">
            <v/>
          </cell>
        </row>
        <row r="1585">
          <cell r="D1585" t="str">
            <v/>
          </cell>
        </row>
        <row r="1586">
          <cell r="D1586" t="str">
            <v/>
          </cell>
        </row>
        <row r="1587">
          <cell r="D1587" t="str">
            <v/>
          </cell>
        </row>
        <row r="1588">
          <cell r="D1588" t="str">
            <v/>
          </cell>
        </row>
        <row r="1589">
          <cell r="D1589" t="str">
            <v/>
          </cell>
        </row>
        <row r="1590">
          <cell r="D1590" t="str">
            <v/>
          </cell>
        </row>
        <row r="1591">
          <cell r="D1591" t="str">
            <v/>
          </cell>
        </row>
        <row r="1592">
          <cell r="D1592" t="str">
            <v/>
          </cell>
        </row>
        <row r="1593">
          <cell r="D1593" t="str">
            <v/>
          </cell>
        </row>
        <row r="1594">
          <cell r="D1594" t="str">
            <v/>
          </cell>
        </row>
        <row r="1595">
          <cell r="D1595" t="str">
            <v/>
          </cell>
        </row>
        <row r="1596">
          <cell r="D1596" t="str">
            <v/>
          </cell>
        </row>
        <row r="1597">
          <cell r="D1597" t="str">
            <v/>
          </cell>
        </row>
        <row r="1598">
          <cell r="D1598" t="str">
            <v/>
          </cell>
        </row>
        <row r="1599">
          <cell r="D1599" t="str">
            <v/>
          </cell>
        </row>
        <row r="1600">
          <cell r="D1600" t="str">
            <v/>
          </cell>
        </row>
        <row r="1601">
          <cell r="D1601" t="str">
            <v/>
          </cell>
        </row>
        <row r="1602">
          <cell r="D1602" t="str">
            <v/>
          </cell>
        </row>
        <row r="1603">
          <cell r="D1603" t="str">
            <v/>
          </cell>
        </row>
        <row r="1604">
          <cell r="D1604" t="str">
            <v/>
          </cell>
        </row>
        <row r="1605">
          <cell r="D1605" t="str">
            <v/>
          </cell>
        </row>
        <row r="1606">
          <cell r="D1606" t="str">
            <v/>
          </cell>
        </row>
        <row r="1607">
          <cell r="D1607" t="str">
            <v/>
          </cell>
        </row>
        <row r="1608">
          <cell r="D1608" t="str">
            <v/>
          </cell>
        </row>
        <row r="1609">
          <cell r="D1609" t="str">
            <v/>
          </cell>
        </row>
        <row r="1610">
          <cell r="D1610" t="str">
            <v/>
          </cell>
        </row>
        <row r="1611">
          <cell r="D1611" t="str">
            <v/>
          </cell>
        </row>
        <row r="1612">
          <cell r="D1612" t="str">
            <v/>
          </cell>
        </row>
        <row r="1613">
          <cell r="D1613" t="str">
            <v/>
          </cell>
        </row>
        <row r="1614">
          <cell r="D1614" t="str">
            <v/>
          </cell>
        </row>
        <row r="1615">
          <cell r="D1615" t="str">
            <v/>
          </cell>
        </row>
        <row r="1616">
          <cell r="D1616" t="str">
            <v/>
          </cell>
        </row>
        <row r="1617">
          <cell r="D1617" t="str">
            <v/>
          </cell>
        </row>
        <row r="1618">
          <cell r="D1618" t="str">
            <v/>
          </cell>
        </row>
        <row r="1619">
          <cell r="D1619" t="str">
            <v/>
          </cell>
        </row>
        <row r="1620">
          <cell r="D1620" t="str">
            <v/>
          </cell>
        </row>
        <row r="1621">
          <cell r="D1621" t="str">
            <v/>
          </cell>
        </row>
        <row r="1622">
          <cell r="D1622" t="str">
            <v/>
          </cell>
        </row>
        <row r="1623">
          <cell r="D1623" t="str">
            <v/>
          </cell>
        </row>
        <row r="1624">
          <cell r="D1624" t="str">
            <v/>
          </cell>
        </row>
        <row r="1625">
          <cell r="D1625" t="str">
            <v/>
          </cell>
        </row>
        <row r="1626">
          <cell r="D1626" t="str">
            <v/>
          </cell>
        </row>
        <row r="1627">
          <cell r="D1627" t="str">
            <v/>
          </cell>
        </row>
        <row r="1628">
          <cell r="D1628" t="str">
            <v/>
          </cell>
        </row>
        <row r="1629">
          <cell r="D1629" t="str">
            <v/>
          </cell>
        </row>
        <row r="1630">
          <cell r="D1630" t="str">
            <v/>
          </cell>
        </row>
        <row r="1631">
          <cell r="D1631" t="str">
            <v/>
          </cell>
        </row>
        <row r="1632">
          <cell r="D1632" t="str">
            <v/>
          </cell>
        </row>
        <row r="1633">
          <cell r="D1633" t="str">
            <v/>
          </cell>
        </row>
        <row r="1634">
          <cell r="D1634" t="str">
            <v/>
          </cell>
        </row>
        <row r="1635">
          <cell r="D1635" t="str">
            <v/>
          </cell>
        </row>
        <row r="1636">
          <cell r="D1636" t="str">
            <v/>
          </cell>
        </row>
        <row r="1637">
          <cell r="D1637" t="str">
            <v/>
          </cell>
        </row>
        <row r="1638">
          <cell r="D1638" t="str">
            <v/>
          </cell>
        </row>
        <row r="1639">
          <cell r="D1639" t="str">
            <v/>
          </cell>
        </row>
        <row r="1640">
          <cell r="D1640" t="str">
            <v/>
          </cell>
        </row>
        <row r="1641">
          <cell r="D1641" t="str">
            <v/>
          </cell>
        </row>
        <row r="1642">
          <cell r="D1642" t="str">
            <v/>
          </cell>
        </row>
        <row r="1643">
          <cell r="D1643" t="str">
            <v/>
          </cell>
        </row>
        <row r="1644">
          <cell r="D1644" t="str">
            <v/>
          </cell>
        </row>
        <row r="1645">
          <cell r="D1645" t="str">
            <v/>
          </cell>
        </row>
        <row r="1646">
          <cell r="D1646" t="str">
            <v/>
          </cell>
        </row>
        <row r="1647">
          <cell r="D1647" t="str">
            <v/>
          </cell>
        </row>
        <row r="1648">
          <cell r="D1648" t="str">
            <v/>
          </cell>
        </row>
        <row r="1649">
          <cell r="D1649" t="str">
            <v/>
          </cell>
        </row>
        <row r="1650">
          <cell r="D1650" t="str">
            <v/>
          </cell>
        </row>
        <row r="1651">
          <cell r="D1651" t="str">
            <v/>
          </cell>
        </row>
        <row r="1652">
          <cell r="D1652" t="str">
            <v/>
          </cell>
        </row>
        <row r="1653">
          <cell r="D1653" t="str">
            <v/>
          </cell>
        </row>
        <row r="1654">
          <cell r="D1654" t="str">
            <v/>
          </cell>
        </row>
        <row r="1655">
          <cell r="D1655" t="str">
            <v/>
          </cell>
        </row>
        <row r="1656">
          <cell r="D1656" t="str">
            <v/>
          </cell>
        </row>
        <row r="1657">
          <cell r="D1657" t="str">
            <v/>
          </cell>
        </row>
        <row r="1658">
          <cell r="D1658" t="str">
            <v/>
          </cell>
        </row>
        <row r="1659">
          <cell r="D1659" t="str">
            <v/>
          </cell>
        </row>
        <row r="1660">
          <cell r="D1660" t="str">
            <v/>
          </cell>
        </row>
        <row r="1661">
          <cell r="D1661" t="str">
            <v/>
          </cell>
        </row>
        <row r="1662">
          <cell r="D1662" t="str">
            <v/>
          </cell>
        </row>
        <row r="1663">
          <cell r="D1663" t="str">
            <v/>
          </cell>
        </row>
        <row r="1664">
          <cell r="D1664" t="str">
            <v/>
          </cell>
        </row>
        <row r="1665">
          <cell r="D1665" t="str">
            <v/>
          </cell>
        </row>
        <row r="1666">
          <cell r="D1666" t="str">
            <v/>
          </cell>
        </row>
        <row r="1667">
          <cell r="D1667" t="str">
            <v/>
          </cell>
        </row>
        <row r="1668">
          <cell r="D1668" t="str">
            <v/>
          </cell>
        </row>
        <row r="1669">
          <cell r="D1669" t="str">
            <v/>
          </cell>
        </row>
        <row r="1670">
          <cell r="D1670" t="str">
            <v/>
          </cell>
        </row>
        <row r="1671">
          <cell r="D1671" t="str">
            <v/>
          </cell>
        </row>
        <row r="1672">
          <cell r="D1672" t="str">
            <v/>
          </cell>
        </row>
        <row r="1673">
          <cell r="D1673" t="str">
            <v/>
          </cell>
        </row>
        <row r="1674">
          <cell r="D1674" t="str">
            <v/>
          </cell>
        </row>
        <row r="1675">
          <cell r="D1675" t="str">
            <v/>
          </cell>
        </row>
        <row r="1676">
          <cell r="D1676" t="str">
            <v/>
          </cell>
        </row>
        <row r="1677">
          <cell r="D1677" t="str">
            <v/>
          </cell>
        </row>
        <row r="1678">
          <cell r="D1678" t="str">
            <v/>
          </cell>
        </row>
        <row r="1679">
          <cell r="D1679" t="str">
            <v/>
          </cell>
        </row>
        <row r="1680">
          <cell r="D1680" t="str">
            <v/>
          </cell>
        </row>
        <row r="1681">
          <cell r="D1681" t="str">
            <v/>
          </cell>
        </row>
        <row r="1682">
          <cell r="D1682" t="str">
            <v/>
          </cell>
        </row>
        <row r="1683">
          <cell r="D1683" t="str">
            <v/>
          </cell>
        </row>
        <row r="1684">
          <cell r="D1684" t="str">
            <v/>
          </cell>
        </row>
        <row r="1685">
          <cell r="D1685" t="str">
            <v/>
          </cell>
        </row>
        <row r="1686">
          <cell r="D1686" t="str">
            <v/>
          </cell>
        </row>
        <row r="1687">
          <cell r="D1687" t="str">
            <v/>
          </cell>
        </row>
        <row r="1688">
          <cell r="D1688" t="str">
            <v/>
          </cell>
        </row>
        <row r="1689">
          <cell r="D1689" t="str">
            <v/>
          </cell>
        </row>
        <row r="1690">
          <cell r="D1690" t="str">
            <v/>
          </cell>
        </row>
        <row r="1691">
          <cell r="D1691" t="str">
            <v/>
          </cell>
        </row>
        <row r="1692">
          <cell r="D1692" t="str">
            <v/>
          </cell>
        </row>
        <row r="1693">
          <cell r="D1693" t="str">
            <v/>
          </cell>
        </row>
        <row r="1694">
          <cell r="D1694" t="str">
            <v/>
          </cell>
        </row>
        <row r="1695">
          <cell r="D1695" t="str">
            <v/>
          </cell>
        </row>
        <row r="1696">
          <cell r="D1696" t="str">
            <v/>
          </cell>
        </row>
        <row r="1697">
          <cell r="D1697" t="str">
            <v/>
          </cell>
        </row>
        <row r="1698">
          <cell r="D1698" t="str">
            <v/>
          </cell>
        </row>
        <row r="1699">
          <cell r="D1699" t="str">
            <v/>
          </cell>
        </row>
        <row r="1700">
          <cell r="D1700" t="str">
            <v/>
          </cell>
        </row>
        <row r="1701">
          <cell r="D1701" t="str">
            <v/>
          </cell>
        </row>
        <row r="1702">
          <cell r="D1702" t="str">
            <v/>
          </cell>
        </row>
        <row r="1703">
          <cell r="D1703" t="str">
            <v/>
          </cell>
        </row>
        <row r="1704">
          <cell r="D1704" t="str">
            <v/>
          </cell>
        </row>
        <row r="1705">
          <cell r="D1705" t="str">
            <v/>
          </cell>
        </row>
        <row r="1706">
          <cell r="D1706" t="str">
            <v/>
          </cell>
        </row>
        <row r="1707">
          <cell r="D1707" t="str">
            <v/>
          </cell>
        </row>
        <row r="1708">
          <cell r="D1708" t="str">
            <v/>
          </cell>
        </row>
        <row r="1709">
          <cell r="D1709" t="str">
            <v/>
          </cell>
        </row>
        <row r="1710">
          <cell r="D1710" t="str">
            <v/>
          </cell>
        </row>
        <row r="1711">
          <cell r="D1711" t="str">
            <v/>
          </cell>
        </row>
        <row r="1712">
          <cell r="D1712" t="str">
            <v/>
          </cell>
        </row>
        <row r="1713">
          <cell r="D1713" t="str">
            <v/>
          </cell>
        </row>
        <row r="1714">
          <cell r="D1714" t="str">
            <v/>
          </cell>
        </row>
        <row r="1715">
          <cell r="D1715" t="str">
            <v/>
          </cell>
        </row>
        <row r="1716">
          <cell r="D1716" t="str">
            <v/>
          </cell>
        </row>
        <row r="1717">
          <cell r="D1717" t="str">
            <v/>
          </cell>
        </row>
        <row r="1718">
          <cell r="D1718" t="str">
            <v/>
          </cell>
        </row>
        <row r="1719">
          <cell r="D1719" t="str">
            <v/>
          </cell>
        </row>
        <row r="1720">
          <cell r="D1720" t="str">
            <v/>
          </cell>
        </row>
        <row r="1721">
          <cell r="D1721" t="str">
            <v/>
          </cell>
        </row>
        <row r="1722">
          <cell r="D1722" t="str">
            <v/>
          </cell>
        </row>
        <row r="1723">
          <cell r="D1723" t="str">
            <v/>
          </cell>
        </row>
        <row r="1724">
          <cell r="D1724" t="str">
            <v/>
          </cell>
        </row>
        <row r="1725">
          <cell r="D1725" t="str">
            <v/>
          </cell>
        </row>
        <row r="1726">
          <cell r="D1726" t="str">
            <v/>
          </cell>
        </row>
        <row r="1727">
          <cell r="D1727" t="str">
            <v/>
          </cell>
        </row>
        <row r="1728">
          <cell r="D1728" t="str">
            <v/>
          </cell>
        </row>
        <row r="1729">
          <cell r="D1729" t="str">
            <v/>
          </cell>
        </row>
        <row r="1730">
          <cell r="D1730" t="str">
            <v/>
          </cell>
        </row>
        <row r="1731">
          <cell r="D1731" t="str">
            <v/>
          </cell>
        </row>
        <row r="1732">
          <cell r="D1732" t="str">
            <v/>
          </cell>
        </row>
        <row r="1733">
          <cell r="D1733" t="str">
            <v/>
          </cell>
        </row>
        <row r="1734">
          <cell r="D1734" t="str">
            <v/>
          </cell>
        </row>
        <row r="1735">
          <cell r="D1735" t="str">
            <v/>
          </cell>
        </row>
        <row r="1736">
          <cell r="D1736" t="str">
            <v/>
          </cell>
        </row>
        <row r="1737">
          <cell r="D1737" t="str">
            <v/>
          </cell>
        </row>
        <row r="1738">
          <cell r="D1738" t="str">
            <v/>
          </cell>
        </row>
        <row r="1739">
          <cell r="D1739" t="str">
            <v/>
          </cell>
        </row>
        <row r="1740">
          <cell r="D1740" t="str">
            <v/>
          </cell>
        </row>
        <row r="1741">
          <cell r="D1741" t="str">
            <v/>
          </cell>
        </row>
        <row r="1742">
          <cell r="D1742" t="str">
            <v/>
          </cell>
        </row>
        <row r="1743">
          <cell r="D1743" t="str">
            <v/>
          </cell>
        </row>
        <row r="1744">
          <cell r="D1744" t="str">
            <v/>
          </cell>
        </row>
        <row r="1745">
          <cell r="D1745" t="str">
            <v/>
          </cell>
        </row>
        <row r="1746">
          <cell r="D1746" t="str">
            <v/>
          </cell>
        </row>
        <row r="1747">
          <cell r="D1747" t="str">
            <v/>
          </cell>
        </row>
        <row r="1748">
          <cell r="D1748" t="str">
            <v/>
          </cell>
        </row>
        <row r="1749">
          <cell r="D1749" t="str">
            <v/>
          </cell>
        </row>
        <row r="1750">
          <cell r="D1750" t="str">
            <v/>
          </cell>
        </row>
        <row r="1751">
          <cell r="D1751" t="str">
            <v/>
          </cell>
        </row>
        <row r="1752">
          <cell r="D1752" t="str">
            <v/>
          </cell>
        </row>
        <row r="1753">
          <cell r="D1753" t="str">
            <v/>
          </cell>
        </row>
        <row r="1754">
          <cell r="D1754" t="str">
            <v/>
          </cell>
        </row>
        <row r="1755">
          <cell r="D1755" t="str">
            <v/>
          </cell>
        </row>
        <row r="1756">
          <cell r="D1756" t="str">
            <v/>
          </cell>
        </row>
        <row r="1757">
          <cell r="D1757" t="str">
            <v/>
          </cell>
        </row>
        <row r="1758">
          <cell r="D1758" t="str">
            <v/>
          </cell>
        </row>
        <row r="1759">
          <cell r="D1759" t="str">
            <v/>
          </cell>
        </row>
        <row r="1760">
          <cell r="D1760" t="str">
            <v/>
          </cell>
        </row>
        <row r="1761">
          <cell r="D1761" t="str">
            <v/>
          </cell>
        </row>
        <row r="1762">
          <cell r="D1762" t="str">
            <v/>
          </cell>
        </row>
        <row r="1763">
          <cell r="D1763" t="str">
            <v/>
          </cell>
        </row>
        <row r="1764">
          <cell r="D1764" t="str">
            <v/>
          </cell>
        </row>
        <row r="1765">
          <cell r="D1765" t="str">
            <v/>
          </cell>
        </row>
        <row r="1766">
          <cell r="D1766" t="str">
            <v/>
          </cell>
        </row>
        <row r="1767">
          <cell r="D1767" t="str">
            <v/>
          </cell>
        </row>
        <row r="1768">
          <cell r="D1768" t="str">
            <v/>
          </cell>
        </row>
        <row r="1769">
          <cell r="D1769" t="str">
            <v/>
          </cell>
        </row>
        <row r="1770">
          <cell r="D1770" t="str">
            <v/>
          </cell>
        </row>
        <row r="1771">
          <cell r="D1771" t="str">
            <v/>
          </cell>
        </row>
        <row r="1772">
          <cell r="D1772" t="str">
            <v/>
          </cell>
        </row>
        <row r="1773">
          <cell r="D1773" t="str">
            <v/>
          </cell>
        </row>
        <row r="1774">
          <cell r="D1774" t="str">
            <v/>
          </cell>
        </row>
        <row r="1775">
          <cell r="D1775" t="str">
            <v/>
          </cell>
        </row>
        <row r="1776">
          <cell r="D1776" t="str">
            <v/>
          </cell>
        </row>
        <row r="1777">
          <cell r="D1777" t="str">
            <v/>
          </cell>
        </row>
        <row r="1778">
          <cell r="D1778" t="str">
            <v/>
          </cell>
        </row>
        <row r="1779">
          <cell r="D1779" t="str">
            <v/>
          </cell>
        </row>
        <row r="1780">
          <cell r="D1780" t="str">
            <v/>
          </cell>
        </row>
        <row r="1781">
          <cell r="D1781" t="str">
            <v/>
          </cell>
        </row>
        <row r="1782">
          <cell r="D1782" t="str">
            <v/>
          </cell>
        </row>
        <row r="1783">
          <cell r="D1783" t="str">
            <v/>
          </cell>
        </row>
        <row r="1784">
          <cell r="D1784" t="str">
            <v/>
          </cell>
        </row>
        <row r="1785">
          <cell r="D1785" t="str">
            <v/>
          </cell>
        </row>
        <row r="1786">
          <cell r="D1786" t="str">
            <v/>
          </cell>
        </row>
        <row r="1787">
          <cell r="D1787" t="str">
            <v/>
          </cell>
        </row>
        <row r="1788">
          <cell r="D1788" t="str">
            <v/>
          </cell>
        </row>
        <row r="1789">
          <cell r="D1789" t="str">
            <v/>
          </cell>
        </row>
        <row r="1790">
          <cell r="D1790" t="str">
            <v/>
          </cell>
        </row>
        <row r="1791">
          <cell r="D1791" t="str">
            <v/>
          </cell>
        </row>
        <row r="1792">
          <cell r="D1792" t="str">
            <v/>
          </cell>
        </row>
        <row r="1793">
          <cell r="D1793" t="str">
            <v/>
          </cell>
        </row>
        <row r="1794">
          <cell r="D1794" t="str">
            <v/>
          </cell>
        </row>
        <row r="1795">
          <cell r="D1795" t="str">
            <v/>
          </cell>
        </row>
        <row r="1796">
          <cell r="D1796" t="str">
            <v/>
          </cell>
        </row>
        <row r="1797">
          <cell r="D1797" t="str">
            <v/>
          </cell>
        </row>
        <row r="1798">
          <cell r="D1798" t="str">
            <v/>
          </cell>
        </row>
        <row r="1799">
          <cell r="D1799" t="str">
            <v/>
          </cell>
        </row>
        <row r="1800">
          <cell r="D1800" t="str">
            <v/>
          </cell>
        </row>
        <row r="1801">
          <cell r="D1801" t="str">
            <v/>
          </cell>
        </row>
        <row r="1802">
          <cell r="D1802" t="str">
            <v/>
          </cell>
        </row>
        <row r="1803">
          <cell r="D1803" t="str">
            <v/>
          </cell>
        </row>
        <row r="1804">
          <cell r="D1804" t="str">
            <v/>
          </cell>
        </row>
        <row r="1805">
          <cell r="D1805" t="str">
            <v/>
          </cell>
        </row>
        <row r="1806">
          <cell r="D1806" t="str">
            <v/>
          </cell>
        </row>
        <row r="1807">
          <cell r="D1807" t="str">
            <v/>
          </cell>
        </row>
        <row r="1808">
          <cell r="D1808" t="str">
            <v/>
          </cell>
        </row>
        <row r="1809">
          <cell r="D1809" t="str">
            <v/>
          </cell>
        </row>
        <row r="1810">
          <cell r="D1810" t="str">
            <v/>
          </cell>
        </row>
        <row r="1811">
          <cell r="D1811" t="str">
            <v/>
          </cell>
        </row>
        <row r="1812">
          <cell r="D1812" t="str">
            <v/>
          </cell>
        </row>
        <row r="1813">
          <cell r="D1813" t="str">
            <v/>
          </cell>
        </row>
        <row r="1814">
          <cell r="D1814" t="str">
            <v/>
          </cell>
        </row>
        <row r="1815">
          <cell r="D1815" t="str">
            <v/>
          </cell>
        </row>
        <row r="1816">
          <cell r="D1816" t="str">
            <v/>
          </cell>
        </row>
        <row r="1817">
          <cell r="D1817" t="str">
            <v/>
          </cell>
        </row>
        <row r="1818">
          <cell r="D1818" t="str">
            <v/>
          </cell>
        </row>
        <row r="1819">
          <cell r="D1819" t="str">
            <v/>
          </cell>
        </row>
        <row r="1820">
          <cell r="D1820" t="str">
            <v/>
          </cell>
        </row>
        <row r="1821">
          <cell r="D1821" t="str">
            <v/>
          </cell>
        </row>
        <row r="1822">
          <cell r="D1822" t="str">
            <v/>
          </cell>
        </row>
        <row r="1823">
          <cell r="D1823" t="str">
            <v/>
          </cell>
        </row>
        <row r="1824">
          <cell r="D1824" t="str">
            <v/>
          </cell>
        </row>
        <row r="1825">
          <cell r="D1825" t="str">
            <v/>
          </cell>
        </row>
        <row r="1826">
          <cell r="D1826" t="str">
            <v/>
          </cell>
        </row>
        <row r="1827">
          <cell r="D1827" t="str">
            <v/>
          </cell>
        </row>
        <row r="1828">
          <cell r="D1828" t="str">
            <v/>
          </cell>
        </row>
        <row r="1829">
          <cell r="D1829" t="str">
            <v/>
          </cell>
        </row>
        <row r="1830">
          <cell r="D1830" t="str">
            <v/>
          </cell>
        </row>
        <row r="1831">
          <cell r="D1831" t="str">
            <v/>
          </cell>
        </row>
        <row r="1832">
          <cell r="D1832" t="str">
            <v/>
          </cell>
        </row>
        <row r="1833">
          <cell r="D1833" t="str">
            <v/>
          </cell>
        </row>
        <row r="1834">
          <cell r="D1834" t="str">
            <v/>
          </cell>
        </row>
        <row r="1835">
          <cell r="D1835" t="str">
            <v/>
          </cell>
        </row>
        <row r="1836">
          <cell r="D1836" t="str">
            <v/>
          </cell>
        </row>
        <row r="1837">
          <cell r="D1837" t="str">
            <v/>
          </cell>
        </row>
        <row r="1838">
          <cell r="D1838" t="str">
            <v/>
          </cell>
        </row>
        <row r="1839">
          <cell r="D1839" t="str">
            <v/>
          </cell>
        </row>
        <row r="1840">
          <cell r="D1840" t="str">
            <v/>
          </cell>
        </row>
        <row r="1841">
          <cell r="D1841" t="str">
            <v/>
          </cell>
        </row>
        <row r="1842">
          <cell r="D1842" t="str">
            <v/>
          </cell>
        </row>
        <row r="1843">
          <cell r="D1843" t="str">
            <v/>
          </cell>
        </row>
        <row r="1844">
          <cell r="D1844" t="str">
            <v/>
          </cell>
        </row>
        <row r="1845">
          <cell r="D1845" t="str">
            <v/>
          </cell>
        </row>
        <row r="1846">
          <cell r="D1846" t="str">
            <v/>
          </cell>
        </row>
        <row r="1847">
          <cell r="D1847" t="str">
            <v/>
          </cell>
        </row>
        <row r="1848">
          <cell r="D1848" t="str">
            <v/>
          </cell>
        </row>
        <row r="1849">
          <cell r="D1849" t="str">
            <v/>
          </cell>
        </row>
        <row r="1850">
          <cell r="D1850" t="str">
            <v/>
          </cell>
        </row>
        <row r="1851">
          <cell r="D1851" t="str">
            <v/>
          </cell>
        </row>
        <row r="1852">
          <cell r="D1852" t="str">
            <v/>
          </cell>
        </row>
        <row r="1853">
          <cell r="D1853" t="str">
            <v/>
          </cell>
        </row>
        <row r="1854">
          <cell r="D1854" t="str">
            <v/>
          </cell>
        </row>
        <row r="1855">
          <cell r="D1855" t="str">
            <v/>
          </cell>
        </row>
        <row r="1856">
          <cell r="D1856" t="str">
            <v/>
          </cell>
        </row>
        <row r="1857">
          <cell r="D1857" t="str">
            <v/>
          </cell>
        </row>
        <row r="1858">
          <cell r="D1858" t="str">
            <v/>
          </cell>
        </row>
        <row r="1859">
          <cell r="D1859" t="str">
            <v/>
          </cell>
        </row>
        <row r="1860">
          <cell r="D1860" t="str">
            <v/>
          </cell>
        </row>
        <row r="1861">
          <cell r="D1861" t="str">
            <v/>
          </cell>
        </row>
        <row r="1862">
          <cell r="D1862" t="str">
            <v/>
          </cell>
        </row>
        <row r="1863">
          <cell r="D1863" t="str">
            <v/>
          </cell>
        </row>
        <row r="1864">
          <cell r="D1864" t="str">
            <v/>
          </cell>
        </row>
        <row r="1865">
          <cell r="D1865" t="str">
            <v/>
          </cell>
        </row>
        <row r="1866">
          <cell r="D1866" t="str">
            <v/>
          </cell>
        </row>
        <row r="1867">
          <cell r="D1867" t="str">
            <v/>
          </cell>
        </row>
        <row r="1868">
          <cell r="D1868" t="str">
            <v/>
          </cell>
        </row>
        <row r="1869">
          <cell r="D1869" t="str">
            <v/>
          </cell>
        </row>
        <row r="1870">
          <cell r="D1870" t="str">
            <v/>
          </cell>
        </row>
        <row r="1871">
          <cell r="D1871" t="str">
            <v/>
          </cell>
        </row>
        <row r="1872">
          <cell r="D1872" t="str">
            <v/>
          </cell>
        </row>
        <row r="1873">
          <cell r="D1873" t="str">
            <v/>
          </cell>
        </row>
        <row r="1874">
          <cell r="D1874" t="str">
            <v/>
          </cell>
        </row>
        <row r="1875">
          <cell r="D1875" t="str">
            <v/>
          </cell>
        </row>
        <row r="1876">
          <cell r="D1876" t="str">
            <v/>
          </cell>
        </row>
        <row r="1877">
          <cell r="D1877" t="str">
            <v/>
          </cell>
        </row>
        <row r="1878">
          <cell r="D1878" t="str">
            <v/>
          </cell>
        </row>
        <row r="1879">
          <cell r="D1879" t="str">
            <v/>
          </cell>
        </row>
        <row r="1880">
          <cell r="D1880" t="str">
            <v/>
          </cell>
        </row>
        <row r="1881">
          <cell r="D1881" t="str">
            <v/>
          </cell>
        </row>
        <row r="1882">
          <cell r="D1882" t="str">
            <v/>
          </cell>
        </row>
        <row r="1883">
          <cell r="D1883" t="str">
            <v/>
          </cell>
        </row>
        <row r="1884">
          <cell r="D1884" t="str">
            <v/>
          </cell>
        </row>
        <row r="1885">
          <cell r="D1885" t="str">
            <v/>
          </cell>
        </row>
        <row r="1886">
          <cell r="D1886" t="str">
            <v/>
          </cell>
        </row>
        <row r="1887">
          <cell r="D1887" t="str">
            <v/>
          </cell>
        </row>
        <row r="1888">
          <cell r="D1888" t="str">
            <v/>
          </cell>
        </row>
        <row r="1889">
          <cell r="D1889" t="str">
            <v/>
          </cell>
        </row>
        <row r="1890">
          <cell r="D1890" t="str">
            <v/>
          </cell>
        </row>
        <row r="1891">
          <cell r="D1891" t="str">
            <v/>
          </cell>
        </row>
        <row r="1892">
          <cell r="D1892" t="str">
            <v/>
          </cell>
        </row>
        <row r="1893">
          <cell r="D1893" t="str">
            <v/>
          </cell>
        </row>
        <row r="1894">
          <cell r="D1894" t="str">
            <v/>
          </cell>
        </row>
        <row r="1895">
          <cell r="D1895" t="str">
            <v/>
          </cell>
        </row>
        <row r="1896">
          <cell r="D1896" t="str">
            <v/>
          </cell>
        </row>
        <row r="1897">
          <cell r="D1897" t="str">
            <v/>
          </cell>
        </row>
        <row r="1898">
          <cell r="D1898" t="str">
            <v/>
          </cell>
        </row>
        <row r="1899">
          <cell r="D1899" t="str">
            <v/>
          </cell>
        </row>
        <row r="1900">
          <cell r="D1900" t="str">
            <v/>
          </cell>
        </row>
        <row r="1901">
          <cell r="D1901" t="str">
            <v/>
          </cell>
        </row>
        <row r="1902">
          <cell r="D1902" t="str">
            <v/>
          </cell>
        </row>
        <row r="1903">
          <cell r="D1903" t="str">
            <v/>
          </cell>
        </row>
        <row r="1904">
          <cell r="D1904" t="str">
            <v/>
          </cell>
        </row>
        <row r="1905">
          <cell r="D1905" t="str">
            <v/>
          </cell>
        </row>
        <row r="1906">
          <cell r="D1906" t="str">
            <v/>
          </cell>
        </row>
        <row r="1907">
          <cell r="D1907" t="str">
            <v/>
          </cell>
        </row>
        <row r="1908">
          <cell r="D1908" t="str">
            <v/>
          </cell>
        </row>
        <row r="1909">
          <cell r="D1909" t="str">
            <v/>
          </cell>
        </row>
        <row r="1910">
          <cell r="D1910" t="str">
            <v/>
          </cell>
        </row>
        <row r="1911">
          <cell r="D1911" t="str">
            <v/>
          </cell>
        </row>
        <row r="1912">
          <cell r="D1912" t="str">
            <v/>
          </cell>
        </row>
        <row r="1913">
          <cell r="D1913" t="str">
            <v/>
          </cell>
        </row>
        <row r="1914">
          <cell r="D1914" t="str">
            <v/>
          </cell>
        </row>
        <row r="1915">
          <cell r="D1915" t="str">
            <v/>
          </cell>
        </row>
        <row r="1916">
          <cell r="D1916" t="str">
            <v/>
          </cell>
        </row>
        <row r="1917">
          <cell r="D1917" t="str">
            <v/>
          </cell>
        </row>
        <row r="1918">
          <cell r="D1918" t="str">
            <v/>
          </cell>
        </row>
        <row r="1919">
          <cell r="D1919" t="str">
            <v/>
          </cell>
        </row>
        <row r="1920">
          <cell r="D1920" t="str">
            <v/>
          </cell>
        </row>
        <row r="1921">
          <cell r="D1921" t="str">
            <v/>
          </cell>
        </row>
        <row r="1922">
          <cell r="D1922" t="str">
            <v/>
          </cell>
        </row>
        <row r="1923">
          <cell r="D1923" t="str">
            <v/>
          </cell>
        </row>
        <row r="1924">
          <cell r="D1924" t="str">
            <v/>
          </cell>
        </row>
        <row r="1925">
          <cell r="D1925" t="str">
            <v/>
          </cell>
        </row>
        <row r="1926">
          <cell r="D1926" t="str">
            <v/>
          </cell>
        </row>
        <row r="1927">
          <cell r="D1927" t="str">
            <v/>
          </cell>
        </row>
        <row r="1928">
          <cell r="D1928" t="str">
            <v/>
          </cell>
        </row>
        <row r="1929">
          <cell r="D1929" t="str">
            <v/>
          </cell>
        </row>
        <row r="1930">
          <cell r="D1930" t="str">
            <v/>
          </cell>
        </row>
        <row r="1931">
          <cell r="D1931" t="str">
            <v/>
          </cell>
        </row>
        <row r="1932">
          <cell r="D1932" t="str">
            <v/>
          </cell>
        </row>
        <row r="1933">
          <cell r="D1933" t="str">
            <v/>
          </cell>
        </row>
        <row r="1934">
          <cell r="D1934" t="str">
            <v/>
          </cell>
        </row>
        <row r="1935">
          <cell r="D1935" t="str">
            <v/>
          </cell>
        </row>
        <row r="1936">
          <cell r="D1936" t="str">
            <v/>
          </cell>
        </row>
        <row r="1937">
          <cell r="D1937" t="str">
            <v/>
          </cell>
        </row>
        <row r="1938">
          <cell r="D1938" t="str">
            <v/>
          </cell>
        </row>
        <row r="1939">
          <cell r="D1939" t="str">
            <v/>
          </cell>
        </row>
        <row r="1940">
          <cell r="D1940" t="str">
            <v/>
          </cell>
        </row>
        <row r="1941">
          <cell r="D1941" t="str">
            <v/>
          </cell>
        </row>
        <row r="1942">
          <cell r="D1942" t="str">
            <v/>
          </cell>
        </row>
        <row r="1943">
          <cell r="D1943" t="str">
            <v/>
          </cell>
        </row>
        <row r="1944">
          <cell r="D1944" t="str">
            <v/>
          </cell>
        </row>
        <row r="1945">
          <cell r="D1945" t="str">
            <v/>
          </cell>
        </row>
        <row r="1946">
          <cell r="D1946" t="str">
            <v/>
          </cell>
        </row>
        <row r="1947">
          <cell r="D1947" t="str">
            <v/>
          </cell>
        </row>
        <row r="1948">
          <cell r="D1948" t="str">
            <v/>
          </cell>
        </row>
        <row r="1949">
          <cell r="D1949" t="str">
            <v/>
          </cell>
        </row>
        <row r="1950">
          <cell r="D1950" t="str">
            <v/>
          </cell>
        </row>
        <row r="1951">
          <cell r="D1951" t="str">
            <v/>
          </cell>
        </row>
        <row r="1952">
          <cell r="D1952" t="str">
            <v/>
          </cell>
        </row>
        <row r="1953">
          <cell r="D1953" t="str">
            <v/>
          </cell>
        </row>
        <row r="1954">
          <cell r="D1954" t="str">
            <v/>
          </cell>
        </row>
        <row r="1955">
          <cell r="D1955" t="str">
            <v/>
          </cell>
        </row>
        <row r="1956">
          <cell r="D1956" t="str">
            <v/>
          </cell>
        </row>
        <row r="1957">
          <cell r="D1957" t="str">
            <v/>
          </cell>
        </row>
        <row r="1958">
          <cell r="D1958" t="str">
            <v/>
          </cell>
        </row>
        <row r="1959">
          <cell r="D1959" t="str">
            <v/>
          </cell>
        </row>
        <row r="1960">
          <cell r="D1960" t="str">
            <v/>
          </cell>
        </row>
        <row r="1961">
          <cell r="D1961" t="str">
            <v/>
          </cell>
        </row>
        <row r="1962">
          <cell r="D1962" t="str">
            <v/>
          </cell>
        </row>
        <row r="1963">
          <cell r="D1963" t="str">
            <v/>
          </cell>
        </row>
        <row r="1964">
          <cell r="D1964" t="str">
            <v/>
          </cell>
        </row>
        <row r="1965">
          <cell r="D1965" t="str">
            <v/>
          </cell>
        </row>
        <row r="1966">
          <cell r="D1966" t="str">
            <v/>
          </cell>
        </row>
        <row r="1967">
          <cell r="D1967" t="str">
            <v/>
          </cell>
        </row>
        <row r="1968">
          <cell r="D1968" t="str">
            <v/>
          </cell>
        </row>
        <row r="1969">
          <cell r="D1969" t="str">
            <v/>
          </cell>
        </row>
        <row r="1970">
          <cell r="D1970" t="str">
            <v/>
          </cell>
        </row>
        <row r="1971">
          <cell r="D1971" t="str">
            <v/>
          </cell>
        </row>
        <row r="1972">
          <cell r="D1972" t="str">
            <v/>
          </cell>
        </row>
        <row r="1973">
          <cell r="D1973" t="str">
            <v/>
          </cell>
        </row>
        <row r="1974">
          <cell r="D1974" t="str">
            <v/>
          </cell>
        </row>
        <row r="1975">
          <cell r="D1975" t="str">
            <v/>
          </cell>
        </row>
        <row r="1976">
          <cell r="D1976" t="str">
            <v/>
          </cell>
        </row>
        <row r="1977">
          <cell r="D1977" t="str">
            <v/>
          </cell>
        </row>
        <row r="1978">
          <cell r="D1978" t="str">
            <v/>
          </cell>
        </row>
        <row r="1979">
          <cell r="D1979" t="str">
            <v/>
          </cell>
        </row>
        <row r="1980">
          <cell r="D1980" t="str">
            <v/>
          </cell>
        </row>
        <row r="1981">
          <cell r="D1981" t="str">
            <v/>
          </cell>
        </row>
        <row r="1982">
          <cell r="D1982" t="str">
            <v/>
          </cell>
        </row>
        <row r="1983">
          <cell r="D1983" t="str">
            <v/>
          </cell>
        </row>
        <row r="1984">
          <cell r="D1984" t="str">
            <v/>
          </cell>
        </row>
        <row r="1985">
          <cell r="D1985" t="str">
            <v/>
          </cell>
        </row>
        <row r="1986">
          <cell r="D1986" t="str">
            <v/>
          </cell>
        </row>
        <row r="1987">
          <cell r="D1987" t="str">
            <v/>
          </cell>
        </row>
        <row r="1988">
          <cell r="D1988" t="str">
            <v/>
          </cell>
        </row>
        <row r="1989">
          <cell r="D1989" t="str">
            <v/>
          </cell>
        </row>
        <row r="1990">
          <cell r="D1990" t="str">
            <v/>
          </cell>
        </row>
        <row r="1991">
          <cell r="D1991" t="str">
            <v/>
          </cell>
        </row>
        <row r="1992">
          <cell r="D1992" t="str">
            <v/>
          </cell>
        </row>
        <row r="1993">
          <cell r="D1993" t="str">
            <v/>
          </cell>
        </row>
        <row r="1994">
          <cell r="D1994" t="str">
            <v/>
          </cell>
        </row>
        <row r="1995">
          <cell r="D1995" t="str">
            <v/>
          </cell>
        </row>
        <row r="1996">
          <cell r="D1996" t="str">
            <v/>
          </cell>
        </row>
        <row r="1997">
          <cell r="D1997" t="str">
            <v/>
          </cell>
        </row>
        <row r="1998">
          <cell r="D1998" t="str">
            <v/>
          </cell>
        </row>
        <row r="1999">
          <cell r="D1999" t="str">
            <v/>
          </cell>
        </row>
        <row r="2000">
          <cell r="D2000" t="str">
            <v/>
          </cell>
        </row>
        <row r="2001">
          <cell r="D2001" t="str">
            <v/>
          </cell>
        </row>
        <row r="2002">
          <cell r="D2002" t="str">
            <v/>
          </cell>
        </row>
        <row r="2003">
          <cell r="D2003" t="str">
            <v/>
          </cell>
        </row>
        <row r="2004">
          <cell r="D2004" t="str">
            <v/>
          </cell>
        </row>
        <row r="2005">
          <cell r="D2005" t="str">
            <v/>
          </cell>
        </row>
        <row r="2006">
          <cell r="D2006" t="str">
            <v/>
          </cell>
        </row>
        <row r="2007">
          <cell r="D2007" t="str">
            <v/>
          </cell>
        </row>
        <row r="2008">
          <cell r="D2008" t="str">
            <v/>
          </cell>
        </row>
        <row r="2009">
          <cell r="D2009" t="str">
            <v/>
          </cell>
        </row>
        <row r="2010">
          <cell r="D2010" t="str">
            <v/>
          </cell>
        </row>
        <row r="2011">
          <cell r="D2011" t="str">
            <v/>
          </cell>
        </row>
      </sheetData>
      <sheetData sheetId="8">
        <row r="5">
          <cell r="D5">
            <v>0.625</v>
          </cell>
        </row>
        <row r="7">
          <cell r="D7">
            <v>1</v>
          </cell>
          <cell r="E7">
            <v>0.66666666666666663</v>
          </cell>
          <cell r="F7">
            <v>0.4</v>
          </cell>
        </row>
        <row r="8">
          <cell r="D8">
            <v>1.5</v>
          </cell>
          <cell r="E8">
            <v>1</v>
          </cell>
          <cell r="F8">
            <v>0.6</v>
          </cell>
        </row>
        <row r="9">
          <cell r="D9">
            <v>2.5</v>
          </cell>
          <cell r="E9">
            <v>1.6666666666666667</v>
          </cell>
          <cell r="F9">
            <v>1</v>
          </cell>
        </row>
        <row r="10">
          <cell r="D10">
            <v>5</v>
          </cell>
          <cell r="E10">
            <v>3.3333333333333335</v>
          </cell>
          <cell r="F10">
            <v>2</v>
          </cell>
        </row>
        <row r="11">
          <cell r="D11">
            <v>8</v>
          </cell>
          <cell r="E11">
            <v>5.333333333333333</v>
          </cell>
          <cell r="F11">
            <v>3.2</v>
          </cell>
        </row>
        <row r="12">
          <cell r="D12">
            <v>15</v>
          </cell>
          <cell r="E12">
            <v>10</v>
          </cell>
          <cell r="F12">
            <v>6</v>
          </cell>
        </row>
        <row r="13">
          <cell r="D13">
            <v>25</v>
          </cell>
          <cell r="E13">
            <v>16.666666666666668</v>
          </cell>
          <cell r="F13">
            <v>10</v>
          </cell>
        </row>
        <row r="14">
          <cell r="D14">
            <v>50</v>
          </cell>
          <cell r="E14">
            <v>33.333333333333336</v>
          </cell>
          <cell r="F14">
            <v>20</v>
          </cell>
        </row>
        <row r="15">
          <cell r="D15">
            <v>80</v>
          </cell>
          <cell r="E15">
            <v>53.333333333333336</v>
          </cell>
          <cell r="F15">
            <v>32</v>
          </cell>
        </row>
        <row r="16">
          <cell r="D16">
            <v>115</v>
          </cell>
          <cell r="E16">
            <v>76.666666666666671</v>
          </cell>
          <cell r="F16">
            <v>46</v>
          </cell>
        </row>
        <row r="17">
          <cell r="D17">
            <v>215</v>
          </cell>
          <cell r="E17">
            <v>143.33333333333334</v>
          </cell>
          <cell r="F17">
            <v>86</v>
          </cell>
        </row>
        <row r="18">
          <cell r="D18">
            <v>320</v>
          </cell>
          <cell r="E18">
            <v>213.33333333333334</v>
          </cell>
          <cell r="F18">
            <v>128</v>
          </cell>
        </row>
        <row r="19">
          <cell r="D19">
            <v>458</v>
          </cell>
          <cell r="E19">
            <v>305.33333333333331</v>
          </cell>
          <cell r="F19">
            <v>183.2</v>
          </cell>
        </row>
        <row r="20">
          <cell r="D20">
            <v>732.5</v>
          </cell>
          <cell r="E20">
            <v>488.33333333333331</v>
          </cell>
          <cell r="F20">
            <v>293</v>
          </cell>
        </row>
        <row r="21">
          <cell r="D21">
            <v>925</v>
          </cell>
          <cell r="E21">
            <v>616.66666666666663</v>
          </cell>
          <cell r="F21">
            <v>370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9dQnBIURzkujg82e_QwDSHqDLb6tUspCjfR-RnBzXLXtGf6FsGuFRJ9THYbhiDN7" itemId="01IVWX2JIIFCAJTT7SJBHZ4H6NQMP33HQL">
      <xxl21:absoluteUrl r:id="rId2"/>
    </xxl21:alternateUrls>
    <sheetNames>
      <sheetName val="Calculations"/>
      <sheetName val="Inputs"/>
      <sheetName val="Output"/>
      <sheetName val="PFIS"/>
      <sheetName val="Capital Structure"/>
      <sheetName val="Int Sync, NTG, Rev Req"/>
      <sheetName val="Rate Design"/>
      <sheetName val="Rate Data Calculations"/>
      <sheetName val="Resources"/>
      <sheetName val="Bill Revised"/>
      <sheetName val="UW-230598 Staff Workbook 12-10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7A17579-D33D-4CEC-9C66-0FD0D56FA2A6}" name="Meter_10.112" displayName="Meter_10.112" ref="P9:Q19" totalsRowShown="0" headerRowDxfId="98" dataDxfId="96" headerRowBorderDxfId="97" tableBorderDxfId="95" headerRowCellStyle="Normal_Rosario Meters 2006">
  <autoFilter ref="P9:Q19" xr:uid="{00000000-0009-0000-0100-00000F000000}"/>
  <tableColumns count="2">
    <tableColumn id="1" xr3:uid="{1C3A545F-ED31-4F8E-A6E6-BFAD589DC638}" name="Size" dataDxfId="94"/>
    <tableColumn id="2" xr3:uid="{E3F1DBEC-55BB-403F-85C7-CB377D5F9B73}" name="Factor" dataDxfId="93" dataCellStyle="Normal_Rosario Meters 2006">
      <calculatedColumnFormula>INDEX([1]Resources!$D$7:$F$21,MATCH(Meter_10.112[[#This Row],[Size]],[1]!CapacityFactor_Sch13[Meter_Size],0),MATCH(Most_Common_Meter_Size,[1]Resources!$D$5:$F$5,0))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5C2995E7-FC1A-4330-A78B-B8070423718F}" name="UsageMeterSize_10.121" displayName="UsageMeterSize_10.121" ref="P49:AC59" totalsRowShown="0" dataDxfId="15" headerRowBorderDxfId="16" tableBorderDxfId="14" dataCellStyle="Comma 3">
  <autoFilter ref="P49:AC59" xr:uid="{00000000-0009-0000-0100-000024000000}"/>
  <tableColumns count="14">
    <tableColumn id="1" xr3:uid="{5502E022-EB9D-418A-9770-5CFCBDE9032F}" name="Meter Size" dataDxfId="13" dataCellStyle="Normal_Rosario Meters 2006"/>
    <tableColumn id="2" xr3:uid="{228C859B-25D6-4E32-853D-F300C4B8D21B}" name="Jan" dataDxfId="12" dataCellStyle="Comma 3"/>
    <tableColumn id="3" xr3:uid="{2208DC3F-5AD1-4543-8742-DB9CAF4227FD}" name="Feb" dataDxfId="11" dataCellStyle="Comma 3"/>
    <tableColumn id="4" xr3:uid="{E2B7D038-E061-44B2-BFF5-5AB5403C04BF}" name="Mar" dataDxfId="10" dataCellStyle="Comma 3"/>
    <tableColumn id="5" xr3:uid="{64B91BAE-1D33-43BC-9B8E-55F6458D366D}" name="Apr" dataDxfId="9" dataCellStyle="Comma 3"/>
    <tableColumn id="6" xr3:uid="{64EF8AA9-AEB7-4CC0-8B4C-92BC4A268A19}" name="May" dataDxfId="8" dataCellStyle="Comma 3"/>
    <tableColumn id="7" xr3:uid="{E1496766-2B51-4487-B011-07C16CCBDE39}" name="Jun" dataDxfId="7" dataCellStyle="Comma 3"/>
    <tableColumn id="8" xr3:uid="{C17482E4-F140-480F-AD08-E8AF90D51DA5}" name="Jul" dataDxfId="6" dataCellStyle="Comma 3"/>
    <tableColumn id="9" xr3:uid="{5EC4719D-FCD3-4620-8ED8-48230226E179}" name="Aug" dataDxfId="5" dataCellStyle="Comma 3"/>
    <tableColumn id="10" xr3:uid="{6277D57C-2879-4220-B0AC-DEF0254E2AD0}" name="Sep" dataDxfId="4" dataCellStyle="Comma 3"/>
    <tableColumn id="11" xr3:uid="{371A8DAE-7AC2-47C7-B225-3259698134A9}" name="Oct" dataDxfId="3" dataCellStyle="Comma 3"/>
    <tableColumn id="12" xr3:uid="{030673F9-71A1-4380-A0B8-017B12274D66}" name="Nov" dataDxfId="2" dataCellStyle="Comma 3"/>
    <tableColumn id="13" xr3:uid="{C1E5F6E4-A613-41BB-8DCF-E125D983F423}" name="Dec" dataDxfId="1" dataCellStyle="Comma 3"/>
    <tableColumn id="14" xr3:uid="{9618410E-09BE-4993-BB8B-629BA7C22B22}" name="Total" dataDxfId="0" dataCellStyle="Comma 3">
      <calculatedColumnFormula>SUM(Q50:AB50)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9828451-8B74-4749-93D9-AAB95B7AF1BA}" name="Base_10.113" displayName="Base_10.113" ref="R9:S19" totalsRowShown="0" headerRowDxfId="92" dataDxfId="90" headerRowBorderDxfId="91" tableBorderDxfId="89" headerRowCellStyle="Normal_Rosario Meters 2006">
  <autoFilter ref="R9:S19" xr:uid="{00000000-0009-0000-0100-000010000000}"/>
  <tableColumns count="2">
    <tableColumn id="1" xr3:uid="{1AC975C9-41A9-42E9-81A2-D257E191F02C}" name="Allowance" dataDxfId="88" dataCellStyle="Normal_Rosario Meters 2006">
      <calculatedColumnFormula>IF(RateDesign18[Allowance]&lt;&gt;"", RateDesign18[Allowance]*Meter_10.112[[#This Row],[Factor]], 0)</calculatedColumnFormula>
    </tableColumn>
    <tableColumn id="2" xr3:uid="{3850047F-6BED-466F-9435-6856CEF6F3B8}" name="Rate" dataDxfId="87" dataCellStyle="Currency 3">
      <calculatedColumnFormula>Q10*INDEX($S$10:$S$19,MATCH($J$27,$P$10:$P$19,0))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F70A641-5170-4A1C-86A1-6F7C0CEF3F42}" name="Block1_10.114" displayName="Block1_10.114" ref="T9:U17" totalsRowShown="0" headerRowDxfId="86" dataDxfId="84" headerRowBorderDxfId="85" tableBorderDxfId="83" headerRowCellStyle="Normal_Rosario Meters 2006">
  <autoFilter ref="T9:U17" xr:uid="{00000000-0009-0000-0100-000011000000}"/>
  <tableColumns count="2">
    <tableColumn id="1" xr3:uid="{7965753A-71C3-426E-976D-5B03A160B833}" name="Usage_Max" dataDxfId="82" dataCellStyle="Normal_Rosario Meters 2006">
      <calculatedColumnFormula>Q10*INDEX($T$10:$T$17,MATCH($J$27,$P$10:$P$19,0))</calculatedColumnFormula>
    </tableColumn>
    <tableColumn id="2" xr3:uid="{E41FD505-68F7-40EA-BFC2-75F918760F0D}" name="Rate" dataDxfId="81" dataCellStyle="Currency 3">
      <calculatedColumnFormula>U9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A7189F-39AC-4A9C-A6BA-EA696D6735AA}" name="Block2_10.115" displayName="Block2_10.115" ref="V9:W17" totalsRowShown="0" headerRowDxfId="80" dataDxfId="78" headerRowBorderDxfId="79" tableBorderDxfId="77" headerRowCellStyle="Normal_Rosario Meters 2006">
  <autoFilter ref="V9:W17" xr:uid="{00000000-0009-0000-0100-000012000000}"/>
  <tableColumns count="2">
    <tableColumn id="1" xr3:uid="{90514C45-3BE0-469A-A820-C9114B4FD669}" name="Usage_Max" dataDxfId="76" dataCellStyle="Normal_Rosario Meters 2006">
      <calculatedColumnFormula>Q10*INDEX($V$10:$V$17,MATCH($J$27,$P$10:$P$19,0))</calculatedColumnFormula>
    </tableColumn>
    <tableColumn id="2" xr3:uid="{486F9F71-AA72-448D-8A42-49DA2803EAB5}" name="Rate" dataDxfId="75" dataCellStyle="Currency 3">
      <calculatedColumnFormula>IF(SUM(CustomerCount_10.117[No.])=0,0,(ROUNDDOWN(IF(RateDesign18[Block2_Rate]&gt;0,RateDesign18[Block2_Rate],((((IF(Block2_Percent&gt;0,Block2_Percent,35%)*RevenueRequirement_10.1)/12)/SUM(CustomerCount_10.117[No.]))/((AVERAGE('[1]Rate Data Calculations'!BU9:CF9)/SUM(CustomerCount_10.117[No.]))/Usage_Unit_10.1))),2)))</calculatedColumnFormula>
    </tableColumn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4E35EF8-0D2D-4073-AC23-B04CD7B24F3F}" name="Block3_10.116" displayName="Block3_10.116" ref="X9:Y17" totalsRowShown="0" headerRowDxfId="74" dataDxfId="72" headerRowBorderDxfId="73" tableBorderDxfId="71" headerRowCellStyle="Normal_Rosario Meters 2006">
  <autoFilter ref="X9:Y17" xr:uid="{00000000-0009-0000-0100-000013000000}"/>
  <tableColumns count="2">
    <tableColumn id="1" xr3:uid="{F73489E1-577B-479D-A0EF-A1B936430D35}" name="Usage_Min" dataDxfId="70" dataCellStyle="Normal_Rosario Meters 2006">
      <calculatedColumnFormula>Block2_10.115[[#This Row],[Usage_Max]]+1</calculatedColumnFormula>
    </tableColumn>
    <tableColumn id="2" xr3:uid="{AFBFCB9B-B3F0-4EC6-AC55-89ACBA8CA880}" name="Rate" dataDxfId="69" dataCellStyle="Currency 3">
      <calculatedColumnFormula>IF(SUM(CustomerCount_10.117[No.])=0,0,(ROUNDUP(IF(RateDesign18[Block3_Rate]&gt;0,RateDesign18[Block3_Rate],((((IF(Block3_Percent&gt;0,Block3_Percent,5%)*RevenueRequirement_10.1)/12)/SUM(CustomerCount_10.117[No.]))/((AVERAGE('[1]Rate Data Calculations'!CS9:DD9)/SUM(CustomerCount_10.117[No.]))/Usage_Unit_10.1))),2)))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B342001-75A0-40CF-A839-7466B321F1AB}" name="CustomerCount_10.117" displayName="CustomerCount_10.117" ref="AA9:AB17" totalsRowShown="0" headerRowDxfId="68" dataDxfId="66" headerRowBorderDxfId="67" tableBorderDxfId="65" headerRowCellStyle="Normal_Rosario Meters 2006">
  <autoFilter ref="AA9:AB17" xr:uid="{00000000-0009-0000-0100-000020000000}"/>
  <tableColumns count="2">
    <tableColumn id="1" xr3:uid="{933CC5FF-22B1-488D-A996-647CAC08A099}" name="No." dataDxfId="64" dataCellStyle="Normal_Rosario Meters 2006">
      <calculatedColumnFormula>COUNTIF('[1]Rate Data Calculations'!$D$11:$D$2011, P10)</calculatedColumnFormula>
    </tableColumn>
    <tableColumn id="2" xr3:uid="{F44E1957-4156-4D90-A496-4F5DFEFA5C91}" name="Percent" dataDxfId="63" dataCellStyle="Percent 5">
      <calculatedColumnFormula>AA10/$AA$20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C40EB60-096B-48DC-81AD-F8834BCCDF52}" name="RateDesign18" displayName="RateDesign18" ref="E9:L10" totalsRowShown="0" headerRowDxfId="62" headerRowBorderDxfId="61" tableBorderDxfId="60" headerRowCellStyle="Normal_Rosario Meters 2006">
  <autoFilter ref="E9:L10" xr:uid="{00000000-0009-0000-0100-000021000000}"/>
  <tableColumns count="8">
    <tableColumn id="1" xr3:uid="{EA2EAF18-D94B-4A58-AEF6-8CB1C7B43740}" name="Allowance" dataDxfId="59" dataCellStyle="Normal_Rosario Meters 2006"/>
    <tableColumn id="2" xr3:uid="{92617628-0BD8-4F75-A1DC-AF079A5CE67D}" name="Base_Rate" dataDxfId="58" dataCellStyle="Currency 3"/>
    <tableColumn id="3" xr3:uid="{954602CC-73D0-4C79-B6F4-24763874ADCC}" name="Block1_UsageMax" dataDxfId="57" dataCellStyle="Normal_Rosario Meters 2006"/>
    <tableColumn id="4" xr3:uid="{47E54517-936B-497F-BA86-B0D1FFD8E554}" name="Block1_Rate" dataDxfId="56" dataCellStyle="Currency 3"/>
    <tableColumn id="5" xr3:uid="{F6E1A64E-0480-4675-A22E-6BB634BC8D3B}" name="Block2_UsageMax" dataDxfId="55" dataCellStyle="Normal_Rosario Meters 2006"/>
    <tableColumn id="6" xr3:uid="{EFD841F0-9673-46F7-9552-D728C723FE67}" name="Block2_Rate" dataDxfId="54" dataCellStyle="Currency 3"/>
    <tableColumn id="7" xr3:uid="{B420F371-DEF9-4823-8F26-2341F1DC9D56}" name="Block3_UsageMin" dataDxfId="53" dataCellStyle="Normal_Rosario Meters 2006">
      <calculatedColumnFormula>1+I10</calculatedColumnFormula>
    </tableColumn>
    <tableColumn id="8" xr3:uid="{C7850545-51B4-4086-99D8-85AA4FC22105}" name="Block3_Rate" dataDxfId="52" dataCellStyle="Currency 3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686EB61-0814-4FAD-A729-1A77C2202005}" name="RevenueBreakdown_10.119" displayName="RevenueBreakdown_10.119" ref="P23:AC31" totalsRowShown="0" headerRowDxfId="51" dataDxfId="49" headerRowBorderDxfId="50" tableBorderDxfId="48" dataCellStyle="Currency 2">
  <autoFilter ref="P23:AC31" xr:uid="{00000000-0009-0000-0100-000022000000}"/>
  <tableColumns count="14">
    <tableColumn id="1" xr3:uid="{B6504BF4-7CD0-4441-A91D-83EC7580C890}" name="Source" dataDxfId="47" dataCellStyle="Normal_Rosario Meters 2006"/>
    <tableColumn id="2" xr3:uid="{67923EC0-7036-40F3-9D49-F341B033B5FB}" name="Jan" dataDxfId="46" dataCellStyle="Currency 2"/>
    <tableColumn id="3" xr3:uid="{2411F277-4581-4533-8574-006F9B8C2B13}" name="Feb" dataDxfId="45" dataCellStyle="Currency 2"/>
    <tableColumn id="4" xr3:uid="{BD18109A-ADAB-4088-909E-FD3529539BBF}" name="Mar" dataDxfId="44" dataCellStyle="Currency 2"/>
    <tableColumn id="5" xr3:uid="{7DD8A991-04E4-4233-A29F-5F02032EA47F}" name="Apr" dataDxfId="43" dataCellStyle="Currency 2"/>
    <tableColumn id="6" xr3:uid="{C68614D6-D613-4758-B38E-9FA76897078D}" name="May" dataDxfId="42" dataCellStyle="Currency 2"/>
    <tableColumn id="7" xr3:uid="{872CEFEB-BB6E-4266-8ECD-57CBEEB59DA5}" name="Jun" dataDxfId="41" dataCellStyle="Currency 2"/>
    <tableColumn id="8" xr3:uid="{76F9A600-9AD4-413B-AF32-84D198C21C23}" name="Jul" dataDxfId="40" dataCellStyle="Currency 2"/>
    <tableColumn id="9" xr3:uid="{B8CF2D6B-708E-415E-B35B-41399CFF6426}" name="Aug" dataDxfId="39" dataCellStyle="Currency 2"/>
    <tableColumn id="10" xr3:uid="{C1D1D983-8E48-4787-8286-FB17A4086DB7}" name="Sep" dataDxfId="38" dataCellStyle="Currency 2"/>
    <tableColumn id="11" xr3:uid="{37F5A64D-A5A8-44C1-9E09-DAC900FFBBAC}" name="Oct" dataDxfId="37" dataCellStyle="Currency 2"/>
    <tableColumn id="12" xr3:uid="{46419ED9-DF58-4503-99AC-C1B52808119B}" name="Nov" dataDxfId="36" dataCellStyle="Currency 2"/>
    <tableColumn id="13" xr3:uid="{1969E4B9-5E3F-4663-90C0-51765194D8E3}" name="Dec" dataDxfId="35" dataCellStyle="Currency 2"/>
    <tableColumn id="14" xr3:uid="{BD1F28B9-FF73-4D4F-85A9-741508351A4E}" name="Total" dataDxfId="34" dataCellStyle="Currency 2">
      <calculatedColumnFormula>SUM(Q24:AB24)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CD96C13-C011-4796-B588-4B9DF2C22601}" name="RevenueMeterSize_10.120" displayName="RevenueMeterSize_10.120" ref="P35:AC45" totalsRowShown="0" dataDxfId="32" headerRowBorderDxfId="33" tableBorderDxfId="31" dataCellStyle="Currency 3">
  <autoFilter ref="P35:AC45" xr:uid="{00000000-0009-0000-0100-000023000000}"/>
  <tableColumns count="14">
    <tableColumn id="1" xr3:uid="{2B26BFE3-942C-419F-BEDF-6B06718BEB70}" name="Meter Size" dataDxfId="30" dataCellStyle="Normal_Rosario Meters 2006"/>
    <tableColumn id="2" xr3:uid="{9BF28C7C-1131-4403-90F8-FCF311D43A9C}" name="Jan" dataDxfId="29" dataCellStyle="Currency 3"/>
    <tableColumn id="3" xr3:uid="{3161AE35-D347-421E-A6EB-F4A90D1DD03B}" name="Feb" dataDxfId="28" dataCellStyle="Currency 3"/>
    <tableColumn id="4" xr3:uid="{B6E84CCE-AB98-46BB-B67A-5E62F1D3AF73}" name="Mar" dataDxfId="27" dataCellStyle="Currency 3"/>
    <tableColumn id="5" xr3:uid="{2F8DC98D-4763-42DA-9D86-F470F6BF6777}" name="Apr" dataDxfId="26" dataCellStyle="Currency 3"/>
    <tableColumn id="6" xr3:uid="{8C293AC1-E27D-44A2-B4A3-7617C8758295}" name="May" dataDxfId="25" dataCellStyle="Currency 3"/>
    <tableColumn id="7" xr3:uid="{18137CA6-7358-420D-8137-95099B110CAC}" name="Jun" dataDxfId="24" dataCellStyle="Currency 3"/>
    <tableColumn id="8" xr3:uid="{9E18160E-4A4A-4C58-8513-C0B6C4183963}" name="Jul" dataDxfId="23" dataCellStyle="Currency 3"/>
    <tableColumn id="9" xr3:uid="{5794769A-8167-4B52-9EAF-A26C23EABBE3}" name="Aug" dataDxfId="22" dataCellStyle="Currency 3"/>
    <tableColumn id="10" xr3:uid="{95A2F70D-14E3-4B7F-807E-8F1AEE5132F8}" name="Sep" dataDxfId="21" dataCellStyle="Currency 3"/>
    <tableColumn id="11" xr3:uid="{CB875303-CDFC-4396-AB28-53534633FD43}" name="Oct" dataDxfId="20" dataCellStyle="Currency 3"/>
    <tableColumn id="12" xr3:uid="{812A7E90-25E8-4BCB-94D2-0161885743E7}" name="Nov" dataDxfId="19" dataCellStyle="Currency 3"/>
    <tableColumn id="13" xr3:uid="{B2B177EF-0BC3-4297-9AF7-8D17B57CABF2}" name="Dec" dataDxfId="18" dataCellStyle="Currency 3"/>
    <tableColumn id="14" xr3:uid="{5086D044-FD4D-4F0E-90B7-D925CF5809E1}" name="Total" dataDxfId="17" dataCellStyle="Currency 2">
      <calculatedColumnFormula>SUM(Q36:AB36)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B6B1B-46A7-423F-AED3-EBDF29662AF0}">
  <sheetPr>
    <tabColor rgb="FFFFC000"/>
    <pageSetUpPr fitToPage="1"/>
  </sheetPr>
  <dimension ref="B1:DC81"/>
  <sheetViews>
    <sheetView tabSelected="1" workbookViewId="0">
      <selection activeCell="C18" sqref="C18"/>
    </sheetView>
  </sheetViews>
  <sheetFormatPr defaultColWidth="11.42578125" defaultRowHeight="12.75" x14ac:dyDescent="0.2"/>
  <cols>
    <col min="1" max="1" width="2.7109375" style="1" customWidth="1"/>
    <col min="2" max="2" width="15.140625" style="1" bestFit="1" customWidth="1"/>
    <col min="3" max="3" width="17.85546875" style="1" customWidth="1"/>
    <col min="4" max="4" width="12.85546875" style="1" bestFit="1" customWidth="1"/>
    <col min="5" max="5" width="19.28515625" style="1" customWidth="1"/>
    <col min="6" max="6" width="12.140625" style="1" customWidth="1"/>
    <col min="7" max="7" width="19.28515625" style="1" bestFit="1" customWidth="1"/>
    <col min="8" max="8" width="14.28515625" style="1" bestFit="1" customWidth="1"/>
    <col min="9" max="9" width="19.28515625" style="1" bestFit="1" customWidth="1"/>
    <col min="10" max="10" width="14.28515625" style="1" bestFit="1" customWidth="1"/>
    <col min="11" max="11" width="19.28515625" style="1" customWidth="1"/>
    <col min="12" max="12" width="14.28515625" style="1" customWidth="1"/>
    <col min="13" max="15" width="2.85546875" style="1" customWidth="1"/>
    <col min="16" max="16" width="15" style="1" customWidth="1"/>
    <col min="17" max="19" width="12.28515625" style="1" bestFit="1" customWidth="1"/>
    <col min="20" max="20" width="13" style="1" customWidth="1"/>
    <col min="21" max="21" width="12.28515625" style="1" bestFit="1" customWidth="1"/>
    <col min="22" max="22" width="13" style="1" customWidth="1"/>
    <col min="23" max="23" width="12.28515625" style="1" bestFit="1" customWidth="1"/>
    <col min="24" max="24" width="12.5703125" style="1" customWidth="1"/>
    <col min="25" max="25" width="12.28515625" style="1" bestFit="1" customWidth="1"/>
    <col min="26" max="26" width="10.5703125" style="1" customWidth="1"/>
    <col min="27" max="28" width="12.28515625" style="1" customWidth="1"/>
    <col min="29" max="29" width="13.42578125" style="1" customWidth="1"/>
    <col min="30" max="30" width="11.5703125" style="1" bestFit="1" customWidth="1"/>
    <col min="31" max="34" width="10.7109375" style="1" customWidth="1"/>
    <col min="35" max="43" width="13.140625" style="1" customWidth="1"/>
    <col min="44" max="16384" width="11.42578125" style="1"/>
  </cols>
  <sheetData>
    <row r="1" spans="2:107" ht="6.75" customHeight="1" x14ac:dyDescent="0.2"/>
    <row r="2" spans="2:107" s="3" customFormat="1" x14ac:dyDescent="0.2">
      <c r="B2" s="2" t="str">
        <f>[1]Inputs!B6</f>
        <v>Washington Water Supply</v>
      </c>
    </row>
    <row r="3" spans="2:107" s="3" customFormat="1" x14ac:dyDescent="0.2">
      <c r="B3" s="2" t="str">
        <f>"UW-"&amp;[1]Inputs!B7</f>
        <v>UW-230598</v>
      </c>
    </row>
    <row r="4" spans="2:107" s="3" customFormat="1" x14ac:dyDescent="0.2">
      <c r="B4" s="2" t="str">
        <f>[1]PFIS!B3</f>
        <v>For Test Year Ended December 31, 2023</v>
      </c>
      <c r="N4" s="4"/>
    </row>
    <row r="5" spans="2:107" s="3" customFormat="1" x14ac:dyDescent="0.2">
      <c r="B5" s="2" t="s">
        <v>0</v>
      </c>
      <c r="N5" s="4"/>
    </row>
    <row r="6" spans="2:107" s="3" customFormat="1" x14ac:dyDescent="0.2">
      <c r="N6" s="4"/>
      <c r="P6" s="2"/>
    </row>
    <row r="7" spans="2:107" s="3" customFormat="1" ht="16.5" customHeight="1" thickBot="1" x14ac:dyDescent="0.3">
      <c r="B7" s="201" t="s">
        <v>1</v>
      </c>
      <c r="C7" s="201"/>
      <c r="E7" s="202" t="s">
        <v>2</v>
      </c>
      <c r="F7" s="202"/>
      <c r="G7" s="202"/>
      <c r="H7" s="202"/>
      <c r="I7" s="202"/>
      <c r="J7" s="202"/>
      <c r="K7" s="202"/>
      <c r="L7" s="202"/>
      <c r="N7" s="4"/>
      <c r="P7" s="199" t="s">
        <v>3</v>
      </c>
      <c r="Q7" s="199"/>
      <c r="R7" s="199"/>
      <c r="S7" s="199"/>
      <c r="T7" s="199"/>
      <c r="U7" s="199"/>
      <c r="V7" s="199"/>
      <c r="W7" s="199"/>
      <c r="X7" s="199"/>
      <c r="Y7" s="199"/>
    </row>
    <row r="8" spans="2:107" s="3" customFormat="1" ht="13.5" x14ac:dyDescent="0.25">
      <c r="B8" s="2" t="s">
        <v>4</v>
      </c>
      <c r="C8" s="5">
        <f>SUM([1]PFIS!I9:I11)+'[1]Int Sync, NTG, Rev Req'!D36</f>
        <v>90637.167927577131</v>
      </c>
      <c r="E8" s="203" t="s">
        <v>5</v>
      </c>
      <c r="F8" s="204"/>
      <c r="G8" s="205" t="s">
        <v>6</v>
      </c>
      <c r="H8" s="204"/>
      <c r="I8" s="206" t="s">
        <v>7</v>
      </c>
      <c r="J8" s="204"/>
      <c r="K8" s="206" t="s">
        <v>8</v>
      </c>
      <c r="L8" s="207"/>
      <c r="N8" s="4"/>
      <c r="P8" s="200" t="s">
        <v>9</v>
      </c>
      <c r="Q8" s="200"/>
      <c r="R8" s="200" t="s">
        <v>5</v>
      </c>
      <c r="S8" s="200"/>
      <c r="T8" s="200" t="s">
        <v>6</v>
      </c>
      <c r="U8" s="200"/>
      <c r="V8" s="200" t="s">
        <v>7</v>
      </c>
      <c r="W8" s="200"/>
      <c r="X8" s="200" t="s">
        <v>8</v>
      </c>
      <c r="Y8" s="200"/>
      <c r="Z8" s="6"/>
      <c r="AA8" s="200" t="s">
        <v>10</v>
      </c>
      <c r="AB8" s="200"/>
    </row>
    <row r="9" spans="2:107" s="3" customFormat="1" x14ac:dyDescent="0.2">
      <c r="B9" s="7" t="s">
        <v>11</v>
      </c>
      <c r="C9" s="8">
        <f>AC30</f>
        <v>90720</v>
      </c>
      <c r="E9" s="9" t="s">
        <v>12</v>
      </c>
      <c r="F9" s="10" t="s">
        <v>13</v>
      </c>
      <c r="G9" s="11" t="s">
        <v>14</v>
      </c>
      <c r="H9" s="10" t="s">
        <v>15</v>
      </c>
      <c r="I9" s="12" t="s">
        <v>16</v>
      </c>
      <c r="J9" s="10" t="s">
        <v>17</v>
      </c>
      <c r="K9" s="11" t="s">
        <v>18</v>
      </c>
      <c r="L9" s="13" t="s">
        <v>19</v>
      </c>
      <c r="N9" s="4"/>
      <c r="P9" s="14" t="s">
        <v>20</v>
      </c>
      <c r="Q9" s="14" t="s">
        <v>21</v>
      </c>
      <c r="R9" s="14" t="s">
        <v>12</v>
      </c>
      <c r="S9" s="14" t="s">
        <v>22</v>
      </c>
      <c r="T9" s="14" t="s">
        <v>23</v>
      </c>
      <c r="U9" s="14" t="s">
        <v>22</v>
      </c>
      <c r="V9" s="15" t="s">
        <v>23</v>
      </c>
      <c r="W9" s="14" t="s">
        <v>22</v>
      </c>
      <c r="X9" s="14" t="s">
        <v>24</v>
      </c>
      <c r="Y9" s="14" t="s">
        <v>22</v>
      </c>
      <c r="AA9" s="14" t="s">
        <v>25</v>
      </c>
      <c r="AB9" s="14" t="s">
        <v>26</v>
      </c>
    </row>
    <row r="10" spans="2:107" s="3" customFormat="1" x14ac:dyDescent="0.2">
      <c r="B10" s="2" t="s">
        <v>27</v>
      </c>
      <c r="C10" s="16">
        <f>C9-C8</f>
        <v>82.832072422868805</v>
      </c>
      <c r="E10" s="17"/>
      <c r="F10" s="18"/>
      <c r="G10" s="19"/>
      <c r="H10" s="18"/>
      <c r="I10" s="19"/>
      <c r="J10" s="18"/>
      <c r="K10" s="20">
        <f>1+I10</f>
        <v>1</v>
      </c>
      <c r="L10" s="21"/>
      <c r="N10" s="4"/>
      <c r="P10" s="22">
        <v>0.625</v>
      </c>
      <c r="Q10" s="22">
        <f>INDEX([1]Resources!$D$7:$F$21,MATCH(Meter_10.112[[#This Row],[Size]],[1]!CapacityFactor_Sch13[Meter_Size],0),MATCH(Most_Common_Meter_Size,[1]Resources!$D$5:$F$5,0))</f>
        <v>1</v>
      </c>
      <c r="R10" s="23">
        <f>IF(RateDesign18[Allowance]&lt;&gt;"", RateDesign18[Allowance]*Meter_10.112[[#This Row],[Factor]], 0)</f>
        <v>0</v>
      </c>
      <c r="S10" s="24">
        <f>IF(Most_Common_Meter_Size=Meter_10.112[[#This Row],[Size]],
     IF(AND(SUM(CustomerCount_10.117[No.])=0, RTS_Count=0),
          0,
          IF(AND(SUM(CustomerCount_10.117[No.])=0, Unmetered_Count&gt;0),
               Unmetered_Rate_10.1,
               ROUNDUP(IF(RateDesign18[Base_Rate]&lt;&gt;"",
                    RateDesign18[Base_Rate],
                         (IF(BaseRate_Percent&gt;0,
                              BaseRate_Percent,40%)-ROUNDUP(Unmetered_Count/CustomerCount_Total, 8))*RevenueRequirement_10.1/12/($Q$10*$AA$10+$AA$11*$Q$11+$Q$12*$AA$12+$AA$13*$Q$13+$Q$14*$AA$14+$AA$15*$Q$15+$Q$16*$AA$16+$AA$17*$Q$17+$Q$18*$AA$18)),
               2)
          )),
     IF(Most_Common_Meter_Size=P11,
          $S$11*Meter_10.112[[#This Row],[Factor]],
          $S$12*Meter_10.112[[#This Row],[Factor]])
)</f>
        <v>54</v>
      </c>
      <c r="T10" s="23">
        <f>IF(Most_Common_Meter_Size=Meter_10.112[[#This Row],[Size]],ROUND(IF(SUM(CustomerCount_10.117[No.])=0,0,ROUNDDOWN(IF(RateDesign18[Block1_UsageMax]&gt;0,RateDesign18[Block1_UsageMax],SUMIF([1]!Data_10.2[Meter_Size],Meter_10.112[[#This Row],[Size]],[1]!Calculation_10.2[Winter_Use])/SUMIFS([1]!Calculation_10.2[Count_Non-Zero_Winter],[1]!Data_10.2[Meter_Size],Meter_10.112[[#This Row],[Size]],[1]!Calculation_10.2[Count_Non-Zero_Winter],"&gt;0")),0)),1),IF(Most_Common_Meter_Size=P11,T11*Meter_10.112[[#This Row],[Factor]],T12*Meter_10.112[[#This Row],[Factor]]))</f>
        <v>0</v>
      </c>
      <c r="U10" s="24">
        <f>IF(SUM(CustomerCount_10.117[No.])=0,0,(ROUNDDOWN(IF(RateDesign18[Block1_Rate]&gt;0,RateDesign18[Block1_Rate],((((IF(Block1_Percent&gt;0,Block1_Percent,20%)*RevenueRequirement_10.1)/12)/SUM(CustomerCount_10.117[No.]))/((AVERAGE('[1]Rate Data Calculations'!AW9:BH9)/SUM(CustomerCount_10.117[No.]))/Usage_Unit_10.1))),2)))</f>
        <v>0</v>
      </c>
      <c r="V10" s="23">
        <f>IF(Most_Common_Meter_Size=Meter_10.112[[#This Row],[Size]],ROUND(IF(SUM(CustomerCount_10.117[No.])=0,0,ROUNDDOWN(IF(RateDesign18[Block2_UsageMax]&gt;0,RateDesign18[Block2_UsageMax],SUMIF([1]!Data_10.2[Meter_Size],Meter_10.112[[#This Row],[Size]],[1]!Calculation_10.2[Summer_Use])/SUMIFS([1]!Calculation_10.2[Count_Non-Zero_Summer],[1]!Data_10.2[Meter_Size],Meter_10.112[[#This Row],[Size]],[1]!Calculation_10.2[Count_Non-Zero_Summer],"&gt;0")),0)),1),IF(Most_Common_Meter_Size=$P11,V11*Meter_10.112[[#This Row],[Factor]],V12*Meter_10.112[[#This Row],[Factor]]))</f>
        <v>0</v>
      </c>
      <c r="W10" s="24">
        <f>IF(SUM(CustomerCount_10.117[No.])=0,0,(ROUNDDOWN(IF(RateDesign18[Block2_Rate]&gt;0,RateDesign18[Block2_Rate],((((IF(Block2_Percent&gt;0,Block2_Percent,35%)*RevenueRequirement_10.1)/12)/SUM(CustomerCount_10.117[No.]))/((AVERAGE('[1]Rate Data Calculations'!BU9:CF9)/SUM(CustomerCount_10.117[No.]))/Usage_Unit_10.1))),2)))</f>
        <v>0</v>
      </c>
      <c r="X10" s="23">
        <f>Block2_10.115[[#This Row],[Usage_Max]]+1</f>
        <v>1</v>
      </c>
      <c r="Y10" s="24">
        <f>IF(SUM(CustomerCount_10.117[No.])=0,0,(ROUNDUP(IF(RateDesign18[Block3_Rate]&gt;0,RateDesign18[Block3_Rate],((((IF(Block3_Percent&gt;0,Block3_Percent,5%)*RevenueRequirement_10.1)/12)/SUM(CustomerCount_10.117[No.]))/((AVERAGE('[1]Rate Data Calculations'!CS9:DD9)/SUM(CustomerCount_10.117[No.]))/Usage_Unit_10.1))),2)))</f>
        <v>0</v>
      </c>
      <c r="Z10" s="23"/>
      <c r="AA10" s="3">
        <f>COUNTIF('[1]Rate Data Calculations'!$D$11:$D$2011, P10)</f>
        <v>0</v>
      </c>
      <c r="AB10" s="25">
        <f t="shared" ref="AB10:AB19" si="0">AA10/$AA$20</f>
        <v>0</v>
      </c>
    </row>
    <row r="11" spans="2:107" s="3" customFormat="1" x14ac:dyDescent="0.2">
      <c r="E11" s="26"/>
      <c r="F11" s="27"/>
      <c r="G11" s="28"/>
      <c r="H11" s="27"/>
      <c r="I11" s="29" t="s">
        <v>28</v>
      </c>
      <c r="J11" s="30">
        <f>W10-U10</f>
        <v>0</v>
      </c>
      <c r="K11" s="29" t="s">
        <v>29</v>
      </c>
      <c r="L11" s="31">
        <f>Y10-W10</f>
        <v>0</v>
      </c>
      <c r="N11" s="4"/>
      <c r="P11" s="22">
        <v>0.75</v>
      </c>
      <c r="Q11" s="22">
        <f>INDEX([1]Resources!$D$7:$F$21,MATCH(Meter_10.112[[#This Row],[Size]],[1]!CapacityFactor_Sch13[Meter_Size],0),MATCH(Most_Common_Meter_Size,[1]Resources!$D$5:$F$5,0))</f>
        <v>1.5</v>
      </c>
      <c r="R11" s="23">
        <f>IF(RateDesign18[Allowance]&lt;&gt;"", RateDesign18[Allowance]*Meter_10.112[[#This Row],[Factor]], 0)</f>
        <v>0</v>
      </c>
      <c r="S11" s="24">
        <f>IF(Most_Common_Meter_Size=Meter_10.112[[#This Row],[Size]],
     IF(AND(SUM(CustomerCount_10.117[No.])=0, RTS_Count=0),
          0,
          IF(AND(SUM(CustomerCount_10.117[No.])=0, Unmetered_Count&gt;0),
               Unmetered_Rate_10.1,
               ROUNDUP(IF(RateDesign18[Base_Rate]&lt;&gt;"",
                    RateDesign18[Base_Rate],
                         (IF(BaseRate_Percent&gt;0,
                              BaseRate_Percent,40%)-ROUNDUP(Unmetered_Count/CustomerCount_Total, 8))*RevenueRequirement_10.1/12/($Q$10*$AA$10+$AA$11*$Q$11+$Q$12*$AA$12+$AA$13*$Q$13+$Q$14*$AA$14+$AA$15*$Q$15+$Q$16*$AA$16+$AA$17*$Q$17+$Q$18*$AA$18)),
               2)
          )),
     IF(Most_Common_Meter_Size=P10,
          S10*Meter_10.112[[#This Row],[Factor]],
          S12*Meter_10.112[[#This Row],[Factor]])
)</f>
        <v>81</v>
      </c>
      <c r="T11" s="23">
        <f>IF(Most_Common_Meter_Size=Meter_10.112[[#This Row],[Size]],ROUND(IF(SUM(CustomerCount_10.117[No.])=0,0,ROUNDDOWN(IF(RateDesign18[Block1_UsageMax]&gt;0,RateDesign18[Block1_UsageMax],SUMIF([1]!Data_10.2[Meter_Size],Meter_10.112[[#This Row],[Size]],[1]!Calculation_10.2[Winter_Use])/SUMIFS([1]!Calculation_10.2[Count_Non-Zero_Winter],[1]!Data_10.2[Meter_Size],Meter_10.112[[#This Row],[Size]],[1]!Calculation_10.2[Count_Non-Zero_Winter],"&gt;0")),0)),1),IF(Most_Common_Meter_Size=P10,T10*Meter_10.112[[#This Row],[Factor]],T12*Meter_10.112[[#This Row],[Factor]]))</f>
        <v>0</v>
      </c>
      <c r="U11" s="24">
        <f>U10</f>
        <v>0</v>
      </c>
      <c r="V11" s="23">
        <f>IF(Most_Common_Meter_Size=Meter_10.112[[#This Row],[Size]],ROUND(IF(SUM(CustomerCount_10.117[No.])=0,0,ROUNDDOWN(IF(RateDesign18[Block2_UsageMax]&gt;0,RateDesign18[Block2_UsageMax],SUMIF([1]!Data_10.2[Meter_Size],Meter_10.112[[#This Row],[Size]],[1]!Calculation_10.2[Summer_Use])/SUMIFS([1]!Calculation_10.2[Count_Non-Zero_Summer],[1]!Data_10.2[Meter_Size],Meter_10.112[[#This Row],[Size]],[1]!Calculation_10.2[Count_Non-Zero_Summer],"&gt;0")),0)),1),IF(Most_Common_Meter_Size=P10,V10*Meter_10.112[[#This Row],[Factor]],V12*Meter_10.112[[#This Row],[Factor]]))</f>
        <v>0</v>
      </c>
      <c r="W11" s="24">
        <f>W10</f>
        <v>0</v>
      </c>
      <c r="X11" s="23">
        <f>Block2_10.115[[#This Row],[Usage_Max]]+1</f>
        <v>1</v>
      </c>
      <c r="Y11" s="24">
        <f>Y10</f>
        <v>0</v>
      </c>
      <c r="Z11" s="198"/>
      <c r="AA11" s="3">
        <f>COUNTIF('[1]Rate Data Calculations'!$D$11:$D$2011, P11)</f>
        <v>0</v>
      </c>
      <c r="AB11" s="32">
        <f t="shared" si="0"/>
        <v>0</v>
      </c>
    </row>
    <row r="12" spans="2:107" s="3" customFormat="1" ht="15" x14ac:dyDescent="0.25">
      <c r="E12" s="33" t="s">
        <v>30</v>
      </c>
      <c r="F12" s="34">
        <f>AD26</f>
        <v>0</v>
      </c>
      <c r="G12" s="35"/>
      <c r="H12" s="34">
        <f>AD27</f>
        <v>0</v>
      </c>
      <c r="I12" s="35"/>
      <c r="J12" s="34">
        <f>AD28</f>
        <v>0</v>
      </c>
      <c r="K12" s="35"/>
      <c r="L12" s="36">
        <f>AD29</f>
        <v>0</v>
      </c>
      <c r="N12" s="4"/>
      <c r="P12" s="22">
        <v>1</v>
      </c>
      <c r="Q12" s="22">
        <f>INDEX([1]Resources!$D$7:$F$21,MATCH(Meter_10.112[[#This Row],[Size]],[1]!CapacityFactor_Sch13[Meter_Size],0),MATCH(Most_Common_Meter_Size,[1]Resources!$D$5:$F$5,0))</f>
        <v>2.5</v>
      </c>
      <c r="R12" s="23">
        <f>IF(RateDesign18[Allowance]&lt;&gt;"", RateDesign18[Allowance]*Meter_10.112[[#This Row],[Factor]], 0)</f>
        <v>0</v>
      </c>
      <c r="S12" s="24">
        <f>IF(Most_Common_Meter_Size=Meter_10.112[[#This Row],[Size]],
     IF(AND(SUM(CustomerCount_10.117[No.])=0, RTS_Count=0),
          0,
          IF(AND(SUM(CustomerCount_10.117[No.])=0, Unmetered_Count&gt;0),
               Unmetered_Rate_10.1,
               ROUNDUP(IF(RateDesign18[Base_Rate]&lt;&gt;"",
                    RateDesign18[Base_Rate],
                         (IF(BaseRate_Percent&gt;0,
                              BaseRate_Percent,40%)-ROUNDUP(Unmetered_Count/CustomerCount_Total, 8))*RevenueRequirement_10.1/12/($Q$10*$AA$10+$AA$11*$Q$11+$Q$12*$AA$12+$AA$13*$Q$13+$Q$14*$AA$14+$AA$15*$Q$15+$Q$16*$AA$16+$AA$17*$Q$17+$Q$18*$AA$18)),
               2)
          )),
     IF(Most_Common_Meter_Size=P10,
          S10*Meter_10.112[[#This Row],[Factor]],
          S11*Meter_10.112[[#This Row],[Factor]])
)</f>
        <v>135</v>
      </c>
      <c r="T12" s="23">
        <f>IF(Most_Common_Meter_Size=Meter_10.112[[#This Row],[Size]],ROUND(IF(SUM(CustomerCount_10.117[No.])=0,0,ROUNDDOWN(IF(RateDesign18[Block1_UsageMax]&gt;0,RateDesign18[Block1_UsageMax],SUMIF([1]!Data_10.2[Meter_Size],Meter_10.112[[#This Row],[Size]],[1]!Calculation_10.2[Winter_Use])/SUMIFS([1]!Calculation_10.2[Count_Non-Zero_Winter],[1]!Data_10.2[Meter_Size],Meter_10.112[[#This Row],[Size]],[1]!Calculation_10.2[Count_Non-Zero_Winter],"&gt;0")),0)),1),IF(Most_Common_Meter_Size=P10,T10*Meter_10.112[[#This Row],[Factor]],T11*Meter_10.112[[#This Row],[Factor]]))</f>
        <v>0</v>
      </c>
      <c r="U12" s="24">
        <f t="shared" ref="U12:U17" si="1">U11</f>
        <v>0</v>
      </c>
      <c r="V12" s="23">
        <f>IF(Most_Common_Meter_Size=Meter_10.112[[#This Row],[Size]],ROUND(IF(SUM(CustomerCount_10.117[No.])=0,0,ROUNDDOWN(IF(RateDesign18[Block2_UsageMax]&gt;0,RateDesign18[Block2_UsageMax],SUMIF([1]!Data_10.2[Meter_Size],Meter_10.112[[#This Row],[Size]],[1]!Calculation_10.2[Summer_Use])/SUMIFS([1]!Calculation_10.2[Count_Non-Zero_Summer],[1]!Data_10.2[Meter_Size],Meter_10.112[[#This Row],[Size]],[1]!Calculation_10.2[Count_Non-Zero_Summer],"&gt;0")),0)),1),IF(Most_Common_Meter_Size=P10,V10*Meter_10.112[[#This Row],[Factor]],V11*Meter_10.112[[#This Row],[Factor]]))</f>
        <v>0</v>
      </c>
      <c r="W12" s="24">
        <f t="shared" ref="W12:W17" si="2">W11</f>
        <v>0</v>
      </c>
      <c r="X12" s="23">
        <f>Block2_10.115[[#This Row],[Usage_Max]]+1</f>
        <v>1</v>
      </c>
      <c r="Y12" s="24">
        <f t="shared" ref="Y12:Y17" si="3">Y11</f>
        <v>0</v>
      </c>
      <c r="Z12" s="23"/>
      <c r="AA12" s="3">
        <f>COUNTIF('[1]Rate Data Calculations'!$D$11:$D$2011, P12)</f>
        <v>0</v>
      </c>
      <c r="AB12" s="32">
        <f t="shared" si="0"/>
        <v>0</v>
      </c>
      <c r="BS12" s="3" t="str">
        <f>IF([1]!Data_10.2[[#This Row],[Meter_ID]]&lt;&gt;"",
     IF(OR([1]!Usage_10.2[[#This Row],[Jan_Usage]]="",[1]!Usage_10.2[[#This Row],[Jan_Usage]]=0),
          0,
          [1]!Block2Usage_10.2[[#This Row],[Jan_Blk_2_-_Usage]]/Usage_Unit_10.1*INDEX(Block2_10.115[Rate],MATCH([1]!Data_10.2[[#This Row],[Meter_Size]],Meter_10.112[Size],0))
          ),
"")</f>
        <v/>
      </c>
      <c r="DC12" s="37" t="str">
        <f>IF([1]!Data_10.2[[#This Row],[Meter_ID]]&lt;&gt;"",
     IF(OR([1]!Usage_10.2[[#This Row],[Jan_Usage]]="",[1]!Usage_10.2[[#This Row],[Jan_Usage]]=0),
          0,
          INDEX(Base_10.113[Allowance],MATCH([1]!Data_10.2[[#This Row],[Meter_Size]],'[1]Rate Design'!$P$10:$P$19,0))
          ),
"")</f>
        <v/>
      </c>
    </row>
    <row r="13" spans="2:107" s="3" customFormat="1" x14ac:dyDescent="0.2">
      <c r="E13" s="33" t="s">
        <v>31</v>
      </c>
      <c r="F13" s="34"/>
      <c r="G13" s="35"/>
      <c r="H13" s="34">
        <f>F12+H12</f>
        <v>0</v>
      </c>
      <c r="I13" s="35"/>
      <c r="J13" s="34">
        <f>H13+J12</f>
        <v>0</v>
      </c>
      <c r="K13" s="35"/>
      <c r="L13" s="36">
        <f>J13+L12</f>
        <v>0</v>
      </c>
      <c r="N13" s="4"/>
      <c r="P13" s="22">
        <v>1.5</v>
      </c>
      <c r="Q13" s="22">
        <f>INDEX([1]Resources!$D$7:$F$21,MATCH(Meter_10.112[[#This Row],[Size]],[1]!CapacityFactor_Sch13[Meter_Size],0),MATCH(Most_Common_Meter_Size,[1]Resources!$D$5:$F$5,0))</f>
        <v>5</v>
      </c>
      <c r="R13" s="23">
        <f>IF(RateDesign18[Allowance]&lt;&gt;"", RateDesign18[Allowance]*Meter_10.112[[#This Row],[Factor]], 0)</f>
        <v>0</v>
      </c>
      <c r="S13" s="24">
        <f>Meter_10.112[[#This Row],[Factor]]*INDEX(Base_10.113[Rate],MATCH(Most_Common_Meter_Size,Meter_10.112[Size],0))</f>
        <v>270</v>
      </c>
      <c r="T13" s="23">
        <f>Meter_10.112[[#This Row],[Factor]]*INDEX(Block1_10.114[Usage_Max],MATCH(Most_Common_Meter_Size,Meter_10.112[Size],0))</f>
        <v>0</v>
      </c>
      <c r="U13" s="24">
        <f t="shared" si="1"/>
        <v>0</v>
      </c>
      <c r="V13" s="23">
        <f>Meter_10.112[[#This Row],[Factor]]*INDEX(Block2_10.115[Usage_Max],MATCH(Most_Common_Meter_Size,Meter_10.112[Size],0))</f>
        <v>0</v>
      </c>
      <c r="W13" s="24">
        <f t="shared" si="2"/>
        <v>0</v>
      </c>
      <c r="X13" s="23">
        <f>Block2_10.115[[#This Row],[Usage_Max]]+1</f>
        <v>1</v>
      </c>
      <c r="Y13" s="24">
        <f t="shared" si="3"/>
        <v>0</v>
      </c>
      <c r="Z13" s="38"/>
      <c r="AA13" s="3">
        <f>COUNTIF('[1]Rate Data Calculations'!$D$11:$D$2011, P13)</f>
        <v>0</v>
      </c>
      <c r="AB13" s="32">
        <f t="shared" si="0"/>
        <v>0</v>
      </c>
    </row>
    <row r="14" spans="2:107" s="3" customFormat="1" x14ac:dyDescent="0.2">
      <c r="E14" s="39"/>
      <c r="F14" s="40"/>
      <c r="G14" s="41"/>
      <c r="H14" s="40"/>
      <c r="I14" s="41"/>
      <c r="J14" s="40"/>
      <c r="K14" s="41"/>
      <c r="L14" s="42"/>
      <c r="N14" s="4"/>
      <c r="P14" s="22">
        <v>2</v>
      </c>
      <c r="Q14" s="22">
        <f>INDEX([1]Resources!$D$7:$F$21,MATCH(Meter_10.112[[#This Row],[Size]],[1]!CapacityFactor_Sch13[Meter_Size],0),MATCH(Most_Common_Meter_Size,[1]Resources!$D$5:$F$5,0))</f>
        <v>8</v>
      </c>
      <c r="R14" s="23">
        <f>IF(RateDesign18[Allowance]&lt;&gt;"", RateDesign18[Allowance]*Meter_10.112[[#This Row],[Factor]], 0)</f>
        <v>0</v>
      </c>
      <c r="S14" s="24">
        <f>Meter_10.112[[#This Row],[Factor]]*INDEX(Base_10.113[Rate],MATCH(Most_Common_Meter_Size,Meter_10.112[Size],0))</f>
        <v>432</v>
      </c>
      <c r="T14" s="23">
        <f>Meter_10.112[[#This Row],[Factor]]*INDEX(Block1_10.114[Usage_Max],MATCH(Most_Common_Meter_Size,Meter_10.112[Size],0))</f>
        <v>0</v>
      </c>
      <c r="U14" s="24">
        <f t="shared" si="1"/>
        <v>0</v>
      </c>
      <c r="V14" s="23">
        <f>Meter_10.112[[#This Row],[Factor]]*INDEX(Block2_10.115[Usage_Max],MATCH(Most_Common_Meter_Size,Meter_10.112[Size],0))</f>
        <v>0</v>
      </c>
      <c r="W14" s="24">
        <f t="shared" si="2"/>
        <v>0</v>
      </c>
      <c r="X14" s="23">
        <f>Block2_10.115[[#This Row],[Usage_Max]]+1</f>
        <v>1</v>
      </c>
      <c r="Y14" s="24">
        <f t="shared" si="3"/>
        <v>0</v>
      </c>
      <c r="Z14" s="198"/>
      <c r="AA14" s="3">
        <f>COUNTIF('[1]Rate Data Calculations'!$D$11:$D$2011, P14)</f>
        <v>0</v>
      </c>
      <c r="AB14" s="32">
        <f t="shared" si="0"/>
        <v>0</v>
      </c>
      <c r="AD14" s="24"/>
      <c r="AE14" s="43"/>
    </row>
    <row r="15" spans="2:107" s="3" customFormat="1" x14ac:dyDescent="0.2">
      <c r="E15" s="39"/>
      <c r="F15" s="40"/>
      <c r="G15" s="41"/>
      <c r="H15" s="40"/>
      <c r="I15" s="41"/>
      <c r="J15" s="40"/>
      <c r="K15" s="41"/>
      <c r="L15" s="42"/>
      <c r="N15" s="4"/>
      <c r="P15" s="22">
        <v>3</v>
      </c>
      <c r="Q15" s="22">
        <f>INDEX([1]Resources!$D$7:$F$21,MATCH(Meter_10.112[[#This Row],[Size]],[1]!CapacityFactor_Sch13[Meter_Size],0),MATCH(Most_Common_Meter_Size,[1]Resources!$D$5:$F$5,0))</f>
        <v>15</v>
      </c>
      <c r="R15" s="23">
        <f>IF(RateDesign18[Allowance]&lt;&gt;"", RateDesign18[Allowance]*Meter_10.112[[#This Row],[Factor]], 0)</f>
        <v>0</v>
      </c>
      <c r="S15" s="24">
        <f>Meter_10.112[[#This Row],[Factor]]*INDEX(Base_10.113[Rate],MATCH(Most_Common_Meter_Size,Meter_10.112[Size],0))</f>
        <v>810</v>
      </c>
      <c r="T15" s="23">
        <f>Meter_10.112[[#This Row],[Factor]]*INDEX(Block1_10.114[Usage_Max],MATCH(Most_Common_Meter_Size,Meter_10.112[Size],0))</f>
        <v>0</v>
      </c>
      <c r="U15" s="24">
        <f t="shared" si="1"/>
        <v>0</v>
      </c>
      <c r="V15" s="23">
        <f>Meter_10.112[[#This Row],[Factor]]*INDEX(Block2_10.115[Usage_Max],MATCH(Most_Common_Meter_Size,Meter_10.112[Size],0))</f>
        <v>0</v>
      </c>
      <c r="W15" s="24">
        <f t="shared" si="2"/>
        <v>0</v>
      </c>
      <c r="X15" s="23">
        <f>Block2_10.115[[#This Row],[Usage_Max]]+1</f>
        <v>1</v>
      </c>
      <c r="Y15" s="24">
        <f t="shared" si="3"/>
        <v>0</v>
      </c>
      <c r="Z15" s="23"/>
      <c r="AA15" s="3">
        <f>COUNTIF('[1]Rate Data Calculations'!$D$11:$D$2011, P15)</f>
        <v>0</v>
      </c>
      <c r="AB15" s="32">
        <f t="shared" si="0"/>
        <v>0</v>
      </c>
      <c r="AD15" s="43"/>
      <c r="AE15" s="43"/>
    </row>
    <row r="16" spans="2:107" s="3" customFormat="1" x14ac:dyDescent="0.2">
      <c r="E16" s="39"/>
      <c r="F16" s="40"/>
      <c r="G16" s="41"/>
      <c r="H16" s="40"/>
      <c r="I16" s="41"/>
      <c r="J16" s="40"/>
      <c r="K16" s="41"/>
      <c r="L16" s="42"/>
      <c r="N16" s="4"/>
      <c r="P16" s="22">
        <v>4</v>
      </c>
      <c r="Q16" s="22">
        <f>INDEX([1]Resources!$D$7:$F$21,MATCH(Meter_10.112[[#This Row],[Size]],[1]!CapacityFactor_Sch13[Meter_Size],0),MATCH(Most_Common_Meter_Size,[1]Resources!$D$5:$F$5,0))</f>
        <v>25</v>
      </c>
      <c r="R16" s="23">
        <f>IF(RateDesign18[Allowance]&lt;&gt;"", RateDesign18[Allowance]*Meter_10.112[[#This Row],[Factor]], 0)</f>
        <v>0</v>
      </c>
      <c r="S16" s="24">
        <f>Meter_10.112[[#This Row],[Factor]]*INDEX(Base_10.113[Rate],MATCH(Most_Common_Meter_Size,Meter_10.112[Size],0))</f>
        <v>1350</v>
      </c>
      <c r="T16" s="23">
        <f>Meter_10.112[[#This Row],[Factor]]*INDEX(Block1_10.114[Usage_Max],MATCH(Most_Common_Meter_Size,Meter_10.112[Size],0))</f>
        <v>0</v>
      </c>
      <c r="U16" s="24">
        <f t="shared" si="1"/>
        <v>0</v>
      </c>
      <c r="V16" s="23">
        <f>Meter_10.112[[#This Row],[Factor]]*INDEX(Block2_10.115[Usage_Max],MATCH(Most_Common_Meter_Size,Meter_10.112[Size],0))</f>
        <v>0</v>
      </c>
      <c r="W16" s="24">
        <f t="shared" si="2"/>
        <v>0</v>
      </c>
      <c r="X16" s="23">
        <f>Block2_10.115[[#This Row],[Usage_Max]]+1</f>
        <v>1</v>
      </c>
      <c r="Y16" s="24">
        <f t="shared" si="3"/>
        <v>0</v>
      </c>
      <c r="Z16" s="23"/>
      <c r="AA16" s="3">
        <f>COUNTIF('[1]Rate Data Calculations'!$D$11:$D$2011, P16)</f>
        <v>0</v>
      </c>
      <c r="AB16" s="32">
        <f t="shared" si="0"/>
        <v>0</v>
      </c>
      <c r="AD16" s="24"/>
      <c r="AE16" s="43"/>
    </row>
    <row r="17" spans="2:42" s="3" customFormat="1" x14ac:dyDescent="0.2">
      <c r="E17" s="44" t="s">
        <v>32</v>
      </c>
      <c r="F17" s="45" t="s">
        <v>22</v>
      </c>
      <c r="G17" s="28"/>
      <c r="H17" s="27"/>
      <c r="I17" s="28"/>
      <c r="J17" s="27"/>
      <c r="K17" s="28"/>
      <c r="L17" s="46"/>
      <c r="N17" s="4"/>
      <c r="P17" s="22">
        <v>6</v>
      </c>
      <c r="Q17" s="22">
        <f>INDEX([1]Resources!$D$7:$F$21,MATCH(Meter_10.112[[#This Row],[Size]],[1]!CapacityFactor_Sch13[Meter_Size],0),MATCH(Most_Common_Meter_Size,[1]Resources!$D$5:$F$5,0))</f>
        <v>50</v>
      </c>
      <c r="R17" s="23">
        <f>IF(RateDesign18[Allowance]&lt;&gt;"", RateDesign18[Allowance]*Meter_10.112[[#This Row],[Factor]], 0)</f>
        <v>0</v>
      </c>
      <c r="S17" s="24">
        <f>Meter_10.112[[#This Row],[Factor]]*INDEX(Base_10.113[Rate],MATCH(Most_Common_Meter_Size,Meter_10.112[Size],0))</f>
        <v>2700</v>
      </c>
      <c r="T17" s="23">
        <f>Meter_10.112[[#This Row],[Factor]]*INDEX(Block1_10.114[Usage_Max],MATCH(Most_Common_Meter_Size,Meter_10.112[Size],0))</f>
        <v>0</v>
      </c>
      <c r="U17" s="24">
        <f t="shared" si="1"/>
        <v>0</v>
      </c>
      <c r="V17" s="23">
        <f>Meter_10.112[[#This Row],[Factor]]*INDEX(Block2_10.115[Usage_Max],MATCH(Most_Common_Meter_Size,Meter_10.112[Size],0))</f>
        <v>0</v>
      </c>
      <c r="W17" s="24">
        <f t="shared" si="2"/>
        <v>0</v>
      </c>
      <c r="X17" s="23">
        <f>Block2_10.115[[#This Row],[Usage_Max]]+1</f>
        <v>1</v>
      </c>
      <c r="Y17" s="24">
        <f t="shared" si="3"/>
        <v>0</v>
      </c>
      <c r="Z17" s="47"/>
      <c r="AA17" s="3">
        <f>COUNTIF('[1]Rate Data Calculations'!$D$11:$D$2011, P17)</f>
        <v>0</v>
      </c>
      <c r="AB17" s="32">
        <f t="shared" si="0"/>
        <v>0</v>
      </c>
      <c r="AC17" s="48"/>
      <c r="AD17" s="48"/>
      <c r="AE17" s="49"/>
      <c r="AF17" s="50"/>
    </row>
    <row r="18" spans="2:42" s="3" customFormat="1" x14ac:dyDescent="0.2">
      <c r="D18" s="51" t="s">
        <v>33</v>
      </c>
      <c r="E18" s="52">
        <f>AD25</f>
        <v>7.1428571428571426E-3</v>
      </c>
      <c r="F18" s="18">
        <v>54</v>
      </c>
      <c r="G18" s="51"/>
      <c r="H18" s="53">
        <f>H13+E18</f>
        <v>7.1428571428571426E-3</v>
      </c>
      <c r="I18" s="54"/>
      <c r="J18" s="53">
        <f>H18+J12</f>
        <v>7.1428571428571426E-3</v>
      </c>
      <c r="K18" s="54"/>
      <c r="L18" s="55">
        <f>J18+L12</f>
        <v>7.1428571428571426E-3</v>
      </c>
      <c r="N18" s="4"/>
      <c r="P18" s="22" t="s">
        <v>34</v>
      </c>
      <c r="Q18" s="22">
        <v>1</v>
      </c>
      <c r="R18" s="23">
        <f>IF(RateDesign18[Allowance]&lt;&gt;"", RateDesign18[Allowance]*Meter_10.112[[#This Row],[Factor]], 0)</f>
        <v>0</v>
      </c>
      <c r="S18" s="24">
        <f>Meter_10.112[[#This Row],[Factor]]*INDEX(Base_10.113[Rate],MATCH(Most_Common_Meter_Size,Meter_10.112[Size],0))</f>
        <v>54</v>
      </c>
      <c r="U18" s="56"/>
      <c r="W18" s="57"/>
      <c r="Y18" s="57"/>
      <c r="AA18" s="58">
        <f>[1]Inputs!B12</f>
        <v>1</v>
      </c>
      <c r="AB18" s="59">
        <f t="shared" si="0"/>
        <v>7.1428571428571426E-3</v>
      </c>
      <c r="AC18" s="48"/>
      <c r="AD18" s="48"/>
      <c r="AE18" s="49"/>
      <c r="AF18" s="50"/>
    </row>
    <row r="19" spans="2:42" s="3" customFormat="1" ht="13.5" thickBot="1" x14ac:dyDescent="0.25">
      <c r="D19" s="51" t="s">
        <v>35</v>
      </c>
      <c r="E19" s="60">
        <f>AD24</f>
        <v>0.99285714285714288</v>
      </c>
      <c r="F19" s="61">
        <v>54</v>
      </c>
      <c r="G19" s="62"/>
      <c r="H19" s="63">
        <f>H18+E19</f>
        <v>1</v>
      </c>
      <c r="I19" s="64"/>
      <c r="J19" s="63">
        <f>J18+E19</f>
        <v>1</v>
      </c>
      <c r="K19" s="64"/>
      <c r="L19" s="65">
        <f>L18+E19</f>
        <v>1</v>
      </c>
      <c r="N19" s="4"/>
      <c r="P19" s="22" t="s">
        <v>35</v>
      </c>
      <c r="Q19" s="22">
        <v>1</v>
      </c>
      <c r="R19" s="23">
        <f>IF(RateDesign18[Allowance]&lt;&gt;"", RateDesign18[Allowance]*Meter_10.112[[#This Row],[Factor]], 0)</f>
        <v>0</v>
      </c>
      <c r="S19" s="24">
        <f>IF(RateDesign_Unmetered&gt;0,RateDesign_Unmetered,INDEX(P36:P43,MATCH(Most_Common_Meter_Size,AA36:AA43,0)))</f>
        <v>54</v>
      </c>
      <c r="U19" s="56"/>
      <c r="W19" s="57"/>
      <c r="Y19" s="57"/>
      <c r="AA19" s="58">
        <f>[1]Inputs!B11</f>
        <v>139</v>
      </c>
      <c r="AB19" s="59">
        <f t="shared" si="0"/>
        <v>0.99285714285714288</v>
      </c>
    </row>
    <row r="20" spans="2:42" s="3" customFormat="1" x14ac:dyDescent="0.2">
      <c r="D20" s="66" t="s">
        <v>36</v>
      </c>
      <c r="E20" s="67">
        <f>+[1]Inputs!B21</f>
        <v>0</v>
      </c>
      <c r="F20" s="68">
        <f>+[1]Inputs!B16</f>
        <v>43.25</v>
      </c>
      <c r="G20" s="67">
        <f>+[1]Inputs!B22</f>
        <v>0</v>
      </c>
      <c r="H20" s="68">
        <f>+[1]Inputs!B17</f>
        <v>0</v>
      </c>
      <c r="I20" s="67">
        <f>+[1]Inputs!B23</f>
        <v>0</v>
      </c>
      <c r="J20" s="68">
        <f>+H20</f>
        <v>0</v>
      </c>
      <c r="K20" s="67">
        <f>1+I20</f>
        <v>1</v>
      </c>
      <c r="L20" s="68">
        <f>+J20</f>
        <v>0</v>
      </c>
      <c r="N20" s="4"/>
      <c r="AA20" s="3">
        <f>SUM(AA10:AA19)</f>
        <v>140</v>
      </c>
      <c r="AB20" s="69">
        <f>SUM(AB10:AB19)</f>
        <v>1</v>
      </c>
    </row>
    <row r="21" spans="2:42" s="3" customFormat="1" x14ac:dyDescent="0.2">
      <c r="D21" s="70" t="s">
        <v>37</v>
      </c>
      <c r="E21" s="71">
        <f>[1]Inputs!B40</f>
        <v>0</v>
      </c>
      <c r="F21" s="72">
        <f>[1]Inputs!B35</f>
        <v>43.25</v>
      </c>
      <c r="G21" s="71">
        <f>[1]Inputs!B41</f>
        <v>0</v>
      </c>
      <c r="H21" s="72">
        <f>[1]Inputs!B36</f>
        <v>3.18</v>
      </c>
      <c r="I21" s="71">
        <f>[1]Inputs!B42</f>
        <v>0</v>
      </c>
      <c r="J21" s="72">
        <f>[1]Inputs!B37</f>
        <v>3.18</v>
      </c>
      <c r="K21" s="71">
        <f>[1]Inputs!B43</f>
        <v>1</v>
      </c>
      <c r="L21" s="72">
        <f>[1]Inputs!B38</f>
        <v>3.18</v>
      </c>
      <c r="N21" s="4"/>
      <c r="AE21" s="51"/>
    </row>
    <row r="22" spans="2:42" s="3" customFormat="1" ht="14.25" thickBot="1" x14ac:dyDescent="0.3">
      <c r="D22" s="73" t="s">
        <v>38</v>
      </c>
      <c r="E22" s="74">
        <f>INDEX(R10:R19,MATCH(MAX($AA$10:$AA$17),$AA$10:$AA$17,0))</f>
        <v>0</v>
      </c>
      <c r="F22" s="75">
        <f>RateDesign_Unmetered</f>
        <v>54</v>
      </c>
      <c r="G22" s="74">
        <f t="shared" ref="G22:L22" si="4">INDEX(T10:T17,MATCH(MAX($AA$10:$AA$17),$AA$10:$AA$17,0))</f>
        <v>0</v>
      </c>
      <c r="H22" s="75">
        <f t="shared" si="4"/>
        <v>0</v>
      </c>
      <c r="I22" s="74">
        <f t="shared" si="4"/>
        <v>0</v>
      </c>
      <c r="J22" s="75">
        <f t="shared" si="4"/>
        <v>0</v>
      </c>
      <c r="K22" s="74">
        <f t="shared" si="4"/>
        <v>1</v>
      </c>
      <c r="L22" s="75">
        <f t="shared" si="4"/>
        <v>0</v>
      </c>
      <c r="N22" s="4"/>
      <c r="P22" s="76" t="s">
        <v>39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  <c r="AE22" s="77"/>
      <c r="AF22" s="77"/>
      <c r="AG22" s="77"/>
      <c r="AH22" s="77"/>
    </row>
    <row r="23" spans="2:42" s="3" customFormat="1" x14ac:dyDescent="0.2">
      <c r="E23" s="197" t="s">
        <v>40</v>
      </c>
      <c r="G23" s="197" t="s">
        <v>41</v>
      </c>
      <c r="I23" s="197" t="s">
        <v>42</v>
      </c>
      <c r="K23" s="197" t="s">
        <v>43</v>
      </c>
      <c r="L23" s="51"/>
      <c r="N23" s="4"/>
      <c r="P23" s="78" t="s">
        <v>44</v>
      </c>
      <c r="Q23" s="79" t="s">
        <v>45</v>
      </c>
      <c r="R23" s="79" t="s">
        <v>46</v>
      </c>
      <c r="S23" s="79" t="s">
        <v>47</v>
      </c>
      <c r="T23" s="79" t="s">
        <v>48</v>
      </c>
      <c r="U23" s="80" t="s">
        <v>49</v>
      </c>
      <c r="V23" s="80" t="s">
        <v>50</v>
      </c>
      <c r="W23" s="80" t="s">
        <v>51</v>
      </c>
      <c r="X23" s="80" t="s">
        <v>52</v>
      </c>
      <c r="Y23" s="80" t="s">
        <v>53</v>
      </c>
      <c r="Z23" s="80" t="s">
        <v>54</v>
      </c>
      <c r="AA23" s="79" t="s">
        <v>55</v>
      </c>
      <c r="AB23" s="79" t="s">
        <v>56</v>
      </c>
      <c r="AC23" s="14" t="s">
        <v>57</v>
      </c>
      <c r="AD23" s="14" t="s">
        <v>58</v>
      </c>
      <c r="AE23" s="218" t="s">
        <v>59</v>
      </c>
      <c r="AF23" s="218"/>
      <c r="AG23" s="218"/>
      <c r="AH23" s="218"/>
    </row>
    <row r="24" spans="2:42" s="3" customFormat="1" x14ac:dyDescent="0.2">
      <c r="E24" s="81"/>
      <c r="G24" s="81"/>
      <c r="I24" s="81"/>
      <c r="K24" s="81"/>
      <c r="L24" s="51"/>
      <c r="N24" s="4"/>
      <c r="P24" s="82" t="s">
        <v>35</v>
      </c>
      <c r="Q24" s="83">
        <f t="shared" ref="Q24:AB24" si="5">IF(OR(Q$26&gt;0, $AA$19&gt;0),($S$19*$AA$19), 0)</f>
        <v>7506</v>
      </c>
      <c r="R24" s="83">
        <f t="shared" si="5"/>
        <v>7506</v>
      </c>
      <c r="S24" s="83">
        <f t="shared" si="5"/>
        <v>7506</v>
      </c>
      <c r="T24" s="83">
        <f t="shared" si="5"/>
        <v>7506</v>
      </c>
      <c r="U24" s="83">
        <f t="shared" si="5"/>
        <v>7506</v>
      </c>
      <c r="V24" s="83">
        <f t="shared" si="5"/>
        <v>7506</v>
      </c>
      <c r="W24" s="83">
        <f t="shared" si="5"/>
        <v>7506</v>
      </c>
      <c r="X24" s="83">
        <f t="shared" si="5"/>
        <v>7506</v>
      </c>
      <c r="Y24" s="83">
        <f t="shared" si="5"/>
        <v>7506</v>
      </c>
      <c r="Z24" s="83">
        <f t="shared" si="5"/>
        <v>7506</v>
      </c>
      <c r="AA24" s="83">
        <f t="shared" si="5"/>
        <v>7506</v>
      </c>
      <c r="AB24" s="83">
        <f t="shared" si="5"/>
        <v>7506</v>
      </c>
      <c r="AC24" s="84">
        <f t="shared" ref="AC24:AC29" si="6">SUM(Q24:AB24)</f>
        <v>90072</v>
      </c>
      <c r="AD24" s="85">
        <f t="shared" ref="AD24:AD29" si="7">+AC24/AC$30</f>
        <v>0.99285714285714288</v>
      </c>
      <c r="AE24" s="86"/>
      <c r="AF24" s="87"/>
      <c r="AG24" s="87"/>
      <c r="AH24" s="87"/>
      <c r="AI24" s="51"/>
      <c r="AJ24" s="51"/>
      <c r="AK24" s="51"/>
      <c r="AL24" s="51"/>
      <c r="AM24" s="51"/>
      <c r="AN24" s="51"/>
      <c r="AO24" s="51"/>
      <c r="AP24" s="51"/>
    </row>
    <row r="25" spans="2:42" s="3" customFormat="1" x14ac:dyDescent="0.2">
      <c r="K25" s="51"/>
      <c r="L25" s="51"/>
      <c r="N25" s="4"/>
      <c r="P25" s="88" t="s">
        <v>34</v>
      </c>
      <c r="Q25" s="83">
        <f t="shared" ref="Q25:AB25" si="8">IF(OR(Q$26&gt;0, $AA$18&gt;0), ($S$18*$AA$18), 0)</f>
        <v>54</v>
      </c>
      <c r="R25" s="83">
        <f t="shared" si="8"/>
        <v>54</v>
      </c>
      <c r="S25" s="83">
        <f t="shared" si="8"/>
        <v>54</v>
      </c>
      <c r="T25" s="83">
        <f t="shared" si="8"/>
        <v>54</v>
      </c>
      <c r="U25" s="83">
        <f t="shared" si="8"/>
        <v>54</v>
      </c>
      <c r="V25" s="83">
        <f t="shared" si="8"/>
        <v>54</v>
      </c>
      <c r="W25" s="83">
        <f t="shared" si="8"/>
        <v>54</v>
      </c>
      <c r="X25" s="83">
        <f t="shared" si="8"/>
        <v>54</v>
      </c>
      <c r="Y25" s="83">
        <f t="shared" si="8"/>
        <v>54</v>
      </c>
      <c r="Z25" s="83">
        <f t="shared" si="8"/>
        <v>54</v>
      </c>
      <c r="AA25" s="83">
        <f t="shared" si="8"/>
        <v>54</v>
      </c>
      <c r="AB25" s="83">
        <f t="shared" si="8"/>
        <v>54</v>
      </c>
      <c r="AC25" s="89">
        <f t="shared" si="6"/>
        <v>648</v>
      </c>
      <c r="AD25" s="85">
        <f t="shared" si="7"/>
        <v>7.1428571428571426E-3</v>
      </c>
      <c r="AE25" s="86"/>
      <c r="AF25" s="1"/>
      <c r="AG25" s="1"/>
      <c r="AH25" s="1"/>
      <c r="AI25" s="51"/>
      <c r="AJ25" s="51"/>
      <c r="AK25" s="51"/>
      <c r="AL25" s="51"/>
      <c r="AM25" s="51"/>
      <c r="AN25" s="51"/>
      <c r="AO25" s="51"/>
      <c r="AP25" s="51"/>
    </row>
    <row r="26" spans="2:42" s="3" customFormat="1" x14ac:dyDescent="0.2">
      <c r="E26" s="197" t="s">
        <v>60</v>
      </c>
      <c r="G26" s="197" t="s">
        <v>61</v>
      </c>
      <c r="I26" s="219" t="s">
        <v>62</v>
      </c>
      <c r="J26" s="219"/>
      <c r="N26" s="4"/>
      <c r="P26" s="88" t="s">
        <v>5</v>
      </c>
      <c r="Q26" s="83">
        <f>'[1]Rate Data Calculations'!AK9</f>
        <v>0</v>
      </c>
      <c r="R26" s="83">
        <f>'[1]Rate Data Calculations'!AL9</f>
        <v>0</v>
      </c>
      <c r="S26" s="83">
        <f>'[1]Rate Data Calculations'!AM9</f>
        <v>0</v>
      </c>
      <c r="T26" s="83">
        <f>'[1]Rate Data Calculations'!AN9</f>
        <v>0</v>
      </c>
      <c r="U26" s="83">
        <f>'[1]Rate Data Calculations'!AO9</f>
        <v>0</v>
      </c>
      <c r="V26" s="83">
        <f>'[1]Rate Data Calculations'!AP9</f>
        <v>0</v>
      </c>
      <c r="W26" s="83">
        <f>'[1]Rate Data Calculations'!AQ9</f>
        <v>0</v>
      </c>
      <c r="X26" s="83">
        <f>'[1]Rate Data Calculations'!AR9</f>
        <v>0</v>
      </c>
      <c r="Y26" s="83">
        <f>'[1]Rate Data Calculations'!AS9</f>
        <v>0</v>
      </c>
      <c r="Z26" s="83">
        <f>'[1]Rate Data Calculations'!AT9</f>
        <v>0</v>
      </c>
      <c r="AA26" s="83">
        <f>'[1]Rate Data Calculations'!AU9</f>
        <v>0</v>
      </c>
      <c r="AB26" s="83">
        <f>'[1]Rate Data Calculations'!AV9</f>
        <v>0</v>
      </c>
      <c r="AC26" s="89">
        <f t="shared" si="6"/>
        <v>0</v>
      </c>
      <c r="AD26" s="85">
        <f t="shared" si="7"/>
        <v>0</v>
      </c>
      <c r="AE26" s="50">
        <f>SUM(AD24:AD26)</f>
        <v>1</v>
      </c>
      <c r="AF26" s="50"/>
      <c r="AG26" s="50"/>
      <c r="AH26" s="50"/>
      <c r="AI26" s="51"/>
      <c r="AJ26" s="51"/>
      <c r="AK26" s="51"/>
      <c r="AL26" s="51"/>
      <c r="AM26" s="51"/>
      <c r="AN26" s="51"/>
      <c r="AO26" s="51"/>
      <c r="AP26" s="51"/>
    </row>
    <row r="27" spans="2:42" s="3" customFormat="1" x14ac:dyDescent="0.2">
      <c r="E27" s="90">
        <f>[1]Inputs!B20</f>
        <v>100</v>
      </c>
      <c r="G27" s="90" t="str">
        <f>[1]Inputs!B9</f>
        <v>Monthly</v>
      </c>
      <c r="I27" s="91">
        <f>[1]Inputs!B10</f>
        <v>0.625</v>
      </c>
      <c r="J27" s="92">
        <f>INDEX(P10:P19,MATCH(MAX(AA10:AA17),AA10:AA17,0))</f>
        <v>0.625</v>
      </c>
      <c r="K27" s="93"/>
      <c r="L27" s="93"/>
      <c r="N27" s="4"/>
      <c r="P27" s="88" t="s">
        <v>6</v>
      </c>
      <c r="Q27" s="83">
        <f>'[1]Rate Data Calculations'!BI9</f>
        <v>0</v>
      </c>
      <c r="R27" s="83">
        <f>'[1]Rate Data Calculations'!BJ9</f>
        <v>0</v>
      </c>
      <c r="S27" s="83">
        <f>'[1]Rate Data Calculations'!BK9</f>
        <v>0</v>
      </c>
      <c r="T27" s="83">
        <f>'[1]Rate Data Calculations'!BL9</f>
        <v>0</v>
      </c>
      <c r="U27" s="83">
        <f>'[1]Rate Data Calculations'!BM9</f>
        <v>0</v>
      </c>
      <c r="V27" s="83">
        <f>'[1]Rate Data Calculations'!BN9</f>
        <v>0</v>
      </c>
      <c r="W27" s="83">
        <f>'[1]Rate Data Calculations'!BO9</f>
        <v>0</v>
      </c>
      <c r="X27" s="83">
        <f>'[1]Rate Data Calculations'!BP9</f>
        <v>0</v>
      </c>
      <c r="Y27" s="83">
        <f>'[1]Rate Data Calculations'!BQ9</f>
        <v>0</v>
      </c>
      <c r="Z27" s="83">
        <f>'[1]Rate Data Calculations'!BR9</f>
        <v>0</v>
      </c>
      <c r="AA27" s="83">
        <f>'[1]Rate Data Calculations'!BS9</f>
        <v>0</v>
      </c>
      <c r="AB27" s="83">
        <f>'[1]Rate Data Calculations'!BT9</f>
        <v>0</v>
      </c>
      <c r="AC27" s="89">
        <f t="shared" si="6"/>
        <v>0</v>
      </c>
      <c r="AD27" s="85">
        <f t="shared" si="7"/>
        <v>0</v>
      </c>
      <c r="AE27" s="85"/>
      <c r="AF27" s="50">
        <f>AE26+AD27</f>
        <v>1</v>
      </c>
      <c r="AG27" s="50"/>
      <c r="AH27" s="50"/>
      <c r="AI27" s="51"/>
      <c r="AJ27" s="51"/>
      <c r="AK27" s="51"/>
      <c r="AL27" s="51"/>
      <c r="AM27" s="51"/>
      <c r="AN27" s="51"/>
      <c r="AO27" s="51"/>
      <c r="AP27" s="51"/>
    </row>
    <row r="28" spans="2:42" s="3" customFormat="1" ht="12.75" customHeight="1" x14ac:dyDescent="0.2">
      <c r="B28" s="51"/>
      <c r="C28" s="51"/>
      <c r="D28" s="51"/>
      <c r="E28" s="51"/>
      <c r="H28" s="51"/>
      <c r="I28" s="94" t="s">
        <v>63</v>
      </c>
      <c r="J28" s="94" t="s">
        <v>64</v>
      </c>
      <c r="N28" s="4"/>
      <c r="P28" s="88" t="s">
        <v>7</v>
      </c>
      <c r="Q28" s="83">
        <f>'[1]Rate Data Calculations'!CG9</f>
        <v>0</v>
      </c>
      <c r="R28" s="83">
        <f>'[1]Rate Data Calculations'!CH9</f>
        <v>0</v>
      </c>
      <c r="S28" s="83">
        <f>'[1]Rate Data Calculations'!CI9</f>
        <v>0</v>
      </c>
      <c r="T28" s="83">
        <f>'[1]Rate Data Calculations'!CJ9</f>
        <v>0</v>
      </c>
      <c r="U28" s="83">
        <f>'[1]Rate Data Calculations'!CK9</f>
        <v>0</v>
      </c>
      <c r="V28" s="83">
        <f>'[1]Rate Data Calculations'!CL9</f>
        <v>0</v>
      </c>
      <c r="W28" s="83">
        <f>'[1]Rate Data Calculations'!CM9</f>
        <v>0</v>
      </c>
      <c r="X28" s="83">
        <f>'[1]Rate Data Calculations'!CN9</f>
        <v>0</v>
      </c>
      <c r="Y28" s="83">
        <f>'[1]Rate Data Calculations'!CO9</f>
        <v>0</v>
      </c>
      <c r="Z28" s="83">
        <f>'[1]Rate Data Calculations'!CP9</f>
        <v>0</v>
      </c>
      <c r="AA28" s="83">
        <f>'[1]Rate Data Calculations'!CQ9</f>
        <v>0</v>
      </c>
      <c r="AB28" s="83">
        <f>'[1]Rate Data Calculations'!CR9</f>
        <v>0</v>
      </c>
      <c r="AC28" s="89">
        <f t="shared" si="6"/>
        <v>0</v>
      </c>
      <c r="AD28" s="85">
        <f t="shared" si="7"/>
        <v>0</v>
      </c>
      <c r="AE28" s="85"/>
      <c r="AF28" s="50"/>
      <c r="AG28" s="50">
        <f>AF27+AD28</f>
        <v>1</v>
      </c>
      <c r="AH28" s="50"/>
      <c r="AI28" s="51"/>
      <c r="AJ28" s="51"/>
      <c r="AK28" s="51"/>
      <c r="AL28" s="51"/>
      <c r="AM28" s="51"/>
      <c r="AN28" s="51"/>
      <c r="AO28" s="51"/>
      <c r="AP28" s="51"/>
    </row>
    <row r="29" spans="2:42" s="3" customFormat="1" ht="12.75" customHeight="1" x14ac:dyDescent="0.2">
      <c r="B29" s="51"/>
      <c r="C29" s="51"/>
      <c r="D29" s="51"/>
      <c r="N29" s="4"/>
      <c r="P29" s="95" t="s">
        <v>8</v>
      </c>
      <c r="Q29" s="96">
        <f>'[1]Rate Data Calculations'!DE9</f>
        <v>0</v>
      </c>
      <c r="R29" s="96">
        <f>'[1]Rate Data Calculations'!DF9</f>
        <v>0</v>
      </c>
      <c r="S29" s="96">
        <f>'[1]Rate Data Calculations'!DG9</f>
        <v>0</v>
      </c>
      <c r="T29" s="96">
        <f>'[1]Rate Data Calculations'!DH9</f>
        <v>0</v>
      </c>
      <c r="U29" s="96">
        <f>'[1]Rate Data Calculations'!DI9</f>
        <v>0</v>
      </c>
      <c r="V29" s="96">
        <f>'[1]Rate Data Calculations'!DJ9</f>
        <v>0</v>
      </c>
      <c r="W29" s="96">
        <f>'[1]Rate Data Calculations'!DK9</f>
        <v>0</v>
      </c>
      <c r="X29" s="96">
        <f>'[1]Rate Data Calculations'!DL9</f>
        <v>0</v>
      </c>
      <c r="Y29" s="96">
        <f>'[1]Rate Data Calculations'!DM9</f>
        <v>0</v>
      </c>
      <c r="Z29" s="96">
        <f>'[1]Rate Data Calculations'!DN9</f>
        <v>0</v>
      </c>
      <c r="AA29" s="96">
        <f>'[1]Rate Data Calculations'!DO9</f>
        <v>0</v>
      </c>
      <c r="AB29" s="96">
        <f>'[1]Rate Data Calculations'!DP9</f>
        <v>0</v>
      </c>
      <c r="AC29" s="97">
        <f t="shared" si="6"/>
        <v>0</v>
      </c>
      <c r="AD29" s="98">
        <f t="shared" si="7"/>
        <v>0</v>
      </c>
      <c r="AE29" s="50">
        <f>SUM(AD27:AD29)</f>
        <v>0</v>
      </c>
      <c r="AF29" s="50"/>
      <c r="AG29" s="50"/>
      <c r="AH29" s="50">
        <f>AG28+AD29</f>
        <v>1</v>
      </c>
      <c r="AI29" s="51"/>
      <c r="AJ29" s="51"/>
      <c r="AK29" s="51"/>
      <c r="AL29" s="51"/>
      <c r="AM29" s="51"/>
      <c r="AN29" s="51"/>
      <c r="AO29" s="51"/>
      <c r="AP29" s="51"/>
    </row>
    <row r="30" spans="2:42" s="3" customFormat="1" ht="12.75" customHeight="1" x14ac:dyDescent="0.25">
      <c r="B30" s="99" t="s">
        <v>34</v>
      </c>
      <c r="C30" s="100"/>
      <c r="D30" s="101">
        <f>+[1]Inputs!B27</f>
        <v>0</v>
      </c>
      <c r="E30" s="101"/>
      <c r="F30" s="101">
        <f>[1]Inputs!B46</f>
        <v>0</v>
      </c>
      <c r="G30" s="102">
        <f>+F30-D30</f>
        <v>0</v>
      </c>
      <c r="H30" s="103" t="str">
        <f>IFERROR(G30/D30,"N/A")</f>
        <v>N/A</v>
      </c>
      <c r="I30" s="101"/>
      <c r="J30" s="101">
        <f>S18</f>
        <v>54</v>
      </c>
      <c r="K30" s="102">
        <f>+J30-D30</f>
        <v>54</v>
      </c>
      <c r="L30" s="103" t="str">
        <f>IFERROR(K30/D30,"N/A")</f>
        <v>N/A</v>
      </c>
      <c r="N30" s="4"/>
      <c r="P30" s="104" t="s">
        <v>57</v>
      </c>
      <c r="Q30" s="105">
        <f t="shared" ref="Q30:AD30" si="9">SUM(Q24:Q29)</f>
        <v>7560</v>
      </c>
      <c r="R30" s="105">
        <f t="shared" si="9"/>
        <v>7560</v>
      </c>
      <c r="S30" s="105">
        <f t="shared" si="9"/>
        <v>7560</v>
      </c>
      <c r="T30" s="105">
        <f t="shared" si="9"/>
        <v>7560</v>
      </c>
      <c r="U30" s="105">
        <f t="shared" si="9"/>
        <v>7560</v>
      </c>
      <c r="V30" s="105">
        <f t="shared" si="9"/>
        <v>7560</v>
      </c>
      <c r="W30" s="105">
        <f t="shared" si="9"/>
        <v>7560</v>
      </c>
      <c r="X30" s="105">
        <f t="shared" si="9"/>
        <v>7560</v>
      </c>
      <c r="Y30" s="105">
        <f t="shared" si="9"/>
        <v>7560</v>
      </c>
      <c r="Z30" s="105">
        <f t="shared" si="9"/>
        <v>7560</v>
      </c>
      <c r="AA30" s="105">
        <f t="shared" si="9"/>
        <v>7560</v>
      </c>
      <c r="AB30" s="106">
        <f t="shared" si="9"/>
        <v>7560</v>
      </c>
      <c r="AC30" s="107">
        <f t="shared" si="9"/>
        <v>90720</v>
      </c>
      <c r="AD30" s="108">
        <f t="shared" si="9"/>
        <v>1</v>
      </c>
      <c r="AE30" s="109"/>
      <c r="AF30" s="1"/>
      <c r="AG30" s="1"/>
      <c r="AH30" s="1"/>
      <c r="AI30" s="51"/>
      <c r="AJ30" s="51"/>
      <c r="AK30" s="51"/>
      <c r="AL30" s="51"/>
      <c r="AM30" s="51"/>
      <c r="AN30" s="51"/>
      <c r="AO30" s="51"/>
      <c r="AP30" s="51"/>
    </row>
    <row r="31" spans="2:42" s="3" customFormat="1" ht="15.75" x14ac:dyDescent="0.25">
      <c r="B31" s="100"/>
      <c r="C31" s="208" t="s">
        <v>36</v>
      </c>
      <c r="D31" s="209"/>
      <c r="E31" s="210" t="s">
        <v>37</v>
      </c>
      <c r="F31" s="210"/>
      <c r="G31" s="210" t="s">
        <v>65</v>
      </c>
      <c r="H31" s="211"/>
      <c r="I31" s="212" t="s">
        <v>66</v>
      </c>
      <c r="J31" s="213"/>
      <c r="K31" s="214" t="s">
        <v>67</v>
      </c>
      <c r="L31" s="214"/>
      <c r="N31" s="4"/>
      <c r="P31" s="88" t="s">
        <v>58</v>
      </c>
      <c r="Q31" s="110">
        <f t="shared" ref="Q31:AB31" si="10">Q30/$AC$30</f>
        <v>8.3333333333333329E-2</v>
      </c>
      <c r="R31" s="110">
        <f t="shared" si="10"/>
        <v>8.3333333333333329E-2</v>
      </c>
      <c r="S31" s="110">
        <f t="shared" si="10"/>
        <v>8.3333333333333329E-2</v>
      </c>
      <c r="T31" s="110">
        <f t="shared" si="10"/>
        <v>8.3333333333333329E-2</v>
      </c>
      <c r="U31" s="110">
        <f t="shared" si="10"/>
        <v>8.3333333333333329E-2</v>
      </c>
      <c r="V31" s="110">
        <f t="shared" si="10"/>
        <v>8.3333333333333329E-2</v>
      </c>
      <c r="W31" s="110">
        <f t="shared" si="10"/>
        <v>8.3333333333333329E-2</v>
      </c>
      <c r="X31" s="110">
        <f t="shared" si="10"/>
        <v>8.3333333333333329E-2</v>
      </c>
      <c r="Y31" s="110">
        <f t="shared" si="10"/>
        <v>8.3333333333333329E-2</v>
      </c>
      <c r="Z31" s="110">
        <f t="shared" si="10"/>
        <v>8.3333333333333329E-2</v>
      </c>
      <c r="AA31" s="110">
        <f t="shared" si="10"/>
        <v>8.3333333333333329E-2</v>
      </c>
      <c r="AB31" s="111">
        <f t="shared" si="10"/>
        <v>8.3333333333333329E-2</v>
      </c>
      <c r="AC31" s="112">
        <f>SUM(Q31:AB31)</f>
        <v>1</v>
      </c>
      <c r="AF31" s="1"/>
      <c r="AG31" s="1"/>
      <c r="AH31" s="1"/>
      <c r="AI31" s="51"/>
      <c r="AJ31" s="51"/>
      <c r="AK31" s="51"/>
      <c r="AL31" s="51"/>
      <c r="AM31" s="51"/>
      <c r="AN31" s="51"/>
      <c r="AO31" s="51"/>
      <c r="AP31" s="51"/>
    </row>
    <row r="32" spans="2:42" s="3" customFormat="1" ht="15.75" x14ac:dyDescent="0.25">
      <c r="B32" s="113" t="s">
        <v>5</v>
      </c>
      <c r="C32" s="114"/>
      <c r="D32" s="115">
        <f>+F20</f>
        <v>43.25</v>
      </c>
      <c r="E32" s="114"/>
      <c r="F32" s="115">
        <f>F21</f>
        <v>43.25</v>
      </c>
      <c r="G32" s="116">
        <f>+F32-D32</f>
        <v>0</v>
      </c>
      <c r="H32" s="117">
        <f>IFERROR(G32/D32,"N/A")</f>
        <v>0</v>
      </c>
      <c r="I32" s="118"/>
      <c r="J32" s="119">
        <f>F22</f>
        <v>54</v>
      </c>
      <c r="K32" s="116">
        <f>+J32-D32</f>
        <v>10.75</v>
      </c>
      <c r="L32" s="120">
        <f>IFERROR(K32/D32,"N/A")</f>
        <v>0.24855491329479767</v>
      </c>
      <c r="N32" s="4"/>
      <c r="AI32" s="51"/>
      <c r="AJ32" s="51"/>
      <c r="AK32" s="51"/>
      <c r="AL32" s="51"/>
      <c r="AM32" s="51"/>
      <c r="AN32" s="51"/>
      <c r="AO32" s="51"/>
      <c r="AP32" s="51"/>
    </row>
    <row r="33" spans="2:34" s="3" customFormat="1" ht="15.75" x14ac:dyDescent="0.25">
      <c r="B33" s="121" t="s">
        <v>68</v>
      </c>
      <c r="C33" s="122">
        <f>INDEX(AH50:AH57,MATCH(J27,P50:P57,0))</f>
        <v>0</v>
      </c>
      <c r="D33" s="123"/>
      <c r="E33" s="122">
        <f>Annual_Average</f>
        <v>0</v>
      </c>
      <c r="F33" s="123"/>
      <c r="G33" s="124"/>
      <c r="H33" s="125"/>
      <c r="I33" s="126">
        <f>Annual_Average</f>
        <v>0</v>
      </c>
      <c r="J33" s="127"/>
      <c r="K33" s="124"/>
      <c r="L33" s="128"/>
      <c r="N33" s="4"/>
    </row>
    <row r="34" spans="2:34" s="3" customFormat="1" ht="16.5" thickBot="1" x14ac:dyDescent="0.3">
      <c r="B34" s="129" t="s">
        <v>12</v>
      </c>
      <c r="C34" s="130">
        <f>Current_Allowance</f>
        <v>0</v>
      </c>
      <c r="D34" s="131">
        <v>0</v>
      </c>
      <c r="E34" s="130">
        <f>Proposed_Allowance</f>
        <v>0</v>
      </c>
      <c r="F34" s="131">
        <v>0</v>
      </c>
      <c r="G34" s="132">
        <f>+F34-D34</f>
        <v>0</v>
      </c>
      <c r="H34" s="133" t="str">
        <f>IFERROR(G34/D34,"N/A")</f>
        <v>N/A</v>
      </c>
      <c r="I34" s="134">
        <f>Revised_Allowance</f>
        <v>0</v>
      </c>
      <c r="J34" s="135">
        <f>+I34/100*H22</f>
        <v>0</v>
      </c>
      <c r="K34" s="132">
        <f>+J34-D34</f>
        <v>0</v>
      </c>
      <c r="L34" s="136" t="str">
        <f>IFERROR(K34/D34,"N/A")</f>
        <v>N/A</v>
      </c>
      <c r="N34" s="4"/>
      <c r="P34" s="76" t="s">
        <v>69</v>
      </c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F34" s="215" t="s">
        <v>70</v>
      </c>
      <c r="AG34" s="215"/>
      <c r="AH34" s="215"/>
    </row>
    <row r="35" spans="2:34" s="3" customFormat="1" ht="15.75" x14ac:dyDescent="0.25">
      <c r="B35" s="121" t="s">
        <v>71</v>
      </c>
      <c r="C35" s="137">
        <f>IF(Current_Allowance&gt;=Annual_Average,
     0,
     IF(Annual_Average&gt;=Current_Block1_UsageMax,
          Current_Block1_UsageMax-Current_Allowance,
          Annual_Average-Current_Allowance)
)</f>
        <v>0</v>
      </c>
      <c r="D35" s="138">
        <f>+C35/100*H20</f>
        <v>0</v>
      </c>
      <c r="E35" s="137">
        <f>IF(Proposed_Allowance&gt;=Annual_Average,
     0,
     IF(Annual_Average&gt;=Proposed_Block1_UsageMax,
          Proposed_Block1_UsageMax-Proposed_Allowance,
          Annual_Average-Proposed_Allowance)
)</f>
        <v>0</v>
      </c>
      <c r="F35" s="138">
        <f>+E35/100*H21</f>
        <v>0</v>
      </c>
      <c r="G35" s="124">
        <f>+F35-D35</f>
        <v>0</v>
      </c>
      <c r="H35" s="125" t="str">
        <f>IFERROR(G35/D35,"N/A")</f>
        <v>N/A</v>
      </c>
      <c r="I35" s="139">
        <f>IF(Revised_Allowance&gt;=Annual_Average,
     0,
     IF(Annual_Average&gt;=Revised_Block1_UsageMax,
          Revised_Block1_UsageMax-Revised_Allowance,
          Annual_Average-Revised_Allowance)
)</f>
        <v>0</v>
      </c>
      <c r="J35" s="140">
        <f>+I35/100*H22</f>
        <v>0</v>
      </c>
      <c r="K35" s="124">
        <f>+J35-D35</f>
        <v>0</v>
      </c>
      <c r="L35" s="128" t="str">
        <f>IFERROR(K35/D35,"N/A")</f>
        <v>N/A</v>
      </c>
      <c r="N35" s="4"/>
      <c r="P35" s="14" t="s">
        <v>72</v>
      </c>
      <c r="Q35" s="79" t="s">
        <v>45</v>
      </c>
      <c r="R35" s="79" t="s">
        <v>46</v>
      </c>
      <c r="S35" s="79" t="s">
        <v>47</v>
      </c>
      <c r="T35" s="79" t="s">
        <v>48</v>
      </c>
      <c r="U35" s="80" t="s">
        <v>49</v>
      </c>
      <c r="V35" s="80" t="s">
        <v>50</v>
      </c>
      <c r="W35" s="80" t="s">
        <v>51</v>
      </c>
      <c r="X35" s="80" t="s">
        <v>52</v>
      </c>
      <c r="Y35" s="80" t="s">
        <v>53</v>
      </c>
      <c r="Z35" s="80" t="s">
        <v>54</v>
      </c>
      <c r="AA35" s="79" t="s">
        <v>55</v>
      </c>
      <c r="AB35" s="79" t="s">
        <v>56</v>
      </c>
      <c r="AC35" s="14" t="s">
        <v>57</v>
      </c>
      <c r="AD35" s="14" t="s">
        <v>58</v>
      </c>
      <c r="AE35" s="51"/>
      <c r="AF35" s="141" t="s">
        <v>73</v>
      </c>
      <c r="AG35" s="142" t="s">
        <v>74</v>
      </c>
      <c r="AH35" s="143" t="s">
        <v>75</v>
      </c>
    </row>
    <row r="36" spans="2:34" s="3" customFormat="1" ht="15.75" x14ac:dyDescent="0.25">
      <c r="B36" s="121" t="s">
        <v>76</v>
      </c>
      <c r="C36" s="137">
        <f>IF(Current_Block1_UsageMax&gt;=Annual_Average,
     0,
     IF(Annual_Average&gt;=Current_Block2_UsageMax,
          Current_Block2_UsageMax-Current_Block1_UsageMax,
          Annual_Average-Current_Block1_UsageMax)
)</f>
        <v>0</v>
      </c>
      <c r="D36" s="138">
        <f>+C36/100*H20</f>
        <v>0</v>
      </c>
      <c r="E36" s="137">
        <f>IF(Proposed_Block1_UsageMax&gt;=Annual_Average,
     0,
     IF(Annual_Average&gt;=Proposed_Block2_UsageMax,
          Proposed_Block2_UsageMax-Proposed_Block1_UsageMax,
          Annual_Average-Proposed_Block1_UsageMax)
)</f>
        <v>0</v>
      </c>
      <c r="F36" s="138">
        <f>+E36/100*J21</f>
        <v>0</v>
      </c>
      <c r="G36" s="124">
        <f>+F36-D36</f>
        <v>0</v>
      </c>
      <c r="H36" s="125" t="str">
        <f>IFERROR(G36/D36,"N/A")</f>
        <v>N/A</v>
      </c>
      <c r="I36" s="139">
        <f>IF(Revised_Block1_UsageMax&gt;=Annual_Average,
     0,
     IF(Annual_Average&gt;=Revised_Block2_UsageMax,
          Revised_Block2_UsageMax-Revised_Block1_UsageMax,
          Annual_Average-Revised_Block1_UsageMax)
)</f>
        <v>0</v>
      </c>
      <c r="J36" s="140">
        <f>+I36/100*J22</f>
        <v>0</v>
      </c>
      <c r="K36" s="124">
        <f>+J36-D36</f>
        <v>0</v>
      </c>
      <c r="L36" s="128" t="str">
        <f>IFERROR(K36/D36,"N/A")</f>
        <v>N/A</v>
      </c>
      <c r="N36" s="4"/>
      <c r="P36" s="144">
        <v>0.625</v>
      </c>
      <c r="Q36" s="145">
        <f>SUMIF([1]!Data_10.2[[Meter_Size]:[Meter_Size]],$P36, [1]!Monthly_Bill_10.2[Jan_Monthly_Bill])</f>
        <v>0</v>
      </c>
      <c r="R36" s="146">
        <f>SUMIF([1]!Data_10.2[[Meter_Size]:[Meter_Size]],$P36, [1]!Monthly_Bill_10.2[Feb_Monthly_Bill])</f>
        <v>0</v>
      </c>
      <c r="S36" s="146">
        <f>SUMIF([1]!Data_10.2[[Meter_Size]:[Meter_Size]],$P36, [1]!Monthly_Bill_10.2[Mar_Monthly_Bill])</f>
        <v>0</v>
      </c>
      <c r="T36" s="146">
        <f>SUMIF([1]!Data_10.2[[Meter_Size]:[Meter_Size]],$P36, [1]!Monthly_Bill_10.2[Apr_Monthly_Bill])</f>
        <v>0</v>
      </c>
      <c r="U36" s="146">
        <f>SUMIF([1]!Data_10.2[[Meter_Size]:[Meter_Size]],$P36, [1]!Monthly_Bill_10.2[May_Monthly_Bill])</f>
        <v>0</v>
      </c>
      <c r="V36" s="146">
        <f>SUMIF([1]!Data_10.2[[Meter_Size]:[Meter_Size]],$P36, [1]!Monthly_Bill_10.2[Jun_Monthly_Bill])</f>
        <v>0</v>
      </c>
      <c r="W36" s="146">
        <f>SUMIF([1]!Data_10.2[[Meter_Size]:[Meter_Size]],$P36, [1]!Monthly_Bill_10.2[Jul_Monthly_Bill])</f>
        <v>0</v>
      </c>
      <c r="X36" s="146">
        <f>SUMIF([1]!Data_10.2[[Meter_Size]:[Meter_Size]],$P36, [1]!Monthly_Bill_10.2[Aug_Monthly_Bill])</f>
        <v>0</v>
      </c>
      <c r="Y36" s="146">
        <f>SUMIF([1]!Data_10.2[[Meter_Size]:[Meter_Size]],$P36, [1]!Monthly_Bill_10.2[Sep_Monthly_Bill])</f>
        <v>0</v>
      </c>
      <c r="Z36" s="146">
        <f>SUMIF([1]!Data_10.2[[Meter_Size]:[Meter_Size]],$P36, [1]!Monthly_Bill_10.2[Oct_Monthly_Bill])</f>
        <v>0</v>
      </c>
      <c r="AA36" s="146">
        <f>SUMIF([1]!Data_10.2[[Meter_Size]:[Meter_Size]],$P36, [1]!Monthly_Bill_10.2[Nov_Monthly_Bill])</f>
        <v>0</v>
      </c>
      <c r="AB36" s="147">
        <f>SUMIF([1]!Data_10.2[[Meter_Size]:[Meter_Size]],$P36, [1]!Monthly_Bill_10.2[Dec_Monthly_Bill])</f>
        <v>0</v>
      </c>
      <c r="AC36" s="84">
        <f t="shared" ref="AC36:AC43" si="11">SUM(Q36:AB36)</f>
        <v>0</v>
      </c>
      <c r="AD36" s="85" t="e">
        <f t="shared" ref="AD36:AD43" si="12">+AC36/$AC$44</f>
        <v>#DIV/0!</v>
      </c>
      <c r="AF36" s="148">
        <f>IF($AA10=0,0,AVERAGE(RevenueMeterSize_10.120[[#This Row],[Jan]:[Apr]],RevenueMeterSize_10.120[[#This Row],[Nov]:[Dec]])/$AA10)</f>
        <v>0</v>
      </c>
      <c r="AG36" s="148">
        <f>IF($AA10=0,0,AVERAGE(RevenueMeterSize_10.120[[#This Row],[May]:[Oct]])/$AA10)</f>
        <v>0</v>
      </c>
      <c r="AH36" s="148">
        <f>IF($AA10=0,0,AVERAGE(RevenueMeterSize_10.120[[#This Row],[Jan]:[Dec]])/$AA10)</f>
        <v>0</v>
      </c>
    </row>
    <row r="37" spans="2:34" s="3" customFormat="1" ht="15.75" x14ac:dyDescent="0.25">
      <c r="B37" s="149" t="s">
        <v>77</v>
      </c>
      <c r="C37" s="150">
        <f>IF(Annual_Average&gt;=Current_Block3_UsageMin,
     Annual_Average-Current_Block2_UsageMax,
     0)</f>
        <v>0</v>
      </c>
      <c r="D37" s="151">
        <f>+C37/100*H22</f>
        <v>0</v>
      </c>
      <c r="E37" s="150">
        <f>IF(Annual_Average&gt;=Proposed_Block3_UsageMin,
     Annual_Average-Proposed_Block2_UsageMax,
     0)</f>
        <v>0</v>
      </c>
      <c r="F37" s="151">
        <f>+E37/100*L21</f>
        <v>0</v>
      </c>
      <c r="G37" s="152"/>
      <c r="H37" s="153" t="str">
        <f>IFERROR(G37/D37,"N/A")</f>
        <v>N/A</v>
      </c>
      <c r="I37" s="154">
        <f>IF(Annual_Average&gt;=Revised_Block3_UsageMin,
     Annual_Average-Revised_Block2_UsageMax,
     0)</f>
        <v>0</v>
      </c>
      <c r="J37" s="155">
        <f>+I37/100*Revised_Block3_Rate</f>
        <v>0</v>
      </c>
      <c r="K37" s="156"/>
      <c r="L37" s="157" t="str">
        <f>IFERROR(K37/D37,"N/A")</f>
        <v>N/A</v>
      </c>
      <c r="N37" s="4"/>
      <c r="P37" s="158">
        <v>0.75</v>
      </c>
      <c r="Q37" s="159">
        <f>SUMIF([1]!Data_10.2[[Meter_Size]:[Meter_Size]],$P37, [1]!Monthly_Bill_10.2[Jan_Monthly_Bill])</f>
        <v>0</v>
      </c>
      <c r="R37" s="48">
        <f>SUMIF([1]!Data_10.2[[Meter_Size]:[Meter_Size]],$P37, [1]!Monthly_Bill_10.2[Feb_Monthly_Bill])</f>
        <v>0</v>
      </c>
      <c r="S37" s="48">
        <f>SUMIF([1]!Data_10.2[[Meter_Size]:[Meter_Size]],$P37, [1]!Monthly_Bill_10.2[Mar_Monthly_Bill])</f>
        <v>0</v>
      </c>
      <c r="T37" s="48">
        <f>SUMIF([1]!Data_10.2[[Meter_Size]:[Meter_Size]],$P37, [1]!Monthly_Bill_10.2[Apr_Monthly_Bill])</f>
        <v>0</v>
      </c>
      <c r="U37" s="48">
        <f>SUMIF([1]!Data_10.2[[Meter_Size]:[Meter_Size]],$P37, [1]!Monthly_Bill_10.2[May_Monthly_Bill])</f>
        <v>0</v>
      </c>
      <c r="V37" s="48">
        <f>SUMIF([1]!Data_10.2[[Meter_Size]:[Meter_Size]],$P37, [1]!Monthly_Bill_10.2[Jun_Monthly_Bill])</f>
        <v>0</v>
      </c>
      <c r="W37" s="48">
        <f>SUMIF([1]!Data_10.2[[Meter_Size]:[Meter_Size]],$P37, [1]!Monthly_Bill_10.2[Jul_Monthly_Bill])</f>
        <v>0</v>
      </c>
      <c r="X37" s="48">
        <f>SUMIF([1]!Data_10.2[[Meter_Size]:[Meter_Size]],$P37, [1]!Monthly_Bill_10.2[Aug_Monthly_Bill])</f>
        <v>0</v>
      </c>
      <c r="Y37" s="48">
        <f>SUMIF([1]!Data_10.2[[Meter_Size]:[Meter_Size]],$P37, [1]!Monthly_Bill_10.2[Sep_Monthly_Bill])</f>
        <v>0</v>
      </c>
      <c r="Z37" s="48">
        <f>SUMIF([1]!Data_10.2[[Meter_Size]:[Meter_Size]],$P37, [1]!Monthly_Bill_10.2[Oct_Monthly_Bill])</f>
        <v>0</v>
      </c>
      <c r="AA37" s="48">
        <f>SUMIF([1]!Data_10.2[[Meter_Size]:[Meter_Size]],$P37, [1]!Monthly_Bill_10.2[Nov_Monthly_Bill])</f>
        <v>0</v>
      </c>
      <c r="AB37" s="160">
        <f>SUMIF([1]!Data_10.2[[Meter_Size]:[Meter_Size]],$P37, [1]!Monthly_Bill_10.2[Dec_Monthly_Bill])</f>
        <v>0</v>
      </c>
      <c r="AC37" s="89">
        <f t="shared" si="11"/>
        <v>0</v>
      </c>
      <c r="AD37" s="85" t="e">
        <f t="shared" si="12"/>
        <v>#DIV/0!</v>
      </c>
      <c r="AF37" s="148">
        <f>IF($AA11=0,0,AVERAGE(RevenueMeterSize_10.120[[#This Row],[Jan]:[Apr]],RevenueMeterSize_10.120[[#This Row],[Nov]:[Dec]])/$AA11)</f>
        <v>0</v>
      </c>
      <c r="AG37" s="148">
        <f>IF($AA11=0,0,AVERAGE(RevenueMeterSize_10.120[[#This Row],[May]:[Oct]])/$AA11)</f>
        <v>0</v>
      </c>
      <c r="AH37" s="148">
        <f>IF($AA11=0,0,AVERAGE(RevenueMeterSize_10.120[[#This Row],[Jan]:[Dec]])/$AA11)</f>
        <v>0</v>
      </c>
    </row>
    <row r="38" spans="2:34" s="3" customFormat="1" ht="15.75" x14ac:dyDescent="0.25">
      <c r="B38" s="99" t="s">
        <v>78</v>
      </c>
      <c r="C38" s="161"/>
      <c r="D38" s="162">
        <f>SUM(D32:D37)</f>
        <v>43.25</v>
      </c>
      <c r="E38" s="161"/>
      <c r="F38" s="162">
        <f>SUM(F32:F37)</f>
        <v>43.25</v>
      </c>
      <c r="G38" s="163">
        <f>+F38-D38</f>
        <v>0</v>
      </c>
      <c r="H38" s="164">
        <f>IFERROR(G38/D38,"N/A")</f>
        <v>0</v>
      </c>
      <c r="I38" s="165"/>
      <c r="J38" s="166">
        <f>SUM(J32:J37)</f>
        <v>54</v>
      </c>
      <c r="K38" s="163">
        <f>+J38-D38</f>
        <v>10.75</v>
      </c>
      <c r="L38" s="167">
        <f>IFERROR(K38/D38,"N/A")</f>
        <v>0.24855491329479767</v>
      </c>
      <c r="N38" s="4"/>
      <c r="P38" s="158">
        <v>1</v>
      </c>
      <c r="Q38" s="159">
        <f>SUMIF([1]!Data_10.2[[Meter_Size]:[Meter_Size]],$P38, [1]!Monthly_Bill_10.2[Jan_Monthly_Bill])</f>
        <v>0</v>
      </c>
      <c r="R38" s="48">
        <f>SUMIF([1]!Data_10.2[[Meter_Size]:[Meter_Size]],$P38, [1]!Monthly_Bill_10.2[Feb_Monthly_Bill])</f>
        <v>0</v>
      </c>
      <c r="S38" s="48">
        <f>SUMIF([1]!Data_10.2[[Meter_Size]:[Meter_Size]],$P38, [1]!Monthly_Bill_10.2[Mar_Monthly_Bill])</f>
        <v>0</v>
      </c>
      <c r="T38" s="48">
        <f>SUMIF([1]!Data_10.2[[Meter_Size]:[Meter_Size]],$P38, [1]!Monthly_Bill_10.2[Apr_Monthly_Bill])</f>
        <v>0</v>
      </c>
      <c r="U38" s="48">
        <f>SUMIF([1]!Data_10.2[[Meter_Size]:[Meter_Size]],$P38, [1]!Monthly_Bill_10.2[May_Monthly_Bill])</f>
        <v>0</v>
      </c>
      <c r="V38" s="48">
        <f>SUMIF([1]!Data_10.2[[Meter_Size]:[Meter_Size]],$P38, [1]!Monthly_Bill_10.2[Jun_Monthly_Bill])</f>
        <v>0</v>
      </c>
      <c r="W38" s="48">
        <f>SUMIF([1]!Data_10.2[[Meter_Size]:[Meter_Size]],$P38, [1]!Monthly_Bill_10.2[Jul_Monthly_Bill])</f>
        <v>0</v>
      </c>
      <c r="X38" s="48">
        <f>SUMIF([1]!Data_10.2[[Meter_Size]:[Meter_Size]],$P38, [1]!Monthly_Bill_10.2[Aug_Monthly_Bill])</f>
        <v>0</v>
      </c>
      <c r="Y38" s="48">
        <f>SUMIF([1]!Data_10.2[[Meter_Size]:[Meter_Size]],$P38, [1]!Monthly_Bill_10.2[Sep_Monthly_Bill])</f>
        <v>0</v>
      </c>
      <c r="Z38" s="48">
        <f>SUMIF([1]!Data_10.2[[Meter_Size]:[Meter_Size]],$P38, [1]!Monthly_Bill_10.2[Oct_Monthly_Bill])</f>
        <v>0</v>
      </c>
      <c r="AA38" s="48">
        <f>SUMIF([1]!Data_10.2[[Meter_Size]:[Meter_Size]],$P38, [1]!Monthly_Bill_10.2[Nov_Monthly_Bill])</f>
        <v>0</v>
      </c>
      <c r="AB38" s="160">
        <f>SUMIF([1]!Data_10.2[[Meter_Size]:[Meter_Size]],$P38, [1]!Monthly_Bill_10.2[Dec_Monthly_Bill])</f>
        <v>0</v>
      </c>
      <c r="AC38" s="89">
        <f t="shared" si="11"/>
        <v>0</v>
      </c>
      <c r="AD38" s="85" t="e">
        <f t="shared" si="12"/>
        <v>#DIV/0!</v>
      </c>
      <c r="AF38" s="148">
        <f>IF($AA12=0,0,AVERAGE(RevenueMeterSize_10.120[[#This Row],[Jan]:[Apr]],RevenueMeterSize_10.120[[#This Row],[Nov]:[Dec]])/$AA12)</f>
        <v>0</v>
      </c>
      <c r="AG38" s="148">
        <f>IF($AA12=0,0,AVERAGE(RevenueMeterSize_10.120[[#This Row],[May]:[Oct]])/$AA12)</f>
        <v>0</v>
      </c>
      <c r="AH38" s="148">
        <f>IF($AA12=0,0,AVERAGE(RevenueMeterSize_10.120[[#This Row],[Jan]:[Dec]])/$AA12)</f>
        <v>0</v>
      </c>
    </row>
    <row r="39" spans="2:34" s="3" customFormat="1" ht="15.75" x14ac:dyDescent="0.25">
      <c r="B39" s="100"/>
      <c r="C39" s="100"/>
      <c r="D39" s="100"/>
      <c r="E39" s="168" t="s">
        <v>79</v>
      </c>
      <c r="F39" s="169">
        <f>F38-D38</f>
        <v>0</v>
      </c>
      <c r="G39" s="168"/>
      <c r="H39" s="168"/>
      <c r="I39" s="168"/>
      <c r="J39" s="170">
        <f>+J38-D38</f>
        <v>10.75</v>
      </c>
      <c r="K39" s="168"/>
      <c r="L39" s="168"/>
      <c r="N39" s="4"/>
      <c r="P39" s="158">
        <v>1.5</v>
      </c>
      <c r="Q39" s="159">
        <f>SUMIF([1]!Data_10.2[[Meter_Size]:[Meter_Size]],$P39, [1]!Monthly_Bill_10.2[Jan_Monthly_Bill])</f>
        <v>0</v>
      </c>
      <c r="R39" s="48">
        <f>SUMIF([1]!Data_10.2[[Meter_Size]:[Meter_Size]],$P39, [1]!Monthly_Bill_10.2[Feb_Monthly_Bill])</f>
        <v>0</v>
      </c>
      <c r="S39" s="48">
        <f>SUMIF([1]!Data_10.2[[Meter_Size]:[Meter_Size]],$P39, [1]!Monthly_Bill_10.2[Mar_Monthly_Bill])</f>
        <v>0</v>
      </c>
      <c r="T39" s="48">
        <f>SUMIF([1]!Data_10.2[[Meter_Size]:[Meter_Size]],$P39, [1]!Monthly_Bill_10.2[Apr_Monthly_Bill])</f>
        <v>0</v>
      </c>
      <c r="U39" s="48">
        <f>SUMIF([1]!Data_10.2[[Meter_Size]:[Meter_Size]],$P39, [1]!Monthly_Bill_10.2[May_Monthly_Bill])</f>
        <v>0</v>
      </c>
      <c r="V39" s="48">
        <f>SUMIF([1]!Data_10.2[[Meter_Size]:[Meter_Size]],$P39, [1]!Monthly_Bill_10.2[Jun_Monthly_Bill])</f>
        <v>0</v>
      </c>
      <c r="W39" s="48">
        <f>SUMIF([1]!Data_10.2[[Meter_Size]:[Meter_Size]],$P39, [1]!Monthly_Bill_10.2[Jul_Monthly_Bill])</f>
        <v>0</v>
      </c>
      <c r="X39" s="48">
        <f>SUMIF([1]!Data_10.2[[Meter_Size]:[Meter_Size]],$P39, [1]!Monthly_Bill_10.2[Aug_Monthly_Bill])</f>
        <v>0</v>
      </c>
      <c r="Y39" s="48">
        <f>SUMIF([1]!Data_10.2[[Meter_Size]:[Meter_Size]],$P39, [1]!Monthly_Bill_10.2[Sep_Monthly_Bill])</f>
        <v>0</v>
      </c>
      <c r="Z39" s="48">
        <f>SUMIF([1]!Data_10.2[[Meter_Size]:[Meter_Size]],$P39, [1]!Monthly_Bill_10.2[Oct_Monthly_Bill])</f>
        <v>0</v>
      </c>
      <c r="AA39" s="48">
        <f>SUMIF([1]!Data_10.2[[Meter_Size]:[Meter_Size]],$P39, [1]!Monthly_Bill_10.2[Nov_Monthly_Bill])</f>
        <v>0</v>
      </c>
      <c r="AB39" s="160">
        <f>SUMIF([1]!Data_10.2[[Meter_Size]:[Meter_Size]],$P39, [1]!Monthly_Bill_10.2[Dec_Monthly_Bill])</f>
        <v>0</v>
      </c>
      <c r="AC39" s="89">
        <f t="shared" si="11"/>
        <v>0</v>
      </c>
      <c r="AD39" s="85" t="e">
        <f t="shared" si="12"/>
        <v>#DIV/0!</v>
      </c>
      <c r="AF39" s="148">
        <f>IF($AA13=0,0,AVERAGE(RevenueMeterSize_10.120[[#This Row],[Jan]:[Apr]],RevenueMeterSize_10.120[[#This Row],[Nov]:[Dec]])/$AA13)</f>
        <v>0</v>
      </c>
      <c r="AG39" s="148">
        <f>IF($AA13=0,0,AVERAGE(RevenueMeterSize_10.120[[#This Row],[May]:[Oct]])/$AA13)</f>
        <v>0</v>
      </c>
      <c r="AH39" s="148">
        <f>IF($AA13=0,0,AVERAGE(RevenueMeterSize_10.120[[#This Row],[Jan]:[Dec]])/$AA13)</f>
        <v>0</v>
      </c>
    </row>
    <row r="40" spans="2:34" s="3" customFormat="1" ht="15.75" x14ac:dyDescent="0.25">
      <c r="B40" s="100"/>
      <c r="C40" s="171"/>
      <c r="D40" s="100"/>
      <c r="E40" s="168" t="s">
        <v>80</v>
      </c>
      <c r="F40" s="172">
        <f>+F39/D38</f>
        <v>0</v>
      </c>
      <c r="G40" s="168"/>
      <c r="H40" s="168"/>
      <c r="I40" s="173"/>
      <c r="J40" s="174">
        <f>+J39/D38</f>
        <v>0.24855491329479767</v>
      </c>
      <c r="K40" s="168"/>
      <c r="L40" s="168"/>
      <c r="N40" s="4"/>
      <c r="P40" s="158">
        <v>2</v>
      </c>
      <c r="Q40" s="159">
        <f>SUMIF([1]!Data_10.2[[Meter_Size]:[Meter_Size]],$P40, [1]!Monthly_Bill_10.2[Jan_Monthly_Bill])</f>
        <v>0</v>
      </c>
      <c r="R40" s="48">
        <f>SUMIF([1]!Data_10.2[[Meter_Size]:[Meter_Size]],$P40, [1]!Monthly_Bill_10.2[Feb_Monthly_Bill])</f>
        <v>0</v>
      </c>
      <c r="S40" s="48">
        <f>SUMIF([1]!Data_10.2[[Meter_Size]:[Meter_Size]],$P40, [1]!Monthly_Bill_10.2[Mar_Monthly_Bill])</f>
        <v>0</v>
      </c>
      <c r="T40" s="48">
        <f>SUMIF([1]!Data_10.2[[Meter_Size]:[Meter_Size]],$P40, [1]!Monthly_Bill_10.2[Apr_Monthly_Bill])</f>
        <v>0</v>
      </c>
      <c r="U40" s="48">
        <f>SUMIF([1]!Data_10.2[[Meter_Size]:[Meter_Size]],$P40, [1]!Monthly_Bill_10.2[May_Monthly_Bill])</f>
        <v>0</v>
      </c>
      <c r="V40" s="48">
        <f>SUMIF([1]!Data_10.2[[Meter_Size]:[Meter_Size]],$P40, [1]!Monthly_Bill_10.2[Jun_Monthly_Bill])</f>
        <v>0</v>
      </c>
      <c r="W40" s="48">
        <f>SUMIF([1]!Data_10.2[[Meter_Size]:[Meter_Size]],$P40, [1]!Monthly_Bill_10.2[Jul_Monthly_Bill])</f>
        <v>0</v>
      </c>
      <c r="X40" s="48">
        <f>SUMIF([1]!Data_10.2[[Meter_Size]:[Meter_Size]],$P40, [1]!Monthly_Bill_10.2[Aug_Monthly_Bill])</f>
        <v>0</v>
      </c>
      <c r="Y40" s="48">
        <f>SUMIF([1]!Data_10.2[[Meter_Size]:[Meter_Size]],$P40, [1]!Monthly_Bill_10.2[Sep_Monthly_Bill])</f>
        <v>0</v>
      </c>
      <c r="Z40" s="48">
        <f>SUMIF([1]!Data_10.2[[Meter_Size]:[Meter_Size]],$P40, [1]!Monthly_Bill_10.2[Oct_Monthly_Bill])</f>
        <v>0</v>
      </c>
      <c r="AA40" s="48">
        <f>SUMIF([1]!Data_10.2[[Meter_Size]:[Meter_Size]],$P40, [1]!Monthly_Bill_10.2[Nov_Monthly_Bill])</f>
        <v>0</v>
      </c>
      <c r="AB40" s="160">
        <f>SUMIF([1]!Data_10.2[[Meter_Size]:[Meter_Size]],$P40, [1]!Monthly_Bill_10.2[Dec_Monthly_Bill])</f>
        <v>0</v>
      </c>
      <c r="AC40" s="89">
        <f t="shared" si="11"/>
        <v>0</v>
      </c>
      <c r="AD40" s="85" t="e">
        <f t="shared" si="12"/>
        <v>#DIV/0!</v>
      </c>
      <c r="AF40" s="148">
        <f>IF($AA14=0,0,AVERAGE(RevenueMeterSize_10.120[[#This Row],[Jan]:[Apr]],RevenueMeterSize_10.120[[#This Row],[Nov]:[Dec]])/$AA14)</f>
        <v>0</v>
      </c>
      <c r="AG40" s="148">
        <f>IF($AA14=0,0,AVERAGE(RevenueMeterSize_10.120[[#This Row],[May]:[Oct]])/$AA14)</f>
        <v>0</v>
      </c>
      <c r="AH40" s="148">
        <f>IF($AA14=0,0,AVERAGE(RevenueMeterSize_10.120[[#This Row],[Jan]:[Dec]])/$AA14)</f>
        <v>0</v>
      </c>
    </row>
    <row r="41" spans="2:34" s="3" customFormat="1" x14ac:dyDescent="0.2">
      <c r="N41" s="4"/>
      <c r="P41" s="158">
        <v>3</v>
      </c>
      <c r="Q41" s="159">
        <f>SUMIF([1]!Data_10.2[[Meter_Size]:[Meter_Size]],$P41, [1]!Monthly_Bill_10.2[Jan_Monthly_Bill])</f>
        <v>0</v>
      </c>
      <c r="R41" s="48">
        <f>SUMIF([1]!Data_10.2[[Meter_Size]:[Meter_Size]],$P41, [1]!Monthly_Bill_10.2[Feb_Monthly_Bill])</f>
        <v>0</v>
      </c>
      <c r="S41" s="48">
        <f>SUMIF([1]!Data_10.2[[Meter_Size]:[Meter_Size]],$P41, [1]!Monthly_Bill_10.2[Mar_Monthly_Bill])</f>
        <v>0</v>
      </c>
      <c r="T41" s="48">
        <f>SUMIF([1]!Data_10.2[[Meter_Size]:[Meter_Size]],$P41, [1]!Monthly_Bill_10.2[Apr_Monthly_Bill])</f>
        <v>0</v>
      </c>
      <c r="U41" s="48">
        <f>SUMIF([1]!Data_10.2[[Meter_Size]:[Meter_Size]],$P41, [1]!Monthly_Bill_10.2[May_Monthly_Bill])</f>
        <v>0</v>
      </c>
      <c r="V41" s="48">
        <f>SUMIF([1]!Data_10.2[[Meter_Size]:[Meter_Size]],$P41, [1]!Monthly_Bill_10.2[Jun_Monthly_Bill])</f>
        <v>0</v>
      </c>
      <c r="W41" s="48">
        <f>SUMIF([1]!Data_10.2[[Meter_Size]:[Meter_Size]],$P41, [1]!Monthly_Bill_10.2[Jul_Monthly_Bill])</f>
        <v>0</v>
      </c>
      <c r="X41" s="48">
        <f>SUMIF([1]!Data_10.2[[Meter_Size]:[Meter_Size]],$P41, [1]!Monthly_Bill_10.2[Aug_Monthly_Bill])</f>
        <v>0</v>
      </c>
      <c r="Y41" s="48">
        <f>SUMIF([1]!Data_10.2[[Meter_Size]:[Meter_Size]],$P41, [1]!Monthly_Bill_10.2[Sep_Monthly_Bill])</f>
        <v>0</v>
      </c>
      <c r="Z41" s="48">
        <f>SUMIF([1]!Data_10.2[[Meter_Size]:[Meter_Size]],$P41, [1]!Monthly_Bill_10.2[Oct_Monthly_Bill])</f>
        <v>0</v>
      </c>
      <c r="AA41" s="48">
        <f>SUMIF([1]!Data_10.2[[Meter_Size]:[Meter_Size]],$P41, [1]!Monthly_Bill_10.2[Nov_Monthly_Bill])</f>
        <v>0</v>
      </c>
      <c r="AB41" s="160">
        <f>SUMIF([1]!Data_10.2[[Meter_Size]:[Meter_Size]],$P41, [1]!Monthly_Bill_10.2[Dec_Monthly_Bill])</f>
        <v>0</v>
      </c>
      <c r="AC41" s="89">
        <f t="shared" si="11"/>
        <v>0</v>
      </c>
      <c r="AD41" s="85" t="e">
        <f t="shared" si="12"/>
        <v>#DIV/0!</v>
      </c>
      <c r="AF41" s="148">
        <f>IF($AA15=0,0,AVERAGE(RevenueMeterSize_10.120[[#This Row],[Jan]:[Apr]],RevenueMeterSize_10.120[[#This Row],[Nov]:[Dec]])/$AA15)</f>
        <v>0</v>
      </c>
      <c r="AG41" s="148">
        <f>IF($AA15=0,0,AVERAGE(RevenueMeterSize_10.120[[#This Row],[May]:[Oct]])/$AA15)</f>
        <v>0</v>
      </c>
      <c r="AH41" s="148">
        <f>IF($AA15=0,0,AVERAGE(RevenueMeterSize_10.120[[#This Row],[Jan]:[Dec]])/$AA15)</f>
        <v>0</v>
      </c>
    </row>
    <row r="42" spans="2:34" s="3" customFormat="1" x14ac:dyDescent="0.2">
      <c r="N42" s="4"/>
      <c r="P42" s="158">
        <v>4</v>
      </c>
      <c r="Q42" s="159">
        <f>SUMIF([1]!Data_10.2[[Meter_Size]:[Meter_Size]],$P42, [1]!Monthly_Bill_10.2[Jan_Monthly_Bill])</f>
        <v>0</v>
      </c>
      <c r="R42" s="48">
        <f>SUMIF([1]!Data_10.2[[Meter_Size]:[Meter_Size]],$P42, [1]!Monthly_Bill_10.2[Feb_Monthly_Bill])</f>
        <v>0</v>
      </c>
      <c r="S42" s="48">
        <f>SUMIF([1]!Data_10.2[[Meter_Size]:[Meter_Size]],$P42, [1]!Monthly_Bill_10.2[Mar_Monthly_Bill])</f>
        <v>0</v>
      </c>
      <c r="T42" s="48">
        <f>SUMIF([1]!Data_10.2[[Meter_Size]:[Meter_Size]],$P42, [1]!Monthly_Bill_10.2[Apr_Monthly_Bill])</f>
        <v>0</v>
      </c>
      <c r="U42" s="48">
        <f>SUMIF([1]!Data_10.2[[Meter_Size]:[Meter_Size]],$P42, [1]!Monthly_Bill_10.2[May_Monthly_Bill])</f>
        <v>0</v>
      </c>
      <c r="V42" s="48">
        <f>SUMIF([1]!Data_10.2[[Meter_Size]:[Meter_Size]],$P42, [1]!Monthly_Bill_10.2[Jun_Monthly_Bill])</f>
        <v>0</v>
      </c>
      <c r="W42" s="48">
        <f>SUMIF([1]!Data_10.2[[Meter_Size]:[Meter_Size]],$P42, [1]!Monthly_Bill_10.2[Jul_Monthly_Bill])</f>
        <v>0</v>
      </c>
      <c r="X42" s="48">
        <f>SUMIF([1]!Data_10.2[[Meter_Size]:[Meter_Size]],$P42, [1]!Monthly_Bill_10.2[Aug_Monthly_Bill])</f>
        <v>0</v>
      </c>
      <c r="Y42" s="48">
        <f>SUMIF([1]!Data_10.2[[Meter_Size]:[Meter_Size]],$P42, [1]!Monthly_Bill_10.2[Sep_Monthly_Bill])</f>
        <v>0</v>
      </c>
      <c r="Z42" s="48">
        <f>SUMIF([1]!Data_10.2[[Meter_Size]:[Meter_Size]],$P42, [1]!Monthly_Bill_10.2[Oct_Monthly_Bill])</f>
        <v>0</v>
      </c>
      <c r="AA42" s="48">
        <f>SUMIF([1]!Data_10.2[[Meter_Size]:[Meter_Size]],$P42, [1]!Monthly_Bill_10.2[Nov_Monthly_Bill])</f>
        <v>0</v>
      </c>
      <c r="AB42" s="160">
        <f>SUMIF([1]!Data_10.2[[Meter_Size]:[Meter_Size]],$P42, [1]!Monthly_Bill_10.2[Dec_Monthly_Bill])</f>
        <v>0</v>
      </c>
      <c r="AC42" s="89">
        <f t="shared" si="11"/>
        <v>0</v>
      </c>
      <c r="AD42" s="85" t="e">
        <f t="shared" si="12"/>
        <v>#DIV/0!</v>
      </c>
      <c r="AF42" s="148">
        <f>IF($AA16=0,0,AVERAGE(RevenueMeterSize_10.120[[#This Row],[Jan]:[Apr]],RevenueMeterSize_10.120[[#This Row],[Nov]:[Dec]])/$AA16)</f>
        <v>0</v>
      </c>
      <c r="AG42" s="148">
        <f>IF($AA16=0,0,AVERAGE(RevenueMeterSize_10.120[[#This Row],[May]:[Oct]])/$AA16)</f>
        <v>0</v>
      </c>
      <c r="AH42" s="148">
        <f>IF($AA16=0,0,AVERAGE(RevenueMeterSize_10.120[[#This Row],[Jan]:[Dec]])/$AA16)</f>
        <v>0</v>
      </c>
    </row>
    <row r="43" spans="2:34" s="3" customFormat="1" x14ac:dyDescent="0.2">
      <c r="B43" s="51"/>
      <c r="C43" s="51"/>
      <c r="D43" s="51"/>
      <c r="E43" s="51"/>
      <c r="F43" s="51"/>
      <c r="G43" s="51"/>
      <c r="H43" s="51"/>
      <c r="N43" s="4"/>
      <c r="P43" s="175">
        <v>6</v>
      </c>
      <c r="Q43" s="176">
        <f>SUMIF([1]!Data_10.2[[Meter_Size]:[Meter_Size]],$P43, [1]!Monthly_Bill_10.2[Jan_Monthly_Bill])</f>
        <v>0</v>
      </c>
      <c r="R43" s="177">
        <f>SUMIF([1]!Data_10.2[[Meter_Size]:[Meter_Size]],$P43, [1]!Monthly_Bill_10.2[Feb_Monthly_Bill])</f>
        <v>0</v>
      </c>
      <c r="S43" s="177">
        <f>SUMIF([1]!Data_10.2[[Meter_Size]:[Meter_Size]],$P43, [1]!Monthly_Bill_10.2[Mar_Monthly_Bill])</f>
        <v>0</v>
      </c>
      <c r="T43" s="177">
        <f>SUMIF([1]!Data_10.2[[Meter_Size]:[Meter_Size]],$P43, [1]!Monthly_Bill_10.2[Apr_Monthly_Bill])</f>
        <v>0</v>
      </c>
      <c r="U43" s="177">
        <f>SUMIF([1]!Data_10.2[[Meter_Size]:[Meter_Size]],$P43, [1]!Monthly_Bill_10.2[May_Monthly_Bill])</f>
        <v>0</v>
      </c>
      <c r="V43" s="177">
        <f>SUMIF([1]!Data_10.2[[Meter_Size]:[Meter_Size]],$P43, [1]!Monthly_Bill_10.2[Jun_Monthly_Bill])</f>
        <v>0</v>
      </c>
      <c r="W43" s="177">
        <f>SUMIF([1]!Data_10.2[[Meter_Size]:[Meter_Size]],$P43, [1]!Monthly_Bill_10.2[Jul_Monthly_Bill])</f>
        <v>0</v>
      </c>
      <c r="X43" s="177">
        <f>SUMIF([1]!Data_10.2[[Meter_Size]:[Meter_Size]],$P43, [1]!Monthly_Bill_10.2[Aug_Monthly_Bill])</f>
        <v>0</v>
      </c>
      <c r="Y43" s="177">
        <f>SUMIF([1]!Data_10.2[[Meter_Size]:[Meter_Size]],$P43, [1]!Monthly_Bill_10.2[Sep_Monthly_Bill])</f>
        <v>0</v>
      </c>
      <c r="Z43" s="177">
        <f>SUMIF([1]!Data_10.2[[Meter_Size]:[Meter_Size]],$P43, [1]!Monthly_Bill_10.2[Oct_Monthly_Bill])</f>
        <v>0</v>
      </c>
      <c r="AA43" s="177">
        <f>SUMIF([1]!Data_10.2[[Meter_Size]:[Meter_Size]],$P43, [1]!Monthly_Bill_10.2[Nov_Monthly_Bill])</f>
        <v>0</v>
      </c>
      <c r="AB43" s="178">
        <f>SUMIF([1]!Data_10.2[[Meter_Size]:[Meter_Size]],$P43, [1]!Monthly_Bill_10.2[Dec_Monthly_Bill])</f>
        <v>0</v>
      </c>
      <c r="AC43" s="97">
        <f t="shared" si="11"/>
        <v>0</v>
      </c>
      <c r="AD43" s="98" t="e">
        <f t="shared" si="12"/>
        <v>#DIV/0!</v>
      </c>
      <c r="AF43" s="148">
        <f>IF($AA17=0,0,AVERAGE(RevenueMeterSize_10.120[[#This Row],[Jan]:[Apr]],RevenueMeterSize_10.120[[#This Row],[Nov]:[Dec]])/$AA17)</f>
        <v>0</v>
      </c>
      <c r="AG43" s="148">
        <f>IF($AA17=0,0,AVERAGE(RevenueMeterSize_10.120[[#This Row],[May]:[Oct]])/$AA17)</f>
        <v>0</v>
      </c>
      <c r="AH43" s="148">
        <f>IF($AA17=0,0,AVERAGE(RevenueMeterSize_10.120[[#This Row],[Jan]:[Dec]])/$AA17)</f>
        <v>0</v>
      </c>
    </row>
    <row r="44" spans="2:34" s="3" customFormat="1" x14ac:dyDescent="0.2">
      <c r="N44" s="4"/>
      <c r="P44" s="104" t="s">
        <v>57</v>
      </c>
      <c r="Q44" s="179">
        <f t="shared" ref="Q44:AD44" si="13">SUM(Q36:Q43)</f>
        <v>0</v>
      </c>
      <c r="R44" s="179">
        <f t="shared" si="13"/>
        <v>0</v>
      </c>
      <c r="S44" s="179">
        <f t="shared" si="13"/>
        <v>0</v>
      </c>
      <c r="T44" s="179">
        <f t="shared" si="13"/>
        <v>0</v>
      </c>
      <c r="U44" s="179">
        <f t="shared" si="13"/>
        <v>0</v>
      </c>
      <c r="V44" s="179">
        <f t="shared" si="13"/>
        <v>0</v>
      </c>
      <c r="W44" s="179">
        <f t="shared" si="13"/>
        <v>0</v>
      </c>
      <c r="X44" s="179">
        <f t="shared" si="13"/>
        <v>0</v>
      </c>
      <c r="Y44" s="179">
        <f t="shared" si="13"/>
        <v>0</v>
      </c>
      <c r="Z44" s="179">
        <f t="shared" si="13"/>
        <v>0</v>
      </c>
      <c r="AA44" s="179">
        <f t="shared" si="13"/>
        <v>0</v>
      </c>
      <c r="AB44" s="180">
        <f t="shared" si="13"/>
        <v>0</v>
      </c>
      <c r="AC44" s="181">
        <f t="shared" si="13"/>
        <v>0</v>
      </c>
      <c r="AD44" s="108" t="e">
        <f t="shared" si="13"/>
        <v>#DIV/0!</v>
      </c>
      <c r="AF44" s="182" t="e">
        <f>AVERAGEIF(AF36:AF43, "&gt;0")</f>
        <v>#DIV/0!</v>
      </c>
      <c r="AG44" s="182" t="e">
        <f>AVERAGEIF(AG36:AG43, "&gt;0")</f>
        <v>#DIV/0!</v>
      </c>
      <c r="AH44" s="182" t="e">
        <f>AVERAGEIF(AH36:AH43, "&gt;0")</f>
        <v>#DIV/0!</v>
      </c>
    </row>
    <row r="45" spans="2:34" s="3" customFormat="1" x14ac:dyDescent="0.2">
      <c r="N45" s="4"/>
      <c r="P45" s="88" t="s">
        <v>58</v>
      </c>
      <c r="Q45" s="110" t="e">
        <f t="shared" ref="Q45:AB45" si="14">Q44/$AC$44</f>
        <v>#DIV/0!</v>
      </c>
      <c r="R45" s="110" t="e">
        <f t="shared" si="14"/>
        <v>#DIV/0!</v>
      </c>
      <c r="S45" s="110" t="e">
        <f t="shared" si="14"/>
        <v>#DIV/0!</v>
      </c>
      <c r="T45" s="110" t="e">
        <f t="shared" si="14"/>
        <v>#DIV/0!</v>
      </c>
      <c r="U45" s="110" t="e">
        <f t="shared" si="14"/>
        <v>#DIV/0!</v>
      </c>
      <c r="V45" s="110" t="e">
        <f t="shared" si="14"/>
        <v>#DIV/0!</v>
      </c>
      <c r="W45" s="110" t="e">
        <f t="shared" si="14"/>
        <v>#DIV/0!</v>
      </c>
      <c r="X45" s="110" t="e">
        <f t="shared" si="14"/>
        <v>#DIV/0!</v>
      </c>
      <c r="Y45" s="110" t="e">
        <f t="shared" si="14"/>
        <v>#DIV/0!</v>
      </c>
      <c r="Z45" s="110" t="e">
        <f t="shared" si="14"/>
        <v>#DIV/0!</v>
      </c>
      <c r="AA45" s="110" t="e">
        <f t="shared" si="14"/>
        <v>#DIV/0!</v>
      </c>
      <c r="AB45" s="111" t="e">
        <f t="shared" si="14"/>
        <v>#DIV/0!</v>
      </c>
      <c r="AC45" s="112" t="e">
        <f>SUM(Q45:AB45)</f>
        <v>#DIV/0!</v>
      </c>
      <c r="AD45" s="3">
        <f>+AC44+AC25</f>
        <v>648</v>
      </c>
      <c r="AF45" s="183" t="e">
        <f>AF44/(AF44+AG44)</f>
        <v>#DIV/0!</v>
      </c>
      <c r="AG45" s="183" t="e">
        <f>AG44/(AF44+AG44)</f>
        <v>#DIV/0!</v>
      </c>
    </row>
    <row r="46" spans="2:34" s="3" customFormat="1" x14ac:dyDescent="0.2">
      <c r="N46" s="4"/>
    </row>
    <row r="47" spans="2:34" s="3" customFormat="1" x14ac:dyDescent="0.2">
      <c r="N47" s="4"/>
    </row>
    <row r="48" spans="2:34" s="3" customFormat="1" ht="14.25" thickBot="1" x14ac:dyDescent="0.3">
      <c r="N48" s="4"/>
      <c r="P48" s="216" t="s">
        <v>81</v>
      </c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7"/>
      <c r="AE48" s="215" t="s">
        <v>70</v>
      </c>
      <c r="AF48" s="215"/>
      <c r="AG48" s="215"/>
      <c r="AH48" s="215"/>
    </row>
    <row r="49" spans="14:34" x14ac:dyDescent="0.2">
      <c r="N49" s="184"/>
      <c r="P49" s="14" t="s">
        <v>72</v>
      </c>
      <c r="Q49" s="79" t="s">
        <v>45</v>
      </c>
      <c r="R49" s="79" t="s">
        <v>46</v>
      </c>
      <c r="S49" s="79" t="s">
        <v>47</v>
      </c>
      <c r="T49" s="79" t="s">
        <v>48</v>
      </c>
      <c r="U49" s="80" t="s">
        <v>49</v>
      </c>
      <c r="V49" s="80" t="s">
        <v>50</v>
      </c>
      <c r="W49" s="80" t="s">
        <v>51</v>
      </c>
      <c r="X49" s="80" t="s">
        <v>52</v>
      </c>
      <c r="Y49" s="80" t="s">
        <v>53</v>
      </c>
      <c r="Z49" s="80" t="s">
        <v>54</v>
      </c>
      <c r="AA49" s="79" t="s">
        <v>55</v>
      </c>
      <c r="AB49" s="79" t="s">
        <v>56</v>
      </c>
      <c r="AC49" s="14" t="s">
        <v>57</v>
      </c>
      <c r="AD49" s="14" t="s">
        <v>58</v>
      </c>
      <c r="AE49" s="51"/>
      <c r="AF49" s="141" t="s">
        <v>73</v>
      </c>
      <c r="AG49" s="142" t="s">
        <v>74</v>
      </c>
      <c r="AH49" s="143" t="s">
        <v>75</v>
      </c>
    </row>
    <row r="50" spans="14:34" x14ac:dyDescent="0.2">
      <c r="N50" s="184"/>
      <c r="P50" s="144">
        <v>0.625</v>
      </c>
      <c r="Q50" s="185">
        <f>SUMIF([1]!Data_10.2[[Meter_Size]:[Meter_Size]], $P50, [1]!Usage_10.2[Jan_Usage])</f>
        <v>0</v>
      </c>
      <c r="R50" s="185">
        <f>SUMIF([1]!Data_10.2[[Meter_Size]:[Meter_Size]], $P50, [1]!Usage_10.2[Feb_Usage])</f>
        <v>0</v>
      </c>
      <c r="S50" s="185">
        <f>SUMIF([1]!Data_10.2[[Meter_Size]:[Meter_Size]], $P50, [1]!Usage_10.2[Mar_Usage])</f>
        <v>0</v>
      </c>
      <c r="T50" s="185">
        <f>SUMIF([1]!Data_10.2[[Meter_Size]:[Meter_Size]], $P50, [1]!Usage_10.2[Apr_Usage])</f>
        <v>0</v>
      </c>
      <c r="U50" s="185">
        <f>SUMIF([1]!Data_10.2[[Meter_Size]:[Meter_Size]], $P50, [1]!Usage_10.2[May_Usage])</f>
        <v>0</v>
      </c>
      <c r="V50" s="185">
        <f>SUMIF([1]!Data_10.2[[Meter_Size]:[Meter_Size]], $P50, [1]!Usage_10.2[Jun_Usage])</f>
        <v>0</v>
      </c>
      <c r="W50" s="185">
        <f>SUMIF([1]!Data_10.2[[Meter_Size]:[Meter_Size]], $P50, [1]!Usage_10.2[Jul_Usage])</f>
        <v>0</v>
      </c>
      <c r="X50" s="185">
        <f>SUMIF([1]!Data_10.2[[Meter_Size]:[Meter_Size]], $P50, [1]!Usage_10.2[Aug_Usage])</f>
        <v>0</v>
      </c>
      <c r="Y50" s="185">
        <f>SUMIF([1]!Data_10.2[[Meter_Size]:[Meter_Size]], $P50, [1]!Usage_10.2[Sep_Usage])</f>
        <v>0</v>
      </c>
      <c r="Z50" s="185">
        <f>SUMIF([1]!Data_10.2[[Meter_Size]:[Meter_Size]], $P50, [1]!Usage_10.2[Oct_Usage])</f>
        <v>0</v>
      </c>
      <c r="AA50" s="185">
        <f>SUMIF([1]!Data_10.2[[Meter_Size]:[Meter_Size]], $P50, [1]!Usage_10.2[Nov_Usage])</f>
        <v>0</v>
      </c>
      <c r="AB50" s="185">
        <f>SUMIF([1]!Data_10.2[[Meter_Size]:[Meter_Size]], $P50, [1]!Usage_10.2[Dec_Usage])</f>
        <v>0</v>
      </c>
      <c r="AC50" s="186">
        <f t="shared" ref="AC50:AC57" si="15">SUM(Q50:AB50)</f>
        <v>0</v>
      </c>
      <c r="AD50" s="85" t="e">
        <f t="shared" ref="AD50:AD57" si="16">+AC50/$AC$58</f>
        <v>#DIV/0!</v>
      </c>
      <c r="AE50" s="51"/>
      <c r="AF50" s="185">
        <f>IF($AA10=0,0,SUM(UsageMeterSize_10.121[[#This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0" s="185">
        <f>IF($AA10=0,0,SUM(UsageMeterSize_10.121[[#This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0" s="185">
        <f>IF($AA10=0,0,SUM(UsageMeterSize_10.121[[#This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1" spans="14:34" x14ac:dyDescent="0.2">
      <c r="N51" s="184"/>
      <c r="P51" s="158">
        <v>0.75</v>
      </c>
      <c r="Q51" s="185">
        <f>SUMIF([1]!Data_10.2[[Meter_Size]:[Meter_Size]], $P51, [1]!Usage_10.2[Jan_Usage])</f>
        <v>0</v>
      </c>
      <c r="R51" s="185">
        <f>SUMIF([1]!Data_10.2[[Meter_Size]:[Meter_Size]], $P51, [1]!Usage_10.2[Feb_Usage])</f>
        <v>0</v>
      </c>
      <c r="S51" s="185">
        <f>SUMIF([1]!Data_10.2[[Meter_Size]:[Meter_Size]], $P51, [1]!Usage_10.2[Mar_Usage])</f>
        <v>0</v>
      </c>
      <c r="T51" s="185">
        <f>SUMIF([1]!Data_10.2[[Meter_Size]:[Meter_Size]], $P51, [1]!Usage_10.2[Apr_Usage])</f>
        <v>0</v>
      </c>
      <c r="U51" s="185">
        <f>SUMIF([1]!Data_10.2[[Meter_Size]:[Meter_Size]], $P51, [1]!Usage_10.2[May_Usage])</f>
        <v>0</v>
      </c>
      <c r="V51" s="185">
        <f>SUMIF([1]!Data_10.2[[Meter_Size]:[Meter_Size]], $P51, [1]!Usage_10.2[Jun_Usage])</f>
        <v>0</v>
      </c>
      <c r="W51" s="185">
        <f>SUMIF([1]!Data_10.2[[Meter_Size]:[Meter_Size]], $P51, [1]!Usage_10.2[Jul_Usage])</f>
        <v>0</v>
      </c>
      <c r="X51" s="185">
        <f>SUMIF([1]!Data_10.2[[Meter_Size]:[Meter_Size]], $P51, [1]!Usage_10.2[Aug_Usage])</f>
        <v>0</v>
      </c>
      <c r="Y51" s="185">
        <f>SUMIF([1]!Data_10.2[[Meter_Size]:[Meter_Size]], $P51, [1]!Usage_10.2[Sep_Usage])</f>
        <v>0</v>
      </c>
      <c r="Z51" s="185">
        <f>SUMIF([1]!Data_10.2[[Meter_Size]:[Meter_Size]], $P51, [1]!Usage_10.2[Oct_Usage])</f>
        <v>0</v>
      </c>
      <c r="AA51" s="185">
        <f>SUMIF([1]!Data_10.2[[Meter_Size]:[Meter_Size]], $P51, [1]!Usage_10.2[Nov_Usage])</f>
        <v>0</v>
      </c>
      <c r="AB51" s="185">
        <f>SUMIF([1]!Data_10.2[[Meter_Size]:[Meter_Size]], $P51, [1]!Usage_10.2[Dec_Usage])</f>
        <v>0</v>
      </c>
      <c r="AC51" s="187">
        <f t="shared" si="15"/>
        <v>0</v>
      </c>
      <c r="AD51" s="85" t="e">
        <f t="shared" si="16"/>
        <v>#DIV/0!</v>
      </c>
      <c r="AE51" s="51"/>
      <c r="AF51" s="185">
        <f>IF($AA11=0,0,SUM(UsageMeterSize_10.121[[#This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1" s="185">
        <f>IF($AA11=0,0,SUM(UsageMeterSize_10.121[[#This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1" s="185">
        <f>IF($AA11=0,0,SUM(UsageMeterSize_10.121[[#This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2" spans="14:34" x14ac:dyDescent="0.2">
      <c r="N52" s="184"/>
      <c r="P52" s="158">
        <v>1</v>
      </c>
      <c r="Q52" s="185">
        <f>SUMIF([1]!Data_10.2[[Meter_Size]:[Meter_Size]], $P52, [1]!Usage_10.2[Jan_Usage])</f>
        <v>0</v>
      </c>
      <c r="R52" s="185">
        <f>SUMIF([1]!Data_10.2[[Meter_Size]:[Meter_Size]], $P52, [1]!Usage_10.2[Feb_Usage])</f>
        <v>0</v>
      </c>
      <c r="S52" s="185">
        <f>SUMIF([1]!Data_10.2[[Meter_Size]:[Meter_Size]], $P52, [1]!Usage_10.2[Mar_Usage])</f>
        <v>0</v>
      </c>
      <c r="T52" s="185">
        <f>SUMIF([1]!Data_10.2[[Meter_Size]:[Meter_Size]], $P52, [1]!Usage_10.2[Apr_Usage])</f>
        <v>0</v>
      </c>
      <c r="U52" s="185">
        <f>SUMIF([1]!Data_10.2[[Meter_Size]:[Meter_Size]], $P52, [1]!Usage_10.2[May_Usage])</f>
        <v>0</v>
      </c>
      <c r="V52" s="185">
        <f>SUMIF([1]!Data_10.2[[Meter_Size]:[Meter_Size]], $P52, [1]!Usage_10.2[Jun_Usage])</f>
        <v>0</v>
      </c>
      <c r="W52" s="185">
        <f>SUMIF([1]!Data_10.2[[Meter_Size]:[Meter_Size]], $P52, [1]!Usage_10.2[Jul_Usage])</f>
        <v>0</v>
      </c>
      <c r="X52" s="185">
        <f>SUMIF([1]!Data_10.2[[Meter_Size]:[Meter_Size]], $P52, [1]!Usage_10.2[Aug_Usage])</f>
        <v>0</v>
      </c>
      <c r="Y52" s="185">
        <f>SUMIF([1]!Data_10.2[[Meter_Size]:[Meter_Size]], $P52, [1]!Usage_10.2[Sep_Usage])</f>
        <v>0</v>
      </c>
      <c r="Z52" s="185">
        <f>SUMIF([1]!Data_10.2[[Meter_Size]:[Meter_Size]], $P52, [1]!Usage_10.2[Oct_Usage])</f>
        <v>0</v>
      </c>
      <c r="AA52" s="185">
        <f>SUMIF([1]!Data_10.2[[Meter_Size]:[Meter_Size]], $P52, [1]!Usage_10.2[Nov_Usage])</f>
        <v>0</v>
      </c>
      <c r="AB52" s="185">
        <f>SUMIF([1]!Data_10.2[[Meter_Size]:[Meter_Size]], $P52, [1]!Usage_10.2[Dec_Usage])</f>
        <v>0</v>
      </c>
      <c r="AC52" s="187">
        <f t="shared" si="15"/>
        <v>0</v>
      </c>
      <c r="AD52" s="85" t="e">
        <f t="shared" si="16"/>
        <v>#DIV/0!</v>
      </c>
      <c r="AE52" s="51"/>
      <c r="AF52" s="185">
        <f>IF($AA12=0,0,SUM(UsageMeterSize_10.121[[#This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2" s="185">
        <f>IF($AA12=0,0,SUM(UsageMeterSize_10.121[[#This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2" s="185">
        <f>IF($AA12=0,0,SUM(UsageMeterSize_10.121[[#This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3" spans="14:34" x14ac:dyDescent="0.2">
      <c r="N53" s="184"/>
      <c r="P53" s="158">
        <v>1.5</v>
      </c>
      <c r="Q53" s="185">
        <f>SUMIF([1]!Data_10.2[[Meter_Size]:[Meter_Size]], $P53, [1]!Usage_10.2[Jan_Usage])</f>
        <v>0</v>
      </c>
      <c r="R53" s="185">
        <f>SUMIF([1]!Data_10.2[[Meter_Size]:[Meter_Size]], $P53, [1]!Usage_10.2[Feb_Usage])</f>
        <v>0</v>
      </c>
      <c r="S53" s="185">
        <f>SUMIF([1]!Data_10.2[[Meter_Size]:[Meter_Size]], $P53, [1]!Usage_10.2[Mar_Usage])</f>
        <v>0</v>
      </c>
      <c r="T53" s="185">
        <f>SUMIF([1]!Data_10.2[[Meter_Size]:[Meter_Size]], $P53, [1]!Usage_10.2[Apr_Usage])</f>
        <v>0</v>
      </c>
      <c r="U53" s="185">
        <f>SUMIF([1]!Data_10.2[[Meter_Size]:[Meter_Size]], $P53, [1]!Usage_10.2[May_Usage])</f>
        <v>0</v>
      </c>
      <c r="V53" s="185">
        <f>SUMIF([1]!Data_10.2[[Meter_Size]:[Meter_Size]], $P53, [1]!Usage_10.2[Jun_Usage])</f>
        <v>0</v>
      </c>
      <c r="W53" s="185">
        <f>SUMIF([1]!Data_10.2[[Meter_Size]:[Meter_Size]], $P53, [1]!Usage_10.2[Jul_Usage])</f>
        <v>0</v>
      </c>
      <c r="X53" s="185">
        <f>SUMIF([1]!Data_10.2[[Meter_Size]:[Meter_Size]], $P53, [1]!Usage_10.2[Aug_Usage])</f>
        <v>0</v>
      </c>
      <c r="Y53" s="185">
        <f>SUMIF([1]!Data_10.2[[Meter_Size]:[Meter_Size]], $P53, [1]!Usage_10.2[Sep_Usage])</f>
        <v>0</v>
      </c>
      <c r="Z53" s="185">
        <f>SUMIF([1]!Data_10.2[[Meter_Size]:[Meter_Size]], $P53, [1]!Usage_10.2[Oct_Usage])</f>
        <v>0</v>
      </c>
      <c r="AA53" s="185">
        <f>SUMIF([1]!Data_10.2[[Meter_Size]:[Meter_Size]], $P53, [1]!Usage_10.2[Nov_Usage])</f>
        <v>0</v>
      </c>
      <c r="AB53" s="185">
        <f>SUMIF([1]!Data_10.2[[Meter_Size]:[Meter_Size]], $P53, [1]!Usage_10.2[Dec_Usage])</f>
        <v>0</v>
      </c>
      <c r="AC53" s="187">
        <f t="shared" si="15"/>
        <v>0</v>
      </c>
      <c r="AD53" s="85" t="e">
        <f t="shared" si="16"/>
        <v>#DIV/0!</v>
      </c>
      <c r="AE53" s="51"/>
      <c r="AF53" s="185">
        <f>IF($AA13=0,0,SUM(UsageMeterSize_10.121[[#This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3" s="185">
        <f>IF($AA13=0,0,SUM(UsageMeterSize_10.121[[#This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3" s="185">
        <f>IF($AA13=0,0,SUM(UsageMeterSize_10.121[[#This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4" spans="14:34" x14ac:dyDescent="0.2">
      <c r="N54" s="184"/>
      <c r="P54" s="158">
        <v>2</v>
      </c>
      <c r="Q54" s="185">
        <f>SUMIF([1]!Data_10.2[[Meter_Size]:[Meter_Size]], $P54, [1]!Usage_10.2[Jan_Usage])</f>
        <v>0</v>
      </c>
      <c r="R54" s="185">
        <f>SUMIF([1]!Data_10.2[[Meter_Size]:[Meter_Size]], $P54, [1]!Usage_10.2[Feb_Usage])</f>
        <v>0</v>
      </c>
      <c r="S54" s="185">
        <f>SUMIF([1]!Data_10.2[[Meter_Size]:[Meter_Size]], $P54, [1]!Usage_10.2[Mar_Usage])</f>
        <v>0</v>
      </c>
      <c r="T54" s="185">
        <f>SUMIF([1]!Data_10.2[[Meter_Size]:[Meter_Size]], $P54, [1]!Usage_10.2[Apr_Usage])</f>
        <v>0</v>
      </c>
      <c r="U54" s="185">
        <f>SUMIF([1]!Data_10.2[[Meter_Size]:[Meter_Size]], $P54, [1]!Usage_10.2[May_Usage])</f>
        <v>0</v>
      </c>
      <c r="V54" s="185">
        <f>SUMIF([1]!Data_10.2[[Meter_Size]:[Meter_Size]], $P54, [1]!Usage_10.2[Jun_Usage])</f>
        <v>0</v>
      </c>
      <c r="W54" s="185">
        <f>SUMIF([1]!Data_10.2[[Meter_Size]:[Meter_Size]], $P54, [1]!Usage_10.2[Jul_Usage])</f>
        <v>0</v>
      </c>
      <c r="X54" s="185">
        <f>SUMIF([1]!Data_10.2[[Meter_Size]:[Meter_Size]], $P54, [1]!Usage_10.2[Aug_Usage])</f>
        <v>0</v>
      </c>
      <c r="Y54" s="185">
        <f>SUMIF([1]!Data_10.2[[Meter_Size]:[Meter_Size]], $P54, [1]!Usage_10.2[Sep_Usage])</f>
        <v>0</v>
      </c>
      <c r="Z54" s="185">
        <f>SUMIF([1]!Data_10.2[[Meter_Size]:[Meter_Size]], $P54, [1]!Usage_10.2[Oct_Usage])</f>
        <v>0</v>
      </c>
      <c r="AA54" s="185">
        <f>SUMIF([1]!Data_10.2[[Meter_Size]:[Meter_Size]], $P54, [1]!Usage_10.2[Nov_Usage])</f>
        <v>0</v>
      </c>
      <c r="AB54" s="185">
        <f>SUMIF([1]!Data_10.2[[Meter_Size]:[Meter_Size]], $P54, [1]!Usage_10.2[Dec_Usage])</f>
        <v>0</v>
      </c>
      <c r="AC54" s="187">
        <f t="shared" si="15"/>
        <v>0</v>
      </c>
      <c r="AD54" s="85" t="e">
        <f t="shared" si="16"/>
        <v>#DIV/0!</v>
      </c>
      <c r="AE54" s="51"/>
      <c r="AF54" s="185">
        <f>IF($AA14=0,0,SUM(UsageMeterSize_10.121[[#This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4" s="185">
        <f>IF($AA14=0,0,SUM(UsageMeterSize_10.121[[#This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4" s="185">
        <f>IF($AA14=0,0,SUM(UsageMeterSize_10.121[[#This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5" spans="14:34" x14ac:dyDescent="0.2">
      <c r="N55" s="184"/>
      <c r="P55" s="158">
        <v>3</v>
      </c>
      <c r="Q55" s="185">
        <f>SUMIF([1]!Data_10.2[[Meter_Size]:[Meter_Size]], $P55, [1]!Usage_10.2[Jan_Usage])</f>
        <v>0</v>
      </c>
      <c r="R55" s="185">
        <f>SUMIF([1]!Data_10.2[[Meter_Size]:[Meter_Size]], $P55, [1]!Usage_10.2[Feb_Usage])</f>
        <v>0</v>
      </c>
      <c r="S55" s="185">
        <f>SUMIF([1]!Data_10.2[[Meter_Size]:[Meter_Size]], $P55, [1]!Usage_10.2[Mar_Usage])</f>
        <v>0</v>
      </c>
      <c r="T55" s="185">
        <f>SUMIF([1]!Data_10.2[[Meter_Size]:[Meter_Size]], $P55, [1]!Usage_10.2[Apr_Usage])</f>
        <v>0</v>
      </c>
      <c r="U55" s="185">
        <f>SUMIF([1]!Data_10.2[[Meter_Size]:[Meter_Size]], $P55, [1]!Usage_10.2[May_Usage])</f>
        <v>0</v>
      </c>
      <c r="V55" s="185">
        <f>SUMIF([1]!Data_10.2[[Meter_Size]:[Meter_Size]], $P55, [1]!Usage_10.2[Jun_Usage])</f>
        <v>0</v>
      </c>
      <c r="W55" s="185">
        <f>SUMIF([1]!Data_10.2[[Meter_Size]:[Meter_Size]], $P55, [1]!Usage_10.2[Jul_Usage])</f>
        <v>0</v>
      </c>
      <c r="X55" s="185">
        <f>SUMIF([1]!Data_10.2[[Meter_Size]:[Meter_Size]], $P55, [1]!Usage_10.2[Aug_Usage])</f>
        <v>0</v>
      </c>
      <c r="Y55" s="185">
        <f>SUMIF([1]!Data_10.2[[Meter_Size]:[Meter_Size]], $P55, [1]!Usage_10.2[Sep_Usage])</f>
        <v>0</v>
      </c>
      <c r="Z55" s="185">
        <f>SUMIF([1]!Data_10.2[[Meter_Size]:[Meter_Size]], $P55, [1]!Usage_10.2[Oct_Usage])</f>
        <v>0</v>
      </c>
      <c r="AA55" s="185">
        <f>SUMIF([1]!Data_10.2[[Meter_Size]:[Meter_Size]], $P55, [1]!Usage_10.2[Nov_Usage])</f>
        <v>0</v>
      </c>
      <c r="AB55" s="185">
        <f>SUMIF([1]!Data_10.2[[Meter_Size]:[Meter_Size]], $P55, [1]!Usage_10.2[Dec_Usage])</f>
        <v>0</v>
      </c>
      <c r="AC55" s="187">
        <f t="shared" si="15"/>
        <v>0</v>
      </c>
      <c r="AD55" s="85" t="e">
        <f t="shared" si="16"/>
        <v>#DIV/0!</v>
      </c>
      <c r="AE55" s="51"/>
      <c r="AF55" s="185">
        <f>IF($AA15=0,0,SUM(UsageMeterSize_10.121[[#This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5" s="185">
        <f>IF($AA15=0,0,SUM(UsageMeterSize_10.121[[#This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5" s="185">
        <f>IF($AA15=0,0,SUM(UsageMeterSize_10.121[[#This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6" spans="14:34" x14ac:dyDescent="0.2">
      <c r="N56" s="184"/>
      <c r="P56" s="158">
        <v>4</v>
      </c>
      <c r="Q56" s="185">
        <f>SUMIF([1]!Data_10.2[[Meter_Size]:[Meter_Size]], $P56, [1]!Usage_10.2[Jan_Usage])</f>
        <v>0</v>
      </c>
      <c r="R56" s="185">
        <f>SUMIF([1]!Data_10.2[[Meter_Size]:[Meter_Size]], $P56, [1]!Usage_10.2[Feb_Usage])</f>
        <v>0</v>
      </c>
      <c r="S56" s="185">
        <f>SUMIF([1]!Data_10.2[[Meter_Size]:[Meter_Size]], $P56, [1]!Usage_10.2[Mar_Usage])</f>
        <v>0</v>
      </c>
      <c r="T56" s="185">
        <f>SUMIF([1]!Data_10.2[[Meter_Size]:[Meter_Size]], $P56, [1]!Usage_10.2[Apr_Usage])</f>
        <v>0</v>
      </c>
      <c r="U56" s="185">
        <f>SUMIF([1]!Data_10.2[[Meter_Size]:[Meter_Size]], $P56, [1]!Usage_10.2[May_Usage])</f>
        <v>0</v>
      </c>
      <c r="V56" s="185">
        <f>SUMIF([1]!Data_10.2[[Meter_Size]:[Meter_Size]], $P56, [1]!Usage_10.2[Jun_Usage])</f>
        <v>0</v>
      </c>
      <c r="W56" s="185">
        <f>SUMIF([1]!Data_10.2[[Meter_Size]:[Meter_Size]], $P56, [1]!Usage_10.2[Jul_Usage])</f>
        <v>0</v>
      </c>
      <c r="X56" s="185">
        <f>SUMIF([1]!Data_10.2[[Meter_Size]:[Meter_Size]], $P56, [1]!Usage_10.2[Aug_Usage])</f>
        <v>0</v>
      </c>
      <c r="Y56" s="185">
        <f>SUMIF([1]!Data_10.2[[Meter_Size]:[Meter_Size]], $P56, [1]!Usage_10.2[Sep_Usage])</f>
        <v>0</v>
      </c>
      <c r="Z56" s="185">
        <f>SUMIF([1]!Data_10.2[[Meter_Size]:[Meter_Size]], $P56, [1]!Usage_10.2[Oct_Usage])</f>
        <v>0</v>
      </c>
      <c r="AA56" s="185">
        <f>SUMIF([1]!Data_10.2[[Meter_Size]:[Meter_Size]], $P56, [1]!Usage_10.2[Nov_Usage])</f>
        <v>0</v>
      </c>
      <c r="AB56" s="185">
        <f>SUMIF([1]!Data_10.2[[Meter_Size]:[Meter_Size]], $P56, [1]!Usage_10.2[Dec_Usage])</f>
        <v>0</v>
      </c>
      <c r="AC56" s="187">
        <f t="shared" si="15"/>
        <v>0</v>
      </c>
      <c r="AD56" s="85" t="e">
        <f t="shared" si="16"/>
        <v>#DIV/0!</v>
      </c>
      <c r="AE56" s="51"/>
      <c r="AF56" s="185">
        <f>IF($AA16=0,0,SUM(UsageMeterSize_10.121[[#This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6" s="185">
        <f>IF($AA16=0,0,SUM(UsageMeterSize_10.121[[#This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6" s="185">
        <f>IF($AA16=0,0,SUM(UsageMeterSize_10.121[[#This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7" spans="14:34" x14ac:dyDescent="0.2">
      <c r="N57" s="184"/>
      <c r="P57" s="175">
        <v>6</v>
      </c>
      <c r="Q57" s="185">
        <f>SUMIF([1]!Data_10.2[[Meter_Size]:[Meter_Size]], $P57, [1]!Usage_10.2[Jan_Usage])</f>
        <v>0</v>
      </c>
      <c r="R57" s="185">
        <f>SUMIF([1]!Data_10.2[[Meter_Size]:[Meter_Size]], $P57, [1]!Usage_10.2[Feb_Usage])</f>
        <v>0</v>
      </c>
      <c r="S57" s="185">
        <f>SUMIF([1]!Data_10.2[[Meter_Size]:[Meter_Size]], $P57, [1]!Usage_10.2[Mar_Usage])</f>
        <v>0</v>
      </c>
      <c r="T57" s="185">
        <f>SUMIF([1]!Data_10.2[[Meter_Size]:[Meter_Size]], $P57, [1]!Usage_10.2[Apr_Usage])</f>
        <v>0</v>
      </c>
      <c r="U57" s="185">
        <f>SUMIF([1]!Data_10.2[[Meter_Size]:[Meter_Size]], $P57, [1]!Usage_10.2[May_Usage])</f>
        <v>0</v>
      </c>
      <c r="V57" s="185">
        <f>SUMIF([1]!Data_10.2[[Meter_Size]:[Meter_Size]], $P57, [1]!Usage_10.2[Jun_Usage])</f>
        <v>0</v>
      </c>
      <c r="W57" s="185">
        <f>SUMIF([1]!Data_10.2[[Meter_Size]:[Meter_Size]], $P57, [1]!Usage_10.2[Jul_Usage])</f>
        <v>0</v>
      </c>
      <c r="X57" s="185">
        <f>SUMIF([1]!Data_10.2[[Meter_Size]:[Meter_Size]], $P57, [1]!Usage_10.2[Aug_Usage])</f>
        <v>0</v>
      </c>
      <c r="Y57" s="185">
        <f>SUMIF([1]!Data_10.2[[Meter_Size]:[Meter_Size]], $P57, [1]!Usage_10.2[Sep_Usage])</f>
        <v>0</v>
      </c>
      <c r="Z57" s="185">
        <f>SUMIF([1]!Data_10.2[[Meter_Size]:[Meter_Size]], $P57, [1]!Usage_10.2[Oct_Usage])</f>
        <v>0</v>
      </c>
      <c r="AA57" s="185">
        <f>SUMIF([1]!Data_10.2[[Meter_Size]:[Meter_Size]], $P57, [1]!Usage_10.2[Nov_Usage])</f>
        <v>0</v>
      </c>
      <c r="AB57" s="185">
        <f>SUMIF([1]!Data_10.2[[Meter_Size]:[Meter_Size]], $P57, [1]!Usage_10.2[Dec_Usage])</f>
        <v>0</v>
      </c>
      <c r="AC57" s="188">
        <f t="shared" si="15"/>
        <v>0</v>
      </c>
      <c r="AD57" s="98" t="e">
        <f t="shared" si="16"/>
        <v>#DIV/0!</v>
      </c>
      <c r="AE57" s="51"/>
      <c r="AF57" s="185">
        <f>IF($AA17=0,0,SUM(UsageMeterSize_10.121[[#This Row],[Jan]:[Apr]],UsageMeterSize_10.121[[#This Row],[Nov]:[Dec]])/SUMIFS([1]!Calculation_10.2[Count_Non-Zero_Winter],[1]!Data_10.2[Meter_Size],UsageMeterSize_10.121[[#This Row],[Meter Size]],[1]!Calculation_10.2[Count_Non-Zero_Winter],"&gt;0"))</f>
        <v>0</v>
      </c>
      <c r="AG57" s="185">
        <f>IF($AA17=0,0,SUM(UsageMeterSize_10.121[[#This Row],[May]:[Oct]])/SUMIFS([1]!Calculation_10.2[Count_Non-Zero_Summer],[1]!Data_10.2[Meter_Size],UsageMeterSize_10.121[[#This Row],[Meter Size]],[1]!Calculation_10.2[Count_Non-Zero_Summer],"&gt;0"))</f>
        <v>0</v>
      </c>
      <c r="AH57" s="185">
        <f>IF($AA17=0,0,SUM(UsageMeterSize_10.121[[#This Row],[Jan]:[Dec]])/(SUMIFS([1]!Calculation_10.2[Count_Non-Zero_Winter],[1]!Data_10.2[Meter_Size],UsageMeterSize_10.121[[#This Row],[Meter Size]],[1]!Calculation_10.2[Count_Non-Zero_Winter],"&gt;0")+SUMIFS([1]!Calculation_10.2[Count_Non-Zero_Summer],[1]!Data_10.2[Meter_Size],UsageMeterSize_10.121[[#This Row],[Meter Size]],[1]!Calculation_10.2[Count_Non-Zero_Summer],"&gt;0")))</f>
        <v>0</v>
      </c>
    </row>
    <row r="58" spans="14:34" x14ac:dyDescent="0.2">
      <c r="N58" s="184"/>
      <c r="P58" s="189" t="s">
        <v>57</v>
      </c>
      <c r="Q58" s="190">
        <f t="shared" ref="Q58:AD58" si="17">SUM(Q50:Q57)</f>
        <v>0</v>
      </c>
      <c r="R58" s="190">
        <f t="shared" si="17"/>
        <v>0</v>
      </c>
      <c r="S58" s="190">
        <f t="shared" si="17"/>
        <v>0</v>
      </c>
      <c r="T58" s="190">
        <f t="shared" si="17"/>
        <v>0</v>
      </c>
      <c r="U58" s="190">
        <f t="shared" si="17"/>
        <v>0</v>
      </c>
      <c r="V58" s="190">
        <f t="shared" si="17"/>
        <v>0</v>
      </c>
      <c r="W58" s="190">
        <f t="shared" si="17"/>
        <v>0</v>
      </c>
      <c r="X58" s="190">
        <f t="shared" si="17"/>
        <v>0</v>
      </c>
      <c r="Y58" s="190">
        <f t="shared" si="17"/>
        <v>0</v>
      </c>
      <c r="Z58" s="190">
        <f t="shared" si="17"/>
        <v>0</v>
      </c>
      <c r="AA58" s="190">
        <f t="shared" si="17"/>
        <v>0</v>
      </c>
      <c r="AB58" s="190">
        <f t="shared" si="17"/>
        <v>0</v>
      </c>
      <c r="AC58" s="191">
        <f t="shared" si="17"/>
        <v>0</v>
      </c>
      <c r="AD58" s="108" t="e">
        <f t="shared" si="17"/>
        <v>#DIV/0!</v>
      </c>
      <c r="AE58" s="3"/>
      <c r="AF58" s="192" t="e">
        <f>AVERAGEIF(AF50:AF57, "&gt;0")</f>
        <v>#DIV/0!</v>
      </c>
      <c r="AG58" s="192" t="e">
        <f>AVERAGEIF(AG50:AG57, "&gt;0")</f>
        <v>#DIV/0!</v>
      </c>
      <c r="AH58" s="192" t="e">
        <f>AVERAGEIF(AH50:AH57, "&gt;0")</f>
        <v>#DIV/0!</v>
      </c>
    </row>
    <row r="59" spans="14:34" x14ac:dyDescent="0.2">
      <c r="N59" s="184"/>
      <c r="P59" s="158" t="s">
        <v>58</v>
      </c>
      <c r="Q59" s="110" t="e">
        <f t="shared" ref="Q59:AB59" si="18">Q58/$AC$58</f>
        <v>#DIV/0!</v>
      </c>
      <c r="R59" s="110" t="e">
        <f t="shared" si="18"/>
        <v>#DIV/0!</v>
      </c>
      <c r="S59" s="110" t="e">
        <f t="shared" si="18"/>
        <v>#DIV/0!</v>
      </c>
      <c r="T59" s="110" t="e">
        <f t="shared" si="18"/>
        <v>#DIV/0!</v>
      </c>
      <c r="U59" s="110" t="e">
        <f t="shared" si="18"/>
        <v>#DIV/0!</v>
      </c>
      <c r="V59" s="110" t="e">
        <f t="shared" si="18"/>
        <v>#DIV/0!</v>
      </c>
      <c r="W59" s="110" t="e">
        <f t="shared" si="18"/>
        <v>#DIV/0!</v>
      </c>
      <c r="X59" s="110" t="e">
        <f t="shared" si="18"/>
        <v>#DIV/0!</v>
      </c>
      <c r="Y59" s="110" t="e">
        <f t="shared" si="18"/>
        <v>#DIV/0!</v>
      </c>
      <c r="Z59" s="110" t="e">
        <f t="shared" si="18"/>
        <v>#DIV/0!</v>
      </c>
      <c r="AA59" s="110" t="e">
        <f t="shared" si="18"/>
        <v>#DIV/0!</v>
      </c>
      <c r="AB59" s="110" t="e">
        <f t="shared" si="18"/>
        <v>#DIV/0!</v>
      </c>
      <c r="AC59" s="112" t="e">
        <f>SUM(Q59:AB59)</f>
        <v>#DIV/0!</v>
      </c>
      <c r="AD59" s="3"/>
      <c r="AE59" s="3"/>
      <c r="AF59" s="183" t="e">
        <f>AF58/(AF58+AG58)</f>
        <v>#DIV/0!</v>
      </c>
      <c r="AG59" s="183" t="e">
        <f>AG58/(AF58+AG58)</f>
        <v>#DIV/0!</v>
      </c>
      <c r="AH59" s="3"/>
    </row>
    <row r="60" spans="14:34" x14ac:dyDescent="0.2">
      <c r="P60" s="51"/>
      <c r="Q60" s="51"/>
      <c r="R60" s="51"/>
      <c r="S60" s="51"/>
      <c r="T60" s="51"/>
      <c r="U60" s="51"/>
      <c r="V60" s="51"/>
      <c r="W60" s="51"/>
      <c r="X60" s="51"/>
      <c r="Y60" s="110"/>
      <c r="Z60" s="110"/>
      <c r="AA60" s="110"/>
      <c r="AB60" s="110"/>
      <c r="AC60" s="110"/>
      <c r="AD60" s="3"/>
      <c r="AE60" s="3"/>
      <c r="AF60" s="193"/>
      <c r="AG60" s="193"/>
      <c r="AH60" s="3"/>
    </row>
    <row r="61" spans="14:34" x14ac:dyDescent="0.2">
      <c r="P61" s="51"/>
      <c r="Q61" s="51"/>
      <c r="R61" s="51"/>
      <c r="S61" s="51"/>
      <c r="T61" s="51"/>
      <c r="U61" s="51"/>
      <c r="V61" s="51"/>
      <c r="W61" s="51"/>
      <c r="X61" s="51"/>
    </row>
    <row r="62" spans="14:34" x14ac:dyDescent="0.2">
      <c r="P62" s="51"/>
      <c r="Q62" s="51"/>
      <c r="R62" s="51"/>
      <c r="S62" s="51"/>
      <c r="T62" s="51"/>
      <c r="U62" s="51"/>
      <c r="V62" s="51"/>
      <c r="W62" s="51"/>
      <c r="X62" s="51"/>
    </row>
    <row r="63" spans="14:34" x14ac:dyDescent="0.2">
      <c r="P63" s="51"/>
      <c r="Q63" s="51"/>
      <c r="R63" s="51"/>
      <c r="S63" s="51"/>
      <c r="T63" s="51"/>
      <c r="U63" s="51"/>
      <c r="V63" s="51"/>
      <c r="W63" s="51"/>
      <c r="X63" s="51"/>
    </row>
    <row r="64" spans="14:34" x14ac:dyDescent="0.2">
      <c r="P64" s="51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</row>
    <row r="65" spans="16:34" x14ac:dyDescent="0.2">
      <c r="P65" s="51"/>
      <c r="Q65" s="51"/>
      <c r="R65" s="51"/>
      <c r="S65" s="51"/>
      <c r="T65" s="51"/>
      <c r="U65" s="51"/>
      <c r="V65" s="51"/>
      <c r="W65" s="51"/>
      <c r="X65" s="51"/>
    </row>
    <row r="66" spans="16:34" x14ac:dyDescent="0.2">
      <c r="P66" s="51"/>
      <c r="Q66" s="51"/>
      <c r="R66" s="51"/>
      <c r="S66" s="51"/>
      <c r="T66" s="51"/>
      <c r="U66" s="51"/>
      <c r="V66" s="51"/>
      <c r="W66" s="51"/>
      <c r="X66" s="51"/>
      <c r="AB66" s="195"/>
    </row>
    <row r="67" spans="16:34" x14ac:dyDescent="0.2">
      <c r="P67" s="51"/>
      <c r="Q67" s="51"/>
      <c r="R67" s="51"/>
      <c r="S67" s="51"/>
      <c r="T67" s="51"/>
      <c r="U67" s="51"/>
      <c r="V67" s="51"/>
      <c r="W67" s="51"/>
      <c r="X67" s="51"/>
    </row>
    <row r="68" spans="16:34" x14ac:dyDescent="0.2">
      <c r="P68" s="51"/>
      <c r="Q68" s="51"/>
      <c r="R68" s="51"/>
      <c r="S68" s="51"/>
      <c r="T68" s="51"/>
      <c r="U68" s="51"/>
      <c r="V68" s="51"/>
      <c r="W68" s="51"/>
      <c r="X68" s="51"/>
      <c r="AC68" s="196"/>
      <c r="AF68" s="196"/>
    </row>
    <row r="69" spans="16:34" x14ac:dyDescent="0.2">
      <c r="P69" s="51"/>
      <c r="Q69" s="51"/>
      <c r="R69" s="51"/>
      <c r="S69" s="51"/>
      <c r="T69" s="51"/>
      <c r="U69" s="51"/>
      <c r="V69" s="51"/>
      <c r="W69" s="51"/>
      <c r="X69" s="51"/>
    </row>
    <row r="70" spans="16:34" x14ac:dyDescent="0.2">
      <c r="P70" s="51"/>
      <c r="Q70" s="51"/>
      <c r="R70" s="51"/>
      <c r="S70" s="51"/>
      <c r="T70" s="51"/>
      <c r="U70" s="51"/>
      <c r="V70" s="51"/>
      <c r="W70" s="51"/>
      <c r="X70" s="51"/>
    </row>
    <row r="71" spans="16:34" x14ac:dyDescent="0.2">
      <c r="P71" s="51"/>
      <c r="Q71" s="51"/>
      <c r="R71" s="51"/>
      <c r="S71" s="51"/>
      <c r="T71" s="51"/>
      <c r="U71" s="51"/>
      <c r="V71" s="51"/>
      <c r="W71" s="51"/>
      <c r="X71" s="51"/>
    </row>
    <row r="72" spans="16:34" x14ac:dyDescent="0.2">
      <c r="P72" s="51"/>
      <c r="Q72" s="51"/>
      <c r="R72" s="51"/>
      <c r="S72" s="51"/>
      <c r="T72" s="51"/>
      <c r="U72" s="51"/>
      <c r="V72" s="51"/>
      <c r="W72" s="51"/>
      <c r="X72" s="51"/>
    </row>
    <row r="73" spans="16:34" x14ac:dyDescent="0.2">
      <c r="P73" s="51"/>
      <c r="Q73" s="51"/>
      <c r="R73" s="51"/>
      <c r="S73" s="51"/>
      <c r="T73" s="51"/>
      <c r="U73" s="51"/>
      <c r="V73" s="51"/>
      <c r="W73" s="51"/>
      <c r="X73" s="51"/>
    </row>
    <row r="74" spans="16:34" x14ac:dyDescent="0.2">
      <c r="P74" s="51"/>
      <c r="Q74" s="51"/>
      <c r="R74" s="51"/>
      <c r="S74" s="51"/>
      <c r="T74" s="51"/>
      <c r="U74" s="51"/>
      <c r="V74" s="51"/>
      <c r="W74" s="51"/>
      <c r="X74" s="51"/>
    </row>
    <row r="75" spans="16:34" x14ac:dyDescent="0.2">
      <c r="P75" s="51"/>
      <c r="Q75" s="51"/>
      <c r="R75" s="51"/>
      <c r="S75" s="51"/>
      <c r="T75" s="51"/>
      <c r="U75" s="51"/>
      <c r="V75" s="51"/>
      <c r="W75" s="51"/>
      <c r="X75" s="51"/>
    </row>
    <row r="76" spans="16:34" x14ac:dyDescent="0.2">
      <c r="P76" s="51"/>
      <c r="Q76" s="51"/>
      <c r="R76" s="51"/>
      <c r="S76" s="51"/>
      <c r="T76" s="51"/>
      <c r="U76" s="51"/>
      <c r="V76" s="51"/>
      <c r="W76" s="51"/>
      <c r="X76" s="51"/>
    </row>
    <row r="77" spans="16:34" x14ac:dyDescent="0.2">
      <c r="P77" s="51"/>
      <c r="Q77" s="51"/>
      <c r="R77" s="51"/>
      <c r="S77" s="51"/>
      <c r="T77" s="51"/>
      <c r="U77" s="51"/>
      <c r="V77" s="51"/>
      <c r="W77" s="51"/>
      <c r="X77" s="51"/>
      <c r="AG77" s="51"/>
      <c r="AH77" s="51"/>
    </row>
    <row r="78" spans="16:34" x14ac:dyDescent="0.2">
      <c r="AG78" s="51"/>
      <c r="AH78" s="51"/>
    </row>
    <row r="79" spans="16:34" x14ac:dyDescent="0.2">
      <c r="AG79" s="51"/>
      <c r="AH79" s="51"/>
    </row>
    <row r="80" spans="16:34" x14ac:dyDescent="0.2">
      <c r="AG80" s="51"/>
      <c r="AH80" s="51"/>
    </row>
    <row r="81" spans="33:34" x14ac:dyDescent="0.2">
      <c r="AG81" s="51"/>
      <c r="AH81" s="51"/>
    </row>
  </sheetData>
  <protectedRanges>
    <protectedRange password="C6D0" sqref="AJ29 K24 E24 G24 I24 J27 E27 G27 AI26:AN26 AP26 AP30 AG79:AH79" name="Rate Design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22">
    <mergeCell ref="AF34:AH34"/>
    <mergeCell ref="P48:AD48"/>
    <mergeCell ref="AE48:AH48"/>
    <mergeCell ref="AE23:AH23"/>
    <mergeCell ref="I26:J26"/>
    <mergeCell ref="C31:D31"/>
    <mergeCell ref="E31:F31"/>
    <mergeCell ref="G31:H31"/>
    <mergeCell ref="I31:J31"/>
    <mergeCell ref="K31:L31"/>
    <mergeCell ref="AA8:AB8"/>
    <mergeCell ref="B7:C7"/>
    <mergeCell ref="E7:L7"/>
    <mergeCell ref="E8:F8"/>
    <mergeCell ref="G8:H8"/>
    <mergeCell ref="I8:J8"/>
    <mergeCell ref="K8:L8"/>
    <mergeCell ref="P8:Q8"/>
    <mergeCell ref="R8:S8"/>
    <mergeCell ref="T8:U8"/>
    <mergeCell ref="V8:W8"/>
    <mergeCell ref="X8:Y8"/>
  </mergeCells>
  <conditionalFormatting sqref="S4:V4">
    <cfRule type="expression" priority="1">
      <formula>$J$27=0.625</formula>
    </cfRule>
  </conditionalFormatting>
  <dataValidations count="1">
    <dataValidation allowBlank="1" showInputMessage="1" showErrorMessage="1" promptTitle="Billing Cycle" prompt="This General Rate Case Model is designed for MONTHLY Billing Cycle only." sqref="G27" xr:uid="{62ADA8EF-B753-4563-9DCD-063486C52304}"/>
  </dataValidations>
  <pageMargins left="0.2" right="0.2" top="0.2" bottom="0.2" header="0.25" footer="0.25"/>
  <pageSetup scale="63" orientation="landscape" r:id="rId1"/>
  <headerFooter>
    <oddFooter>&amp;C&amp;F&amp;R&amp;D</oddFooter>
  </headerFooter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508E62B996E24DA2F9D17EB796A361" ma:contentTypeVersion="24" ma:contentTypeDescription="" ma:contentTypeScope="" ma:versionID="4f864b5af70412488b499adb937e67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2023-07-13T07:00:00+00:00</OpenedDate>
    <SignificantOrder xmlns="dc463f71-b30c-4ab2-9473-d307f9d35888">false</SignificantOrder>
    <Date1 xmlns="dc463f71-b30c-4ab2-9473-d307f9d35888">2025-01-22T18:28:16+00:00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Supply, Inc.</CaseCompanyNames>
    <Nickname xmlns="http://schemas.microsoft.com/sharepoint/v3" xsi:nil="true"/>
    <DocketNumber xmlns="dc463f71-b30c-4ab2-9473-d307f9d35888">230598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73936E9-ED2E-40A1-B774-8E5AE289E0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880468-51BB-4EEE-BBF2-05650B14C580}"/>
</file>

<file path=customXml/itemProps3.xml><?xml version="1.0" encoding="utf-8"?>
<ds:datastoreItem xmlns:ds="http://schemas.openxmlformats.org/officeDocument/2006/customXml" ds:itemID="{D5A661FA-41A2-4710-B00D-C46390ED9E71}">
  <ds:schemaRefs>
    <ds:schemaRef ds:uri="http://schemas.microsoft.com/office/2006/metadata/properties"/>
    <ds:schemaRef ds:uri="http://schemas.microsoft.com/office/infopath/2007/PartnerControls"/>
    <ds:schemaRef ds:uri="d6dfc898-bc52-4d6f-9242-9b475d686f7b"/>
    <ds:schemaRef ds:uri="http://schemas.microsoft.com/sharepoint/v3/fields"/>
  </ds:schemaRefs>
</ds:datastoreItem>
</file>

<file path=customXml/itemProps4.xml><?xml version="1.0" encoding="utf-8"?>
<ds:datastoreItem xmlns:ds="http://schemas.openxmlformats.org/officeDocument/2006/customXml" ds:itemID="{1200CD9D-2E3E-4A8A-BF6E-1D1B7EF92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40</vt:i4>
      </vt:variant>
    </vt:vector>
  </HeadingPairs>
  <TitlesOfParts>
    <vt:vector size="41" baseType="lpstr">
      <vt:lpstr>Rate Design</vt:lpstr>
      <vt:lpstr>'Rate Design'!Annual_Average</vt:lpstr>
      <vt:lpstr>'Rate Design'!BaseRate_Percent</vt:lpstr>
      <vt:lpstr>'Rate Design'!Block1_Percent</vt:lpstr>
      <vt:lpstr>'Rate Design'!Block2_Percent</vt:lpstr>
      <vt:lpstr>'Rate Design'!Block3_Percent</vt:lpstr>
      <vt:lpstr>'Rate Design'!Current_Allowance</vt:lpstr>
      <vt:lpstr>'Rate Design'!Current_Base_Rate</vt:lpstr>
      <vt:lpstr>'Rate Design'!Current_Block1_Rate</vt:lpstr>
      <vt:lpstr>'Rate Design'!Current_Block1_UsageMax</vt:lpstr>
      <vt:lpstr>'Rate Design'!Current_Block2_Rate</vt:lpstr>
      <vt:lpstr>'Rate Design'!Current_Block2_UsageMax</vt:lpstr>
      <vt:lpstr>'Rate Design'!Current_Block3_Rate</vt:lpstr>
      <vt:lpstr>'Rate Design'!Current_Block3_UsageMin</vt:lpstr>
      <vt:lpstr>'Rate Design'!CustomerCount_Total</vt:lpstr>
      <vt:lpstr>'Rate Design'!Most_Common_Meter_Size</vt:lpstr>
      <vt:lpstr>'Rate Design'!Print_Area</vt:lpstr>
      <vt:lpstr>'Rate Design'!Proposed_Allowance</vt:lpstr>
      <vt:lpstr>'Rate Design'!Proposed_Base_Rate</vt:lpstr>
      <vt:lpstr>'Rate Design'!Proposed_Block1_Rate</vt:lpstr>
      <vt:lpstr>'Rate Design'!Proposed_Block1_UsageMax</vt:lpstr>
      <vt:lpstr>'Rate Design'!Proposed_Block2_Rate</vt:lpstr>
      <vt:lpstr>'Rate Design'!Proposed_Block2_UsageMax</vt:lpstr>
      <vt:lpstr>'Rate Design'!Proposed_Block3_Rate</vt:lpstr>
      <vt:lpstr>'Rate Design'!Proposed_Block3_UsageMin</vt:lpstr>
      <vt:lpstr>'Rate Design'!RateDesign_RTS</vt:lpstr>
      <vt:lpstr>'Rate Design'!RateDesign_Unmetered</vt:lpstr>
      <vt:lpstr>'Rate Design'!RevenueGenerated_10.1</vt:lpstr>
      <vt:lpstr>'Rate Design'!RevenueRequirement_10.1</vt:lpstr>
      <vt:lpstr>'Rate Design'!Revised_Allowance</vt:lpstr>
      <vt:lpstr>'Rate Design'!Revised_Base_Rate</vt:lpstr>
      <vt:lpstr>'Rate Design'!Revised_Block1_Rate</vt:lpstr>
      <vt:lpstr>'Rate Design'!Revised_Block1_UsageMax</vt:lpstr>
      <vt:lpstr>'Rate Design'!Revised_Block2_Rate</vt:lpstr>
      <vt:lpstr>'Rate Design'!Revised_Block2_UsageMax</vt:lpstr>
      <vt:lpstr>'Rate Design'!Revised_Block3_Rate</vt:lpstr>
      <vt:lpstr>'Rate Design'!Revised_Block3_UsageMin</vt:lpstr>
      <vt:lpstr>'Rate Design'!RTS_Count</vt:lpstr>
      <vt:lpstr>'Rate Design'!Unmetered_Count</vt:lpstr>
      <vt:lpstr>'Rate Design'!Unmetered_Rate_10.1</vt:lpstr>
      <vt:lpstr>'Rate Design'!Usage_Unit_10.1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Leggett, Jeanine (UTC)</dc:creator>
  <cp:keywords/>
  <dc:description/>
  <cp:lastModifiedBy>Jones, Cassandra (ATG)</cp:lastModifiedBy>
  <cp:revision/>
  <dcterms:created xsi:type="dcterms:W3CDTF">2025-01-09T22:46:29Z</dcterms:created>
  <dcterms:modified xsi:type="dcterms:W3CDTF">2025-01-21T21:45:12Z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0x0101006E56B4D1795A2E4DB2F0B01679ED314A006E508E62B996E24DA2F9D17EB796A361</vt:lpwstr>
  </property>
  <property fmtid="{D5CDD505-2E9C-101B-9397-08002B2CF9AE}" pid="3" name="_docset_NoMedatataSyncRequired">
    <vt:lpwstr>False</vt:lpwstr>
  </property>
</Properties>
</file>