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saveExternalLinkValues="0" codeName="ThisWorkbook"/>
  <xr:revisionPtr revIDLastSave="0" documentId="13_ncr:1_{1E5EE1CE-27B4-4A57-91AC-AD91574CBF9E}" xr6:coauthVersionLast="45" xr6:coauthVersionMax="45" xr10:uidLastSave="{00000000-0000-0000-0000-000000000000}"/>
  <bookViews>
    <workbookView xWindow="-120" yWindow="-120" windowWidth="29040" windowHeight="15840" tabRatio="875" firstSheet="1" activeTab="4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Executive Incentive" sheetId="101" r:id="rId8"/>
    <sheet name="Promo Adv Adj" sheetId="25" r:id="rId9"/>
    <sheet name=" Working Capital (AMA)" sheetId="10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7">#REF!</definedName>
    <definedName name="\0">#REF!</definedName>
    <definedName name="\a" localSheetId="7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7">'Executive Incentive'!pint3</definedName>
    <definedName name="pint3" localSheetId="1">'Statement Title'!pint3</definedName>
    <definedName name="pint3">[0]!pint3</definedName>
    <definedName name="pint3r" localSheetId="7">'Executive Incentive'!pint3r</definedName>
    <definedName name="pint3r" localSheetId="1">'Statement Title'!pint3r</definedName>
    <definedName name="pint3r">[0]!pint3r</definedName>
    <definedName name="ppopo" localSheetId="7">#REF!</definedName>
    <definedName name="ppopo">#REF!</definedName>
    <definedName name="ppppp" localSheetId="7">#REF!</definedName>
    <definedName name="ppppp">#REF!</definedName>
    <definedName name="PRINT">#REF!</definedName>
    <definedName name="_xlnm.Print_Area" localSheetId="9">' Working Capital (AMA)'!$A$1:$AD$745</definedName>
    <definedName name="_xlnm.Print_Area" localSheetId="6">'Acct. Adj. Summary'!$A$1:$P$19</definedName>
    <definedName name="_xlnm.Print_Area" localSheetId="2">'Dec. St. of Operations'!$A$1:$E$61</definedName>
    <definedName name="_xlnm.Print_Area" localSheetId="8">'Promo Adv Adj'!$A$1:$E$19</definedName>
    <definedName name="_xlnm.Print_Area" localSheetId="3">'ROR Title Sheet'!$A$1:$C$21</definedName>
    <definedName name="_xlnm.Print_Area" localSheetId="4">Summary!$A$1:$J$51</definedName>
    <definedName name="_xlnm.Print_Area" localSheetId="0">'WA Title Sheet'!$A$1:$J$55</definedName>
    <definedName name="_xlnm.Print_Titles" localSheetId="9">' Working Capital (AMA)'!$A:$A,' Working Capital (AMA)'!$1:$9</definedName>
    <definedName name="print1">[2]!print1</definedName>
    <definedName name="print10" localSheetId="7">'Executive Incentive'!print10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7">'Executive Incentive'!pzint3</definedName>
    <definedName name="pzint3" localSheetId="1">'Statement Title'!pzint3</definedName>
    <definedName name="pzint3">[0]!pzint3</definedName>
    <definedName name="qqqq" localSheetId="7">#REF!</definedName>
    <definedName name="qqqq">#REF!</definedName>
    <definedName name="QUIT" localSheetId="7">#REF!</definedName>
    <definedName name="QUIT">#REF!</definedName>
    <definedName name="S" localSheetId="7">[2]SETUP!#REF!</definedName>
    <definedName name="S">[2]SETUP!#REF!</definedName>
    <definedName name="SAVE" localSheetId="7">#REF!</definedName>
    <definedName name="SAVE">#REF!</definedName>
    <definedName name="SSPBILL" localSheetId="7">'[2]Int Rates'!#REF!</definedName>
    <definedName name="SSPBILL">'[2]Int Rates'!#REF!</definedName>
    <definedName name="SSPREF" localSheetId="7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7">'Executive Incentive'!xyz5</definedName>
    <definedName name="xyz5" localSheetId="1">'Statement Title'!xyz5</definedName>
    <definedName name="xyz5">[0]!xyz5</definedName>
    <definedName name="YAKIMA_24_HR_AV" localSheetId="7">#REF!</definedName>
    <definedName name="YAKIMA_24_HR_AV">#REF!</definedName>
    <definedName name="YAKIMA_MAX" localSheetId="7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H23" i="2" s="1"/>
  <c r="H47" i="2" l="1"/>
  <c r="H31" i="2"/>
  <c r="B25" i="101"/>
  <c r="B22" i="101"/>
  <c r="B20" i="101" l="1"/>
  <c r="C11" i="101"/>
  <c r="J42" i="2" l="1"/>
  <c r="J45" i="2"/>
  <c r="H34" i="2"/>
  <c r="H35" i="2" s="1"/>
  <c r="H37" i="2" s="1"/>
  <c r="Y744" i="100" l="1"/>
  <c r="AB742" i="100"/>
  <c r="Z742" i="100"/>
  <c r="Y742" i="100"/>
  <c r="X741" i="100"/>
  <c r="Z744" i="100"/>
  <c r="AD739" i="100"/>
  <c r="X739" i="100"/>
  <c r="D12" i="25" l="1"/>
  <c r="AB639" i="100" l="1"/>
  <c r="AB636" i="100"/>
  <c r="AB631" i="100"/>
  <c r="Z623" i="100"/>
  <c r="Y623" i="100"/>
  <c r="AD596" i="100"/>
  <c r="AD595" i="100"/>
  <c r="Z591" i="100"/>
  <c r="Z590" i="100"/>
  <c r="Z589" i="100"/>
  <c r="Z588" i="100"/>
  <c r="Y591" i="100"/>
  <c r="Y590" i="100"/>
  <c r="Y589" i="100"/>
  <c r="Y588" i="100"/>
  <c r="AB575" i="100"/>
  <c r="AB574" i="100"/>
  <c r="AD564" i="100"/>
  <c r="AD565" i="100"/>
  <c r="AD566" i="100"/>
  <c r="AD567" i="100"/>
  <c r="AD568" i="100"/>
  <c r="AD569" i="100"/>
  <c r="AD570" i="100"/>
  <c r="AD571" i="100"/>
  <c r="AD563" i="100"/>
  <c r="AD558" i="100"/>
  <c r="AB553" i="100"/>
  <c r="AB541" i="100"/>
  <c r="AC523" i="100"/>
  <c r="AD507" i="100"/>
  <c r="AD508" i="100"/>
  <c r="AD509" i="100"/>
  <c r="AD477" i="100"/>
  <c r="AB471" i="100"/>
  <c r="AB470" i="100"/>
  <c r="AB468" i="100"/>
  <c r="AC432" i="100"/>
  <c r="AC433" i="100"/>
  <c r="AC434" i="100"/>
  <c r="AD293" i="100"/>
  <c r="AD294" i="100"/>
  <c r="AD295" i="100"/>
  <c r="AD296" i="100"/>
  <c r="AD280" i="100"/>
  <c r="AD250" i="100"/>
  <c r="AD251" i="100"/>
  <c r="AD252" i="100"/>
  <c r="AD253" i="100"/>
  <c r="AD254" i="100"/>
  <c r="AD255" i="100"/>
  <c r="AD240" i="100"/>
  <c r="AD241" i="100"/>
  <c r="AD236" i="100"/>
  <c r="AC230" i="100"/>
  <c r="AC222" i="100"/>
  <c r="AC223" i="100"/>
  <c r="AC224" i="100"/>
  <c r="X591" i="100"/>
  <c r="X575" i="100"/>
  <c r="X574" i="100"/>
  <c r="V564" i="100"/>
  <c r="V565" i="100"/>
  <c r="V566" i="100"/>
  <c r="V567" i="100"/>
  <c r="V568" i="100"/>
  <c r="V569" i="100"/>
  <c r="V570" i="100"/>
  <c r="V571" i="100"/>
  <c r="V563" i="100"/>
  <c r="X553" i="100"/>
  <c r="X541" i="100"/>
  <c r="W523" i="100"/>
  <c r="V507" i="100"/>
  <c r="V508" i="100"/>
  <c r="V509" i="100"/>
  <c r="V477" i="100"/>
  <c r="X469" i="100"/>
  <c r="X470" i="100"/>
  <c r="X471" i="100"/>
  <c r="X468" i="100"/>
  <c r="W432" i="100"/>
  <c r="W433" i="100"/>
  <c r="W434" i="100"/>
  <c r="U295" i="100"/>
  <c r="U296" i="100"/>
  <c r="U293" i="100"/>
  <c r="U294" i="100"/>
  <c r="U280" i="100"/>
  <c r="U249" i="100"/>
  <c r="U248" i="100"/>
  <c r="U254" i="100"/>
  <c r="U253" i="100"/>
  <c r="U252" i="100"/>
  <c r="U251" i="100"/>
  <c r="U242" i="100"/>
  <c r="U240" i="100"/>
  <c r="U241" i="100"/>
  <c r="U236" i="100"/>
  <c r="W230" i="100"/>
  <c r="W222" i="100"/>
  <c r="W223" i="100"/>
  <c r="W224" i="100"/>
  <c r="F472" i="100"/>
  <c r="G472" i="100"/>
  <c r="H472" i="100"/>
  <c r="I472" i="100"/>
  <c r="J472" i="100"/>
  <c r="K472" i="100"/>
  <c r="L472" i="100"/>
  <c r="M472" i="100"/>
  <c r="N472" i="100"/>
  <c r="O472" i="100"/>
  <c r="P472" i="100"/>
  <c r="Q472" i="100"/>
  <c r="R472" i="100"/>
  <c r="S736" i="100"/>
  <c r="G581" i="100"/>
  <c r="H581" i="100"/>
  <c r="I581" i="100"/>
  <c r="J581" i="100"/>
  <c r="K581" i="100"/>
  <c r="L581" i="100"/>
  <c r="M581" i="100"/>
  <c r="N581" i="100"/>
  <c r="O581" i="100"/>
  <c r="P581" i="100"/>
  <c r="Q581" i="100"/>
  <c r="R581" i="100"/>
  <c r="F581" i="100"/>
  <c r="F624" i="100"/>
  <c r="S563" i="100"/>
  <c r="S564" i="100"/>
  <c r="S565" i="100"/>
  <c r="S566" i="100"/>
  <c r="S567" i="100"/>
  <c r="S568" i="100"/>
  <c r="S569" i="100"/>
  <c r="S570" i="100"/>
  <c r="S571" i="100"/>
  <c r="S572" i="100"/>
  <c r="S573" i="100"/>
  <c r="S574" i="100"/>
  <c r="S575" i="100"/>
  <c r="S477" i="100"/>
  <c r="F479" i="100"/>
  <c r="S467" i="100"/>
  <c r="S468" i="100"/>
  <c r="S469" i="100"/>
  <c r="S470" i="100"/>
  <c r="S461" i="100"/>
  <c r="S432" i="100"/>
  <c r="S433" i="100"/>
  <c r="S434" i="100"/>
  <c r="S435" i="100"/>
  <c r="S237" i="100"/>
  <c r="S238" i="100"/>
  <c r="S239" i="100"/>
  <c r="S240" i="100"/>
  <c r="S241" i="100"/>
  <c r="S242" i="100"/>
  <c r="S243" i="100"/>
  <c r="S244" i="100"/>
  <c r="S245" i="100"/>
  <c r="S246" i="100"/>
  <c r="S247" i="100"/>
  <c r="S248" i="100"/>
  <c r="S249" i="100"/>
  <c r="S250" i="100"/>
  <c r="S251" i="100"/>
  <c r="S252" i="100"/>
  <c r="S253" i="100"/>
  <c r="S254" i="100"/>
  <c r="S255" i="100"/>
  <c r="S256" i="100"/>
  <c r="S257" i="100"/>
  <c r="S258" i="100"/>
  <c r="S259" i="100"/>
  <c r="S260" i="100"/>
  <c r="S261" i="100"/>
  <c r="S262" i="100"/>
  <c r="S263" i="100"/>
  <c r="S264" i="100"/>
  <c r="S265" i="100"/>
  <c r="S266" i="100"/>
  <c r="S267" i="100"/>
  <c r="S268" i="100"/>
  <c r="S269" i="100"/>
  <c r="S270" i="100"/>
  <c r="S271" i="100"/>
  <c r="S272" i="100"/>
  <c r="S273" i="100"/>
  <c r="S274" i="100"/>
  <c r="S275" i="100"/>
  <c r="S276" i="100"/>
  <c r="S277" i="100"/>
  <c r="S278" i="100"/>
  <c r="S279" i="100"/>
  <c r="S280" i="100"/>
  <c r="S281" i="100"/>
  <c r="S282" i="100"/>
  <c r="S283" i="100"/>
  <c r="S284" i="100"/>
  <c r="S285" i="100"/>
  <c r="S286" i="100"/>
  <c r="S287" i="100"/>
  <c r="S288" i="100"/>
  <c r="S289" i="100"/>
  <c r="S290" i="100"/>
  <c r="S291" i="100"/>
  <c r="S292" i="100"/>
  <c r="S293" i="100"/>
  <c r="S294" i="100"/>
  <c r="S295" i="100"/>
  <c r="S296" i="100"/>
  <c r="S297" i="100"/>
  <c r="S298" i="100"/>
  <c r="S299" i="100"/>
  <c r="S300" i="100"/>
  <c r="S301" i="100"/>
  <c r="S302" i="100"/>
  <c r="S303" i="100"/>
  <c r="S304" i="100"/>
  <c r="S305" i="100"/>
  <c r="S306" i="100"/>
  <c r="S307" i="100"/>
  <c r="S308" i="100"/>
  <c r="S309" i="100"/>
  <c r="S310" i="100"/>
  <c r="S311" i="100"/>
  <c r="S312" i="100"/>
  <c r="S313" i="100"/>
  <c r="S314" i="100"/>
  <c r="S234" i="100"/>
  <c r="S235" i="100"/>
  <c r="S236" i="100"/>
  <c r="S231" i="100"/>
  <c r="S230" i="100"/>
  <c r="G231" i="100"/>
  <c r="H231" i="100"/>
  <c r="I231" i="100"/>
  <c r="J231" i="100"/>
  <c r="K231" i="100"/>
  <c r="L231" i="100"/>
  <c r="M231" i="100"/>
  <c r="N231" i="100"/>
  <c r="O231" i="100"/>
  <c r="P231" i="100"/>
  <c r="Q231" i="100"/>
  <c r="R231" i="100"/>
  <c r="F231" i="100"/>
  <c r="S222" i="100"/>
  <c r="S223" i="100"/>
  <c r="S224" i="100"/>
  <c r="S225" i="100"/>
  <c r="S19" i="100" l="1"/>
  <c r="S15" i="100"/>
  <c r="S16" i="100"/>
  <c r="S17" i="100"/>
  <c r="S18" i="100"/>
  <c r="F20" i="100"/>
  <c r="G20" i="100"/>
  <c r="H20" i="100"/>
  <c r="H36" i="100" s="1"/>
  <c r="I20" i="100"/>
  <c r="J20" i="100"/>
  <c r="K20" i="100"/>
  <c r="L20" i="100"/>
  <c r="M20" i="100"/>
  <c r="N20" i="100"/>
  <c r="O20" i="100"/>
  <c r="P20" i="100"/>
  <c r="Q20" i="100"/>
  <c r="R20" i="100"/>
  <c r="S22" i="100"/>
  <c r="S23" i="100"/>
  <c r="S24" i="100"/>
  <c r="S25" i="100"/>
  <c r="S26" i="100"/>
  <c r="S27" i="100"/>
  <c r="F28" i="100"/>
  <c r="G28" i="100"/>
  <c r="H28" i="100"/>
  <c r="I28" i="100"/>
  <c r="J28" i="100"/>
  <c r="K28" i="100"/>
  <c r="L28" i="100"/>
  <c r="M28" i="100"/>
  <c r="M34" i="100" s="1"/>
  <c r="M36" i="100" s="1"/>
  <c r="N28" i="100"/>
  <c r="O28" i="100"/>
  <c r="P28" i="100"/>
  <c r="Q28" i="100"/>
  <c r="R28" i="100"/>
  <c r="S30" i="100"/>
  <c r="S31" i="100"/>
  <c r="F32" i="100"/>
  <c r="G32" i="100"/>
  <c r="H32" i="100"/>
  <c r="H34" i="100" s="1"/>
  <c r="I32" i="100"/>
  <c r="J32" i="100"/>
  <c r="K32" i="100"/>
  <c r="K34" i="100" s="1"/>
  <c r="L32" i="100"/>
  <c r="M32" i="100"/>
  <c r="N32" i="100"/>
  <c r="N34" i="100" s="1"/>
  <c r="N36" i="100" s="1"/>
  <c r="O32" i="100"/>
  <c r="P32" i="100"/>
  <c r="P34" i="100" s="1"/>
  <c r="Q32" i="100"/>
  <c r="Q34" i="100" s="1"/>
  <c r="Q36" i="100" s="1"/>
  <c r="R32" i="100"/>
  <c r="F34" i="100"/>
  <c r="F36" i="100" s="1"/>
  <c r="G34" i="100"/>
  <c r="O34" i="100"/>
  <c r="S38" i="100"/>
  <c r="F39" i="100"/>
  <c r="S39" i="100"/>
  <c r="S41" i="100"/>
  <c r="S42" i="100"/>
  <c r="S43" i="100"/>
  <c r="S44" i="100"/>
  <c r="S45" i="100"/>
  <c r="F46" i="100"/>
  <c r="G46" i="100"/>
  <c r="H46" i="100"/>
  <c r="I46" i="100"/>
  <c r="J46" i="100"/>
  <c r="K46" i="100"/>
  <c r="L46" i="100"/>
  <c r="M46" i="100"/>
  <c r="N46" i="100"/>
  <c r="O46" i="100"/>
  <c r="P46" i="100"/>
  <c r="Q46" i="100"/>
  <c r="R46" i="100"/>
  <c r="S48" i="100"/>
  <c r="S49" i="100"/>
  <c r="S50" i="100"/>
  <c r="S51" i="100"/>
  <c r="S52" i="100"/>
  <c r="S53" i="100"/>
  <c r="S54" i="100"/>
  <c r="S55" i="100"/>
  <c r="S56" i="100"/>
  <c r="S57" i="100"/>
  <c r="S58" i="100"/>
  <c r="F59" i="100"/>
  <c r="G59" i="100"/>
  <c r="H59" i="100"/>
  <c r="I59" i="100"/>
  <c r="J59" i="100"/>
  <c r="K59" i="100"/>
  <c r="L59" i="100"/>
  <c r="M59" i="100"/>
  <c r="N59" i="100"/>
  <c r="O59" i="100"/>
  <c r="P59" i="100"/>
  <c r="Q59" i="100"/>
  <c r="R59" i="100"/>
  <c r="S61" i="100"/>
  <c r="S63" i="100" s="1"/>
  <c r="S62" i="100"/>
  <c r="F63" i="100"/>
  <c r="G63" i="100"/>
  <c r="H63" i="100"/>
  <c r="I63" i="100"/>
  <c r="J63" i="100"/>
  <c r="K63" i="100"/>
  <c r="L63" i="100"/>
  <c r="M63" i="100"/>
  <c r="N63" i="100"/>
  <c r="O63" i="100"/>
  <c r="P63" i="100"/>
  <c r="Q63" i="100"/>
  <c r="R63" i="100"/>
  <c r="S65" i="100"/>
  <c r="S66" i="100"/>
  <c r="S67" i="100"/>
  <c r="S68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F81" i="100"/>
  <c r="G81" i="100"/>
  <c r="H81" i="100"/>
  <c r="I81" i="100"/>
  <c r="J81" i="100"/>
  <c r="K81" i="100"/>
  <c r="L81" i="100"/>
  <c r="M81" i="100"/>
  <c r="N81" i="100"/>
  <c r="O81" i="100"/>
  <c r="P81" i="100"/>
  <c r="Q81" i="100"/>
  <c r="R81" i="100"/>
  <c r="S83" i="100"/>
  <c r="S84" i="100"/>
  <c r="S86" i="100"/>
  <c r="S87" i="100"/>
  <c r="S88" i="100"/>
  <c r="S89" i="100"/>
  <c r="S90" i="100"/>
  <c r="S91" i="100"/>
  <c r="S92" i="100"/>
  <c r="S93" i="100"/>
  <c r="S94" i="100"/>
  <c r="F95" i="100"/>
  <c r="G95" i="100"/>
  <c r="H95" i="100"/>
  <c r="I95" i="100"/>
  <c r="J95" i="100"/>
  <c r="J99" i="100" s="1"/>
  <c r="K95" i="100"/>
  <c r="L95" i="100"/>
  <c r="M95" i="100"/>
  <c r="N95" i="100"/>
  <c r="N99" i="100" s="1"/>
  <c r="O95" i="100"/>
  <c r="P95" i="100"/>
  <c r="Q95" i="100"/>
  <c r="R95" i="100"/>
  <c r="R99" i="100" s="1"/>
  <c r="S97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111" i="100"/>
  <c r="S112" i="100"/>
  <c r="S113" i="100"/>
  <c r="S114" i="100"/>
  <c r="S115" i="100"/>
  <c r="S116" i="100"/>
  <c r="S117" i="100"/>
  <c r="S118" i="100"/>
  <c r="S119" i="100"/>
  <c r="F120" i="100"/>
  <c r="G120" i="100"/>
  <c r="H120" i="100"/>
  <c r="I120" i="100"/>
  <c r="J120" i="100"/>
  <c r="K120" i="100"/>
  <c r="L120" i="100"/>
  <c r="M120" i="100"/>
  <c r="N120" i="100"/>
  <c r="O120" i="100"/>
  <c r="P120" i="100"/>
  <c r="Q120" i="100"/>
  <c r="R120" i="100"/>
  <c r="S124" i="100"/>
  <c r="S125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S147" i="100"/>
  <c r="S148" i="100"/>
  <c r="F149" i="100"/>
  <c r="G149" i="100"/>
  <c r="H149" i="100"/>
  <c r="I149" i="100"/>
  <c r="J149" i="100"/>
  <c r="K149" i="100"/>
  <c r="L149" i="100"/>
  <c r="M149" i="100"/>
  <c r="N149" i="100"/>
  <c r="O149" i="100"/>
  <c r="P149" i="100"/>
  <c r="Q149" i="100"/>
  <c r="R149" i="100"/>
  <c r="S151" i="100"/>
  <c r="S152" i="100"/>
  <c r="S153" i="100"/>
  <c r="S154" i="100"/>
  <c r="S155" i="100"/>
  <c r="S156" i="100"/>
  <c r="S157" i="100"/>
  <c r="S158" i="100"/>
  <c r="S159" i="100"/>
  <c r="S160" i="100"/>
  <c r="S161" i="100"/>
  <c r="S162" i="100"/>
  <c r="S163" i="100"/>
  <c r="S164" i="100"/>
  <c r="S165" i="100"/>
  <c r="S166" i="100"/>
  <c r="S167" i="100"/>
  <c r="S168" i="100"/>
  <c r="F169" i="100"/>
  <c r="G169" i="100"/>
  <c r="H169" i="100"/>
  <c r="I169" i="100"/>
  <c r="J169" i="100"/>
  <c r="K169" i="100"/>
  <c r="L169" i="100"/>
  <c r="M169" i="100"/>
  <c r="N169" i="100"/>
  <c r="O169" i="100"/>
  <c r="P169" i="100"/>
  <c r="Q169" i="100"/>
  <c r="R169" i="100"/>
  <c r="S171" i="100"/>
  <c r="S172" i="100"/>
  <c r="S173" i="100"/>
  <c r="S174" i="100"/>
  <c r="S175" i="100"/>
  <c r="S176" i="100"/>
  <c r="S177" i="100"/>
  <c r="S178" i="100"/>
  <c r="S179" i="100"/>
  <c r="S180" i="100"/>
  <c r="F181" i="100"/>
  <c r="G181" i="100"/>
  <c r="H181" i="100"/>
  <c r="I181" i="100"/>
  <c r="J181" i="100"/>
  <c r="K181" i="100"/>
  <c r="L181" i="100"/>
  <c r="M181" i="100"/>
  <c r="N181" i="100"/>
  <c r="O181" i="100"/>
  <c r="P181" i="100"/>
  <c r="Q181" i="100"/>
  <c r="R181" i="100"/>
  <c r="S183" i="100"/>
  <c r="S184" i="100"/>
  <c r="S185" i="100"/>
  <c r="S186" i="100"/>
  <c r="S187" i="100"/>
  <c r="S188" i="100"/>
  <c r="S189" i="100"/>
  <c r="S190" i="100"/>
  <c r="S191" i="100"/>
  <c r="S192" i="100"/>
  <c r="S193" i="100"/>
  <c r="S194" i="100"/>
  <c r="S195" i="100"/>
  <c r="S196" i="100"/>
  <c r="S197" i="100"/>
  <c r="S198" i="100"/>
  <c r="S199" i="100"/>
  <c r="S201" i="100"/>
  <c r="S202" i="100"/>
  <c r="S203" i="100"/>
  <c r="S204" i="100"/>
  <c r="S205" i="100"/>
  <c r="S206" i="100"/>
  <c r="S207" i="100"/>
  <c r="S208" i="100"/>
  <c r="S209" i="100"/>
  <c r="S210" i="100"/>
  <c r="S211" i="100"/>
  <c r="S212" i="100"/>
  <c r="S213" i="100"/>
  <c r="S214" i="100"/>
  <c r="S215" i="100"/>
  <c r="S216" i="100"/>
  <c r="S217" i="100"/>
  <c r="S218" i="100"/>
  <c r="S219" i="100"/>
  <c r="S220" i="100"/>
  <c r="S221" i="100"/>
  <c r="S226" i="100"/>
  <c r="F227" i="100"/>
  <c r="G227" i="100"/>
  <c r="H227" i="100"/>
  <c r="I227" i="100"/>
  <c r="J227" i="100"/>
  <c r="K227" i="100"/>
  <c r="L227" i="100"/>
  <c r="M227" i="100"/>
  <c r="N227" i="100"/>
  <c r="O227" i="100"/>
  <c r="P227" i="100"/>
  <c r="Q227" i="100"/>
  <c r="R227" i="100"/>
  <c r="S229" i="100"/>
  <c r="S233" i="100"/>
  <c r="F315" i="100"/>
  <c r="G315" i="100"/>
  <c r="H315" i="100"/>
  <c r="I315" i="100"/>
  <c r="J315" i="100"/>
  <c r="K315" i="100"/>
  <c r="L315" i="100"/>
  <c r="M315" i="100"/>
  <c r="N315" i="100"/>
  <c r="O315" i="100"/>
  <c r="P315" i="100"/>
  <c r="Q315" i="100"/>
  <c r="R315" i="100"/>
  <c r="S317" i="100"/>
  <c r="S318" i="100"/>
  <c r="S319" i="100"/>
  <c r="S320" i="100"/>
  <c r="F321" i="100"/>
  <c r="G321" i="100"/>
  <c r="H321" i="100"/>
  <c r="I321" i="100"/>
  <c r="J321" i="100"/>
  <c r="K321" i="100"/>
  <c r="L321" i="100"/>
  <c r="M321" i="100"/>
  <c r="N321" i="100"/>
  <c r="O321" i="100"/>
  <c r="P321" i="100"/>
  <c r="Q321" i="100"/>
  <c r="R321" i="100"/>
  <c r="S323" i="100"/>
  <c r="S324" i="100"/>
  <c r="S326" i="100"/>
  <c r="S327" i="100"/>
  <c r="S328" i="100"/>
  <c r="S329" i="100"/>
  <c r="S330" i="100"/>
  <c r="S331" i="100"/>
  <c r="S332" i="100"/>
  <c r="S333" i="100"/>
  <c r="S334" i="100"/>
  <c r="S335" i="100"/>
  <c r="S336" i="100"/>
  <c r="S337" i="100"/>
  <c r="S338" i="100"/>
  <c r="S339" i="100"/>
  <c r="S340" i="100"/>
  <c r="S341" i="100"/>
  <c r="F342" i="100"/>
  <c r="G342" i="100"/>
  <c r="H342" i="100"/>
  <c r="I342" i="100"/>
  <c r="J342" i="100"/>
  <c r="K342" i="100"/>
  <c r="L342" i="100"/>
  <c r="M342" i="100"/>
  <c r="N342" i="100"/>
  <c r="O342" i="100"/>
  <c r="P342" i="100"/>
  <c r="Q342" i="100"/>
  <c r="R342" i="100"/>
  <c r="S344" i="100"/>
  <c r="S345" i="100"/>
  <c r="S346" i="100"/>
  <c r="F347" i="100"/>
  <c r="G347" i="100"/>
  <c r="H347" i="100"/>
  <c r="I347" i="100"/>
  <c r="J347" i="100"/>
  <c r="K347" i="100"/>
  <c r="L347" i="100"/>
  <c r="M347" i="100"/>
  <c r="N347" i="100"/>
  <c r="O347" i="100"/>
  <c r="P347" i="100"/>
  <c r="Q347" i="100"/>
  <c r="R347" i="100"/>
  <c r="S349" i="100"/>
  <c r="S350" i="100"/>
  <c r="S351" i="100"/>
  <c r="S352" i="100"/>
  <c r="S353" i="100"/>
  <c r="S354" i="100"/>
  <c r="S355" i="100"/>
  <c r="S356" i="100"/>
  <c r="S357" i="100"/>
  <c r="S358" i="100"/>
  <c r="S359" i="100"/>
  <c r="S360" i="100"/>
  <c r="S361" i="100"/>
  <c r="S362" i="100"/>
  <c r="S363" i="100"/>
  <c r="S364" i="100"/>
  <c r="F365" i="100"/>
  <c r="G365" i="100"/>
  <c r="H365" i="100"/>
  <c r="I365" i="100"/>
  <c r="J365" i="100"/>
  <c r="K365" i="100"/>
  <c r="L365" i="100"/>
  <c r="M365" i="100"/>
  <c r="N365" i="100"/>
  <c r="O365" i="100"/>
  <c r="P365" i="100"/>
  <c r="Q365" i="100"/>
  <c r="R365" i="100"/>
  <c r="S367" i="100"/>
  <c r="S368" i="100"/>
  <c r="S369" i="100"/>
  <c r="S370" i="100"/>
  <c r="S371" i="100"/>
  <c r="S372" i="100"/>
  <c r="S373" i="100"/>
  <c r="S374" i="100"/>
  <c r="S375" i="100"/>
  <c r="S376" i="100"/>
  <c r="S377" i="100"/>
  <c r="S378" i="100"/>
  <c r="S379" i="100"/>
  <c r="S380" i="100"/>
  <c r="S381" i="100"/>
  <c r="S382" i="100"/>
  <c r="S383" i="100"/>
  <c r="S384" i="100"/>
  <c r="S385" i="100"/>
  <c r="S386" i="100"/>
  <c r="S387" i="100"/>
  <c r="F388" i="100"/>
  <c r="G388" i="100"/>
  <c r="H388" i="100"/>
  <c r="I388" i="100"/>
  <c r="J388" i="100"/>
  <c r="K388" i="100"/>
  <c r="L388" i="100"/>
  <c r="M388" i="100"/>
  <c r="N388" i="100"/>
  <c r="O388" i="100"/>
  <c r="P388" i="100"/>
  <c r="Q388" i="100"/>
  <c r="R388" i="100"/>
  <c r="S391" i="100"/>
  <c r="S392" i="100"/>
  <c r="S393" i="100"/>
  <c r="S394" i="100"/>
  <c r="S395" i="100"/>
  <c r="S396" i="100"/>
  <c r="S397" i="100"/>
  <c r="S398" i="100"/>
  <c r="S399" i="100"/>
  <c r="S400" i="100"/>
  <c r="F401" i="100"/>
  <c r="G401" i="100"/>
  <c r="H401" i="100"/>
  <c r="I401" i="100"/>
  <c r="J401" i="100"/>
  <c r="K401" i="100"/>
  <c r="L401" i="100"/>
  <c r="M401" i="100"/>
  <c r="N401" i="100"/>
  <c r="O401" i="100"/>
  <c r="P401" i="100"/>
  <c r="Q401" i="100"/>
  <c r="R401" i="100"/>
  <c r="S403" i="100"/>
  <c r="S404" i="100" s="1"/>
  <c r="F404" i="100"/>
  <c r="G404" i="100"/>
  <c r="H404" i="100"/>
  <c r="I404" i="100"/>
  <c r="J404" i="100"/>
  <c r="K404" i="100"/>
  <c r="L404" i="100"/>
  <c r="M404" i="100"/>
  <c r="N404" i="100"/>
  <c r="O404" i="100"/>
  <c r="P404" i="100"/>
  <c r="Q404" i="100"/>
  <c r="R404" i="100"/>
  <c r="S409" i="100"/>
  <c r="S410" i="100"/>
  <c r="S411" i="100"/>
  <c r="S412" i="100"/>
  <c r="S413" i="100"/>
  <c r="S414" i="100"/>
  <c r="S415" i="100"/>
  <c r="F416" i="100"/>
  <c r="G416" i="100"/>
  <c r="H416" i="100"/>
  <c r="I416" i="100"/>
  <c r="J416" i="100"/>
  <c r="K416" i="100"/>
  <c r="L416" i="100"/>
  <c r="M416" i="100"/>
  <c r="N416" i="100"/>
  <c r="O416" i="100"/>
  <c r="P416" i="100"/>
  <c r="Q416" i="100"/>
  <c r="R416" i="100"/>
  <c r="S418" i="100"/>
  <c r="S419" i="100"/>
  <c r="S420" i="100"/>
  <c r="S421" i="100"/>
  <c r="S422" i="100"/>
  <c r="S423" i="100"/>
  <c r="S424" i="100"/>
  <c r="S425" i="100"/>
  <c r="S426" i="100"/>
  <c r="S427" i="100"/>
  <c r="S428" i="100"/>
  <c r="S429" i="100"/>
  <c r="S430" i="100"/>
  <c r="S431" i="100"/>
  <c r="S436" i="100"/>
  <c r="S437" i="100"/>
  <c r="S438" i="100"/>
  <c r="F439" i="100"/>
  <c r="G439" i="100"/>
  <c r="H439" i="100"/>
  <c r="I439" i="100"/>
  <c r="J439" i="100"/>
  <c r="K439" i="100"/>
  <c r="L439" i="100"/>
  <c r="M439" i="100"/>
  <c r="N439" i="100"/>
  <c r="O439" i="100"/>
  <c r="P439" i="100"/>
  <c r="Q439" i="100"/>
  <c r="R439" i="100"/>
  <c r="S440" i="100"/>
  <c r="S441" i="100"/>
  <c r="S442" i="100"/>
  <c r="S444" i="100"/>
  <c r="S445" i="100"/>
  <c r="S447" i="100"/>
  <c r="S448" i="100"/>
  <c r="S449" i="100"/>
  <c r="S450" i="100"/>
  <c r="S451" i="100"/>
  <c r="S452" i="100"/>
  <c r="S453" i="100"/>
  <c r="S454" i="100"/>
  <c r="S455" i="100"/>
  <c r="S456" i="100"/>
  <c r="S457" i="100"/>
  <c r="S458" i="100"/>
  <c r="S459" i="100"/>
  <c r="S460" i="100"/>
  <c r="S462" i="100"/>
  <c r="S463" i="100"/>
  <c r="S464" i="100"/>
  <c r="S465" i="100"/>
  <c r="S466" i="100"/>
  <c r="S471" i="100"/>
  <c r="F481" i="100"/>
  <c r="F736" i="100" s="1"/>
  <c r="S474" i="100"/>
  <c r="S475" i="100"/>
  <c r="S476" i="100"/>
  <c r="S478" i="100"/>
  <c r="G479" i="100"/>
  <c r="G481" i="100" s="1"/>
  <c r="G736" i="100" s="1"/>
  <c r="H479" i="100"/>
  <c r="I479" i="100"/>
  <c r="J479" i="100"/>
  <c r="K479" i="100"/>
  <c r="L479" i="100"/>
  <c r="M479" i="100"/>
  <c r="N479" i="100"/>
  <c r="O479" i="100"/>
  <c r="O481" i="100" s="1"/>
  <c r="O736" i="100" s="1"/>
  <c r="P479" i="100"/>
  <c r="Q479" i="100"/>
  <c r="R479" i="100"/>
  <c r="R481" i="100" s="1"/>
  <c r="R736" i="100" s="1"/>
  <c r="H481" i="100"/>
  <c r="H736" i="100" s="1"/>
  <c r="P481" i="100"/>
  <c r="P736" i="100" s="1"/>
  <c r="S484" i="100"/>
  <c r="S485" i="100"/>
  <c r="S486" i="100"/>
  <c r="S487" i="100"/>
  <c r="S488" i="100"/>
  <c r="S489" i="100"/>
  <c r="S490" i="100"/>
  <c r="S491" i="100"/>
  <c r="S492" i="100"/>
  <c r="S493" i="100"/>
  <c r="S494" i="100"/>
  <c r="S495" i="100"/>
  <c r="S496" i="100"/>
  <c r="S497" i="100"/>
  <c r="S498" i="100"/>
  <c r="S499" i="100"/>
  <c r="S500" i="100"/>
  <c r="S501" i="100"/>
  <c r="S502" i="100"/>
  <c r="S503" i="100"/>
  <c r="S504" i="100"/>
  <c r="S505" i="100"/>
  <c r="S506" i="100"/>
  <c r="S507" i="100"/>
  <c r="S508" i="100"/>
  <c r="S509" i="100"/>
  <c r="S510" i="100"/>
  <c r="S511" i="100"/>
  <c r="S512" i="100"/>
  <c r="S513" i="100"/>
  <c r="S514" i="100"/>
  <c r="S515" i="100"/>
  <c r="S516" i="100"/>
  <c r="S517" i="100"/>
  <c r="S518" i="100"/>
  <c r="S519" i="100"/>
  <c r="S520" i="100"/>
  <c r="S521" i="100"/>
  <c r="S522" i="100"/>
  <c r="S523" i="100"/>
  <c r="S524" i="100"/>
  <c r="S525" i="100"/>
  <c r="S526" i="100"/>
  <c r="S527" i="100"/>
  <c r="S528" i="100"/>
  <c r="S529" i="100"/>
  <c r="S530" i="100"/>
  <c r="S531" i="100"/>
  <c r="S532" i="100"/>
  <c r="S533" i="100"/>
  <c r="S534" i="100"/>
  <c r="S535" i="100"/>
  <c r="S536" i="100"/>
  <c r="S537" i="100"/>
  <c r="S538" i="100"/>
  <c r="S539" i="100"/>
  <c r="S540" i="100"/>
  <c r="S541" i="100"/>
  <c r="S542" i="100"/>
  <c r="S543" i="100"/>
  <c r="S544" i="100"/>
  <c r="S545" i="100"/>
  <c r="S546" i="100"/>
  <c r="S547" i="100"/>
  <c r="S548" i="100"/>
  <c r="S549" i="100"/>
  <c r="S550" i="100"/>
  <c r="S551" i="100"/>
  <c r="S552" i="100"/>
  <c r="S553" i="100"/>
  <c r="S554" i="100"/>
  <c r="S555" i="100"/>
  <c r="S556" i="100"/>
  <c r="S557" i="100"/>
  <c r="S558" i="100"/>
  <c r="S559" i="100"/>
  <c r="S560" i="100"/>
  <c r="S561" i="100"/>
  <c r="S562" i="100"/>
  <c r="S576" i="100"/>
  <c r="S577" i="100"/>
  <c r="S578" i="100"/>
  <c r="S579" i="100"/>
  <c r="S580" i="100"/>
  <c r="S583" i="100"/>
  <c r="S584" i="100"/>
  <c r="S585" i="100"/>
  <c r="S586" i="100"/>
  <c r="S587" i="100"/>
  <c r="S588" i="100"/>
  <c r="S589" i="100"/>
  <c r="S590" i="100"/>
  <c r="S591" i="100"/>
  <c r="S592" i="100"/>
  <c r="S593" i="100"/>
  <c r="S594" i="100"/>
  <c r="S595" i="100"/>
  <c r="S596" i="100"/>
  <c r="S597" i="100"/>
  <c r="S598" i="100"/>
  <c r="S599" i="100"/>
  <c r="S600" i="100"/>
  <c r="S601" i="100"/>
  <c r="S602" i="100"/>
  <c r="S603" i="100"/>
  <c r="S604" i="100"/>
  <c r="S605" i="100"/>
  <c r="S606" i="100"/>
  <c r="S607" i="100"/>
  <c r="S608" i="100"/>
  <c r="S609" i="100"/>
  <c r="S610" i="100"/>
  <c r="S611" i="100"/>
  <c r="S612" i="100"/>
  <c r="S613" i="100"/>
  <c r="S614" i="100"/>
  <c r="S615" i="100"/>
  <c r="S616" i="100"/>
  <c r="S617" i="100"/>
  <c r="S618" i="100"/>
  <c r="S619" i="100"/>
  <c r="S620" i="100"/>
  <c r="S622" i="100"/>
  <c r="S623" i="100"/>
  <c r="G624" i="100"/>
  <c r="H624" i="100"/>
  <c r="I624" i="100"/>
  <c r="J624" i="100"/>
  <c r="K624" i="100"/>
  <c r="L624" i="100"/>
  <c r="M624" i="100"/>
  <c r="N624" i="100"/>
  <c r="O624" i="100"/>
  <c r="P624" i="100"/>
  <c r="Q624" i="100"/>
  <c r="R624" i="100"/>
  <c r="S626" i="100"/>
  <c r="S627" i="100"/>
  <c r="S628" i="100"/>
  <c r="S629" i="100"/>
  <c r="S630" i="100"/>
  <c r="S631" i="100"/>
  <c r="S632" i="100"/>
  <c r="S633" i="100"/>
  <c r="S634" i="100"/>
  <c r="S635" i="100"/>
  <c r="S636" i="100"/>
  <c r="S637" i="100"/>
  <c r="S638" i="100"/>
  <c r="S639" i="100"/>
  <c r="S640" i="100"/>
  <c r="S641" i="100"/>
  <c r="S642" i="100"/>
  <c r="S643" i="100"/>
  <c r="S644" i="100"/>
  <c r="S645" i="100"/>
  <c r="S646" i="100"/>
  <c r="S647" i="100"/>
  <c r="S648" i="100"/>
  <c r="S649" i="100"/>
  <c r="S650" i="100"/>
  <c r="F651" i="100"/>
  <c r="G651" i="100"/>
  <c r="H651" i="100"/>
  <c r="I651" i="100"/>
  <c r="J651" i="100"/>
  <c r="K651" i="100"/>
  <c r="L651" i="100"/>
  <c r="M651" i="100"/>
  <c r="N651" i="100"/>
  <c r="O651" i="100"/>
  <c r="P651" i="100"/>
  <c r="Q651" i="100"/>
  <c r="R651" i="100"/>
  <c r="S653" i="100"/>
  <c r="S654" i="100"/>
  <c r="S655" i="100"/>
  <c r="S656" i="100"/>
  <c r="S657" i="100"/>
  <c r="S658" i="100"/>
  <c r="S659" i="100"/>
  <c r="S660" i="100"/>
  <c r="S661" i="100"/>
  <c r="S662" i="100"/>
  <c r="S663" i="100"/>
  <c r="S664" i="100"/>
  <c r="S665" i="100"/>
  <c r="S666" i="100"/>
  <c r="S667" i="100"/>
  <c r="S668" i="100"/>
  <c r="S669" i="100"/>
  <c r="S670" i="100"/>
  <c r="S671" i="100"/>
  <c r="S672" i="100"/>
  <c r="S673" i="100"/>
  <c r="S674" i="100"/>
  <c r="S675" i="100"/>
  <c r="S676" i="100"/>
  <c r="S677" i="100"/>
  <c r="S678" i="100"/>
  <c r="S679" i="100"/>
  <c r="S680" i="100"/>
  <c r="S681" i="100"/>
  <c r="S682" i="100"/>
  <c r="S683" i="100"/>
  <c r="S684" i="100"/>
  <c r="S685" i="100"/>
  <c r="S686" i="100"/>
  <c r="S687" i="100"/>
  <c r="S688" i="100"/>
  <c r="S689" i="100"/>
  <c r="S690" i="100"/>
  <c r="S691" i="100"/>
  <c r="S692" i="100"/>
  <c r="S693" i="100"/>
  <c r="S694" i="100"/>
  <c r="S695" i="100"/>
  <c r="S696" i="100"/>
  <c r="S697" i="100"/>
  <c r="S698" i="100"/>
  <c r="S699" i="100"/>
  <c r="S700" i="100"/>
  <c r="S701" i="100"/>
  <c r="S702" i="100"/>
  <c r="S703" i="100"/>
  <c r="S704" i="100"/>
  <c r="S705" i="100"/>
  <c r="S706" i="100"/>
  <c r="S707" i="100"/>
  <c r="S708" i="100"/>
  <c r="S709" i="100"/>
  <c r="S710" i="100"/>
  <c r="S711" i="100"/>
  <c r="S712" i="100"/>
  <c r="S713" i="100"/>
  <c r="S714" i="100"/>
  <c r="S715" i="100"/>
  <c r="S716" i="100"/>
  <c r="S717" i="100"/>
  <c r="S718" i="100"/>
  <c r="S719" i="100"/>
  <c r="S720" i="100"/>
  <c r="F721" i="100"/>
  <c r="G721" i="100"/>
  <c r="H721" i="100"/>
  <c r="I721" i="100"/>
  <c r="J721" i="100"/>
  <c r="K721" i="100"/>
  <c r="L721" i="100"/>
  <c r="M721" i="100"/>
  <c r="N721" i="100"/>
  <c r="O721" i="100"/>
  <c r="P721" i="100"/>
  <c r="Q721" i="100"/>
  <c r="R721" i="100"/>
  <c r="S723" i="100"/>
  <c r="S724" i="100"/>
  <c r="S725" i="100"/>
  <c r="S726" i="100"/>
  <c r="S727" i="100"/>
  <c r="S728" i="100"/>
  <c r="S729" i="100"/>
  <c r="S730" i="100"/>
  <c r="S731" i="100"/>
  <c r="S732" i="100"/>
  <c r="S733" i="100"/>
  <c r="F734" i="100"/>
  <c r="G734" i="100"/>
  <c r="H734" i="100"/>
  <c r="I734" i="100"/>
  <c r="J734" i="100"/>
  <c r="K734" i="100"/>
  <c r="L734" i="100"/>
  <c r="M734" i="100"/>
  <c r="N734" i="100"/>
  <c r="O734" i="100"/>
  <c r="P734" i="100"/>
  <c r="Q734" i="100"/>
  <c r="R734" i="100"/>
  <c r="S734" i="100" l="1"/>
  <c r="S581" i="100"/>
  <c r="J481" i="100"/>
  <c r="J736" i="100" s="1"/>
  <c r="M481" i="100"/>
  <c r="M736" i="100" s="1"/>
  <c r="S624" i="100"/>
  <c r="N481" i="100"/>
  <c r="N736" i="100" s="1"/>
  <c r="S651" i="100"/>
  <c r="S721" i="100"/>
  <c r="L481" i="100"/>
  <c r="L736" i="100" s="1"/>
  <c r="Q481" i="100"/>
  <c r="Q736" i="100" s="1"/>
  <c r="I481" i="100"/>
  <c r="I736" i="100" s="1"/>
  <c r="S472" i="100"/>
  <c r="K481" i="100"/>
  <c r="K736" i="100" s="1"/>
  <c r="S416" i="100"/>
  <c r="S479" i="100"/>
  <c r="S439" i="100"/>
  <c r="S401" i="100"/>
  <c r="S388" i="100"/>
  <c r="S365" i="100"/>
  <c r="S347" i="100"/>
  <c r="S342" i="100"/>
  <c r="S321" i="100"/>
  <c r="S315" i="100"/>
  <c r="S20" i="100"/>
  <c r="S46" i="100"/>
  <c r="S227" i="100"/>
  <c r="S181" i="100"/>
  <c r="S169" i="100"/>
  <c r="S149" i="100"/>
  <c r="S120" i="100"/>
  <c r="N122" i="100"/>
  <c r="N406" i="100" s="1"/>
  <c r="R122" i="100"/>
  <c r="R406" i="100" s="1"/>
  <c r="J122" i="100"/>
  <c r="O99" i="100"/>
  <c r="G99" i="100"/>
  <c r="G122" i="100" s="1"/>
  <c r="G406" i="100" s="1"/>
  <c r="S95" i="100"/>
  <c r="L99" i="100"/>
  <c r="L122" i="100" s="1"/>
  <c r="K99" i="100"/>
  <c r="K122" i="100" s="1"/>
  <c r="K406" i="100" s="1"/>
  <c r="M99" i="100"/>
  <c r="M122" i="100" s="1"/>
  <c r="M406" i="100" s="1"/>
  <c r="F99" i="100"/>
  <c r="F122" i="100" s="1"/>
  <c r="F406" i="100" s="1"/>
  <c r="O122" i="100"/>
  <c r="O406" i="100" s="1"/>
  <c r="H99" i="100"/>
  <c r="H122" i="100" s="1"/>
  <c r="H406" i="100" s="1"/>
  <c r="S81" i="100"/>
  <c r="P99" i="100"/>
  <c r="P122" i="100" s="1"/>
  <c r="I99" i="100"/>
  <c r="I122" i="100" s="1"/>
  <c r="Q99" i="100"/>
  <c r="Q122" i="100" s="1"/>
  <c r="Q406" i="100" s="1"/>
  <c r="S59" i="100"/>
  <c r="O36" i="100"/>
  <c r="G36" i="100"/>
  <c r="S32" i="100"/>
  <c r="L34" i="100"/>
  <c r="L36" i="100" s="1"/>
  <c r="S28" i="100"/>
  <c r="S34" i="100" s="1"/>
  <c r="R34" i="100"/>
  <c r="R36" i="100" s="1"/>
  <c r="J34" i="100"/>
  <c r="J36" i="100" s="1"/>
  <c r="I34" i="100"/>
  <c r="I36" i="100" s="1"/>
  <c r="K36" i="100"/>
  <c r="P36" i="100"/>
  <c r="S481" i="100" l="1"/>
  <c r="S36" i="100"/>
  <c r="S99" i="100"/>
  <c r="S122" i="100" s="1"/>
  <c r="J406" i="100"/>
  <c r="L406" i="100"/>
  <c r="P406" i="100"/>
  <c r="I406" i="100"/>
  <c r="S406" i="100" l="1"/>
  <c r="D44" i="2" l="1"/>
  <c r="J44" i="2" s="1"/>
  <c r="D43" i="2"/>
  <c r="J43" i="2" s="1"/>
  <c r="D41" i="2"/>
  <c r="J41" i="2" s="1"/>
  <c r="D40" i="2"/>
  <c r="J40" i="2" s="1"/>
  <c r="AA739" i="100" l="1"/>
  <c r="AF733" i="100"/>
  <c r="AC733" i="100"/>
  <c r="W733" i="100"/>
  <c r="AF732" i="100"/>
  <c r="W732" i="100"/>
  <c r="AF731" i="100"/>
  <c r="W731" i="100"/>
  <c r="AF730" i="100"/>
  <c r="AC730" i="100"/>
  <c r="W730" i="100"/>
  <c r="AF729" i="100"/>
  <c r="AC729" i="100"/>
  <c r="W729" i="100"/>
  <c r="AF728" i="100"/>
  <c r="W728" i="100"/>
  <c r="AF727" i="100"/>
  <c r="W727" i="100"/>
  <c r="AF726" i="100"/>
  <c r="AC726" i="100"/>
  <c r="W726" i="100"/>
  <c r="AF725" i="100"/>
  <c r="AC725" i="100"/>
  <c r="W725" i="100"/>
  <c r="AF724" i="100"/>
  <c r="W724" i="100"/>
  <c r="W723" i="100"/>
  <c r="AC723" i="100"/>
  <c r="AF722" i="100"/>
  <c r="AF721" i="100"/>
  <c r="AF720" i="100"/>
  <c r="AC720" i="100"/>
  <c r="W719" i="100"/>
  <c r="AF718" i="100"/>
  <c r="W718" i="100"/>
  <c r="AF717" i="100"/>
  <c r="W717" i="100"/>
  <c r="AF716" i="100"/>
  <c r="W716" i="100"/>
  <c r="AF715" i="100"/>
  <c r="W715" i="100"/>
  <c r="AF714" i="100"/>
  <c r="W714" i="100"/>
  <c r="AF713" i="100"/>
  <c r="W713" i="100"/>
  <c r="AF712" i="100"/>
  <c r="W712" i="100"/>
  <c r="AF711" i="100"/>
  <c r="W711" i="100"/>
  <c r="AF710" i="100"/>
  <c r="W710" i="100"/>
  <c r="AF709" i="100"/>
  <c r="W709" i="100"/>
  <c r="AF708" i="100"/>
  <c r="W708" i="100"/>
  <c r="AF707" i="100"/>
  <c r="W707" i="100"/>
  <c r="W706" i="100"/>
  <c r="AC706" i="100"/>
  <c r="AC705" i="100"/>
  <c r="AF704" i="100"/>
  <c r="AC704" i="100"/>
  <c r="AF703" i="100"/>
  <c r="AC703" i="100"/>
  <c r="W703" i="100"/>
  <c r="AF702" i="100"/>
  <c r="AC702" i="100"/>
  <c r="W702" i="100"/>
  <c r="AF701" i="100"/>
  <c r="AC701" i="100"/>
  <c r="W701" i="100"/>
  <c r="AF700" i="100"/>
  <c r="W700" i="100"/>
  <c r="W699" i="100"/>
  <c r="AC699" i="100"/>
  <c r="W698" i="100"/>
  <c r="AF697" i="100"/>
  <c r="W697" i="100"/>
  <c r="AF696" i="100"/>
  <c r="W696" i="100"/>
  <c r="AF695" i="100"/>
  <c r="W695" i="100"/>
  <c r="AF694" i="100"/>
  <c r="W694" i="100"/>
  <c r="AF693" i="100"/>
  <c r="W693" i="100"/>
  <c r="AF692" i="100"/>
  <c r="W692" i="100"/>
  <c r="AF691" i="100"/>
  <c r="W691" i="100"/>
  <c r="AF690" i="100"/>
  <c r="W690" i="100"/>
  <c r="AF689" i="100"/>
  <c r="W689" i="100"/>
  <c r="AF688" i="100"/>
  <c r="W688" i="100"/>
  <c r="AC687" i="100"/>
  <c r="W687" i="100"/>
  <c r="AC686" i="100"/>
  <c r="AF685" i="100"/>
  <c r="W685" i="100"/>
  <c r="AF684" i="100"/>
  <c r="AC684" i="100"/>
  <c r="W684" i="100"/>
  <c r="AF683" i="100"/>
  <c r="AC683" i="100"/>
  <c r="W683" i="100"/>
  <c r="AF682" i="100"/>
  <c r="W682" i="100"/>
  <c r="AF681" i="100"/>
  <c r="W681" i="100"/>
  <c r="AF680" i="100"/>
  <c r="AC680" i="100"/>
  <c r="W680" i="100"/>
  <c r="AF679" i="100"/>
  <c r="AC679" i="100"/>
  <c r="W679" i="100"/>
  <c r="AF678" i="100"/>
  <c r="W678" i="100"/>
  <c r="AF677" i="100"/>
  <c r="W677" i="100"/>
  <c r="AF676" i="100"/>
  <c r="AC676" i="100"/>
  <c r="W676" i="100"/>
  <c r="AF675" i="100"/>
  <c r="AC675" i="100"/>
  <c r="W675" i="100"/>
  <c r="AF674" i="100"/>
  <c r="W674" i="100"/>
  <c r="AF673" i="100"/>
  <c r="W673" i="100"/>
  <c r="AF672" i="100"/>
  <c r="AC672" i="100"/>
  <c r="W672" i="100"/>
  <c r="AF671" i="100"/>
  <c r="AC671" i="100"/>
  <c r="W671" i="100"/>
  <c r="AF670" i="100"/>
  <c r="W670" i="100"/>
  <c r="AF669" i="100"/>
  <c r="W669" i="100"/>
  <c r="AF668" i="100"/>
  <c r="AC668" i="100"/>
  <c r="W668" i="100"/>
  <c r="AF667" i="100"/>
  <c r="AC667" i="100"/>
  <c r="W667" i="100"/>
  <c r="AF666" i="100"/>
  <c r="W666" i="100"/>
  <c r="AF665" i="100"/>
  <c r="W665" i="100"/>
  <c r="AF664" i="100"/>
  <c r="AC664" i="100"/>
  <c r="AF663" i="100"/>
  <c r="AC663" i="100"/>
  <c r="AF662" i="100"/>
  <c r="AC662" i="100"/>
  <c r="AF661" i="100"/>
  <c r="AC661" i="100"/>
  <c r="AF660" i="100"/>
  <c r="AC660" i="100"/>
  <c r="AF659" i="100"/>
  <c r="AC659" i="100"/>
  <c r="AF658" i="100"/>
  <c r="AC658" i="100"/>
  <c r="AF657" i="100"/>
  <c r="AC657" i="100"/>
  <c r="AF656" i="100"/>
  <c r="AC656" i="100"/>
  <c r="AF655" i="100"/>
  <c r="AC655" i="100"/>
  <c r="AF654" i="100"/>
  <c r="AC654" i="100"/>
  <c r="AF653" i="100"/>
  <c r="AF652" i="100"/>
  <c r="AF651" i="100"/>
  <c r="X650" i="100"/>
  <c r="Y650" i="100" s="1"/>
  <c r="X649" i="100"/>
  <c r="Y649" i="100" s="1"/>
  <c r="X648" i="100"/>
  <c r="Y648" i="100" s="1"/>
  <c r="X647" i="100"/>
  <c r="Z647" i="100" s="1"/>
  <c r="AD646" i="100"/>
  <c r="AB645" i="100"/>
  <c r="X644" i="100"/>
  <c r="AB643" i="100"/>
  <c r="V641" i="100"/>
  <c r="AF639" i="100"/>
  <c r="X639" i="100"/>
  <c r="AF638" i="100"/>
  <c r="X638" i="100"/>
  <c r="Z638" i="100"/>
  <c r="AF637" i="100"/>
  <c r="X637" i="100"/>
  <c r="AB637" i="100"/>
  <c r="AF636" i="100"/>
  <c r="X636" i="100"/>
  <c r="AF635" i="100"/>
  <c r="AF634" i="100"/>
  <c r="X634" i="100"/>
  <c r="AB634" i="100" s="1"/>
  <c r="AF633" i="100"/>
  <c r="AF632" i="100"/>
  <c r="AF631" i="100"/>
  <c r="X631" i="100"/>
  <c r="AF630" i="100"/>
  <c r="AB630" i="100"/>
  <c r="X630" i="100"/>
  <c r="AF629" i="100"/>
  <c r="X629" i="100"/>
  <c r="AF628" i="100"/>
  <c r="AF627" i="100"/>
  <c r="AF626" i="100"/>
  <c r="AF625" i="100"/>
  <c r="AF624" i="100"/>
  <c r="AD622" i="100"/>
  <c r="V622" i="100"/>
  <c r="AB620" i="100"/>
  <c r="X619" i="100"/>
  <c r="AB618" i="100"/>
  <c r="X617" i="100"/>
  <c r="X616" i="100"/>
  <c r="AB616" i="100"/>
  <c r="AF615" i="100"/>
  <c r="X615" i="100"/>
  <c r="X614" i="100"/>
  <c r="V613" i="100"/>
  <c r="AD613" i="100" s="1"/>
  <c r="AF612" i="100"/>
  <c r="V612" i="100"/>
  <c r="AD612" i="100"/>
  <c r="AF611" i="100"/>
  <c r="V611" i="100"/>
  <c r="AD611" i="100"/>
  <c r="AF610" i="100"/>
  <c r="AD610" i="100"/>
  <c r="AF609" i="100"/>
  <c r="AD609" i="100"/>
  <c r="AF608" i="100"/>
  <c r="AD608" i="100"/>
  <c r="AF607" i="100"/>
  <c r="AB607" i="100"/>
  <c r="AF606" i="100"/>
  <c r="AB606" i="100"/>
  <c r="V605" i="100"/>
  <c r="AD605" i="100" s="1"/>
  <c r="V604" i="100"/>
  <c r="AD604" i="100" s="1"/>
  <c r="AF603" i="100"/>
  <c r="V603" i="100"/>
  <c r="AF602" i="100"/>
  <c r="AD602" i="100"/>
  <c r="V601" i="100"/>
  <c r="X600" i="100"/>
  <c r="V599" i="100"/>
  <c r="V598" i="100"/>
  <c r="V597" i="100"/>
  <c r="AF596" i="100"/>
  <c r="V596" i="100"/>
  <c r="AF595" i="100"/>
  <c r="V595" i="100"/>
  <c r="AF594" i="100"/>
  <c r="X594" i="100"/>
  <c r="AF593" i="100"/>
  <c r="X593" i="100"/>
  <c r="AF592" i="100"/>
  <c r="X592" i="100"/>
  <c r="AF591" i="100"/>
  <c r="X590" i="100"/>
  <c r="AF589" i="100"/>
  <c r="X589" i="100"/>
  <c r="X588" i="100"/>
  <c r="X587" i="100"/>
  <c r="X586" i="100"/>
  <c r="V585" i="100"/>
  <c r="X584" i="100"/>
  <c r="AF582" i="100"/>
  <c r="AF581" i="100"/>
  <c r="V580" i="100"/>
  <c r="X579" i="100"/>
  <c r="AD578" i="100"/>
  <c r="AF578" i="100" s="1"/>
  <c r="X578" i="100"/>
  <c r="AB578" i="100" s="1"/>
  <c r="X577" i="100"/>
  <c r="AB577" i="100" s="1"/>
  <c r="X576" i="100"/>
  <c r="AB576" i="100" s="1"/>
  <c r="AD562" i="100"/>
  <c r="AF562" i="100" s="1"/>
  <c r="X562" i="100"/>
  <c r="AB562" i="100" s="1"/>
  <c r="AD561" i="100"/>
  <c r="AF561" i="100" s="1"/>
  <c r="X561" i="100"/>
  <c r="AB561" i="100" s="1"/>
  <c r="AF560" i="100"/>
  <c r="V560" i="100"/>
  <c r="AB560" i="100" s="1"/>
  <c r="AF559" i="100"/>
  <c r="V559" i="100"/>
  <c r="AB559" i="100" s="1"/>
  <c r="AF558" i="100"/>
  <c r="V558" i="100"/>
  <c r="AD557" i="100"/>
  <c r="AF557" i="100" s="1"/>
  <c r="X557" i="100"/>
  <c r="AB557" i="100" s="1"/>
  <c r="AD556" i="100"/>
  <c r="AF556" i="100" s="1"/>
  <c r="X556" i="100"/>
  <c r="AB556" i="100" s="1"/>
  <c r="AD555" i="100"/>
  <c r="AF555" i="100" s="1"/>
  <c r="X555" i="100"/>
  <c r="AB555" i="100" s="1"/>
  <c r="AF554" i="100"/>
  <c r="X554" i="100"/>
  <c r="AB554" i="100" s="1"/>
  <c r="AD553" i="100"/>
  <c r="AF553" i="100" s="1"/>
  <c r="V552" i="100"/>
  <c r="AD552" i="100" s="1"/>
  <c r="AF552" i="100" s="1"/>
  <c r="V551" i="100"/>
  <c r="AD551" i="100" s="1"/>
  <c r="AF551" i="100" s="1"/>
  <c r="V550" i="100"/>
  <c r="AD550" i="100" s="1"/>
  <c r="AF550" i="100" s="1"/>
  <c r="V549" i="100"/>
  <c r="AD549" i="100" s="1"/>
  <c r="V548" i="100"/>
  <c r="AD548" i="100" s="1"/>
  <c r="V547" i="100"/>
  <c r="AD547" i="100" s="1"/>
  <c r="V546" i="100"/>
  <c r="AD546" i="100" s="1"/>
  <c r="V545" i="100"/>
  <c r="AD545" i="100" s="1"/>
  <c r="V544" i="100"/>
  <c r="AD544" i="100" s="1"/>
  <c r="V543" i="100"/>
  <c r="AD543" i="100" s="1"/>
  <c r="V542" i="100"/>
  <c r="AD542" i="100" s="1"/>
  <c r="AD541" i="100"/>
  <c r="V540" i="100"/>
  <c r="AD540" i="100" s="1"/>
  <c r="V539" i="100"/>
  <c r="AD539" i="100" s="1"/>
  <c r="V538" i="100"/>
  <c r="AD538" i="100" s="1"/>
  <c r="V537" i="100"/>
  <c r="AD537" i="100" s="1"/>
  <c r="V536" i="100"/>
  <c r="AD536" i="100" s="1"/>
  <c r="V535" i="100"/>
  <c r="AD535" i="100" s="1"/>
  <c r="V534" i="100"/>
  <c r="AD534" i="100" s="1"/>
  <c r="V533" i="100"/>
  <c r="AD533" i="100" s="1"/>
  <c r="V532" i="100"/>
  <c r="AD532" i="100" s="1"/>
  <c r="V531" i="100"/>
  <c r="AD531" i="100" s="1"/>
  <c r="V530" i="100"/>
  <c r="V529" i="100"/>
  <c r="V528" i="100"/>
  <c r="V527" i="100"/>
  <c r="V526" i="100"/>
  <c r="V525" i="100"/>
  <c r="V522" i="100"/>
  <c r="V521" i="100"/>
  <c r="V520" i="100"/>
  <c r="V519" i="100"/>
  <c r="V518" i="100"/>
  <c r="V517" i="100"/>
  <c r="V516" i="100"/>
  <c r="V515" i="100"/>
  <c r="V514" i="100"/>
  <c r="V513" i="100"/>
  <c r="V512" i="100"/>
  <c r="V511" i="100"/>
  <c r="V510" i="100"/>
  <c r="AF509" i="100"/>
  <c r="AB509" i="100"/>
  <c r="AF508" i="100"/>
  <c r="AB508" i="100"/>
  <c r="AF507" i="100"/>
  <c r="AC507" i="100"/>
  <c r="V506" i="100"/>
  <c r="AD505" i="100"/>
  <c r="AD504" i="100"/>
  <c r="AD503" i="100"/>
  <c r="V502" i="100"/>
  <c r="V501" i="100"/>
  <c r="V500" i="100"/>
  <c r="V499" i="100"/>
  <c r="V498" i="100"/>
  <c r="V497" i="100"/>
  <c r="V496" i="100"/>
  <c r="V495" i="100"/>
  <c r="V494" i="100"/>
  <c r="V493" i="100"/>
  <c r="V492" i="100"/>
  <c r="V491" i="100"/>
  <c r="V490" i="100"/>
  <c r="V489" i="100"/>
  <c r="V488" i="100"/>
  <c r="V487" i="100"/>
  <c r="V486" i="100"/>
  <c r="V485" i="100"/>
  <c r="AF482" i="100"/>
  <c r="AF481" i="100"/>
  <c r="AF480" i="100"/>
  <c r="AF479" i="100"/>
  <c r="V478" i="100"/>
  <c r="V476" i="100"/>
  <c r="V475" i="100"/>
  <c r="AF473" i="100"/>
  <c r="AF472" i="100"/>
  <c r="AF469" i="100"/>
  <c r="AB469" i="100"/>
  <c r="AF468" i="100"/>
  <c r="AF467" i="100"/>
  <c r="AB467" i="100"/>
  <c r="AF466" i="100"/>
  <c r="AB466" i="100"/>
  <c r="AF465" i="100"/>
  <c r="AB465" i="100"/>
  <c r="AF464" i="100"/>
  <c r="AB464" i="100"/>
  <c r="AF463" i="100"/>
  <c r="AB463" i="100"/>
  <c r="AF462" i="100"/>
  <c r="AD461" i="100"/>
  <c r="AF461" i="100" s="1"/>
  <c r="V460" i="100"/>
  <c r="V459" i="100"/>
  <c r="V458" i="100"/>
  <c r="V457" i="100"/>
  <c r="V456" i="100"/>
  <c r="V455" i="100"/>
  <c r="V454" i="100"/>
  <c r="V453" i="100"/>
  <c r="V452" i="100"/>
  <c r="V451" i="100"/>
  <c r="V450" i="100"/>
  <c r="V449" i="100"/>
  <c r="V448" i="100"/>
  <c r="V447" i="100"/>
  <c r="AF446" i="100"/>
  <c r="AF445" i="100"/>
  <c r="W445" i="100"/>
  <c r="AC445" i="100"/>
  <c r="AF444" i="100"/>
  <c r="AC444" i="100"/>
  <c r="V441" i="100"/>
  <c r="AD441" i="100" s="1"/>
  <c r="AF440" i="100"/>
  <c r="AF439" i="100"/>
  <c r="AF438" i="100"/>
  <c r="W438" i="100"/>
  <c r="W437" i="100"/>
  <c r="AC437" i="100" s="1"/>
  <c r="AD436" i="100"/>
  <c r="U435" i="100"/>
  <c r="AC431" i="100"/>
  <c r="W431" i="100"/>
  <c r="W430" i="100"/>
  <c r="AC429" i="100"/>
  <c r="AF428" i="100"/>
  <c r="W428" i="100"/>
  <c r="AC428" i="100"/>
  <c r="AF427" i="100"/>
  <c r="AC427" i="100"/>
  <c r="AF426" i="100"/>
  <c r="W426" i="100"/>
  <c r="AC426" i="100"/>
  <c r="AF425" i="100"/>
  <c r="AC425" i="100"/>
  <c r="AF424" i="100"/>
  <c r="W424" i="100"/>
  <c r="AC424" i="100"/>
  <c r="AF423" i="100"/>
  <c r="AC423" i="100"/>
  <c r="AF422" i="100"/>
  <c r="W422" i="100"/>
  <c r="AC422" i="100"/>
  <c r="AF421" i="100"/>
  <c r="AC421" i="100"/>
  <c r="AF420" i="100"/>
  <c r="W420" i="100"/>
  <c r="AC420" i="100"/>
  <c r="AF419" i="100"/>
  <c r="AC419" i="100"/>
  <c r="AF418" i="100"/>
  <c r="AC418" i="100"/>
  <c r="AF417" i="100"/>
  <c r="AF416" i="100"/>
  <c r="AF415" i="100"/>
  <c r="AC415" i="100"/>
  <c r="AF414" i="100"/>
  <c r="AC414" i="100"/>
  <c r="AF413" i="100"/>
  <c r="AC413" i="100"/>
  <c r="AF412" i="100"/>
  <c r="AC412" i="100"/>
  <c r="AF411" i="100"/>
  <c r="AC411" i="100"/>
  <c r="AF410" i="100"/>
  <c r="W410" i="100"/>
  <c r="AC410" i="100" s="1"/>
  <c r="AF409" i="100"/>
  <c r="AC409" i="100"/>
  <c r="AF408" i="100"/>
  <c r="AF407" i="100"/>
  <c r="AF406" i="100"/>
  <c r="AF405" i="100"/>
  <c r="AF404" i="100"/>
  <c r="AF403" i="100"/>
  <c r="W403" i="100"/>
  <c r="AC403" i="100"/>
  <c r="AF402" i="100"/>
  <c r="AF401" i="100"/>
  <c r="AF400" i="100"/>
  <c r="W400" i="100"/>
  <c r="AC400" i="100"/>
  <c r="AF399" i="100"/>
  <c r="AC399" i="100"/>
  <c r="AF398" i="100"/>
  <c r="AC398" i="100"/>
  <c r="AF397" i="100"/>
  <c r="AC397" i="100"/>
  <c r="AF396" i="100"/>
  <c r="AC396" i="100"/>
  <c r="AF395" i="100"/>
  <c r="AC395" i="100"/>
  <c r="AF394" i="100"/>
  <c r="AC394" i="100"/>
  <c r="AF393" i="100"/>
  <c r="AC393" i="100"/>
  <c r="AF392" i="100"/>
  <c r="AC392" i="100"/>
  <c r="AF391" i="100"/>
  <c r="AC391" i="100"/>
  <c r="AF390" i="100"/>
  <c r="AF389" i="100"/>
  <c r="AF388" i="100"/>
  <c r="AF387" i="100"/>
  <c r="AC387" i="100"/>
  <c r="W387" i="100"/>
  <c r="AF386" i="100"/>
  <c r="AC386" i="100"/>
  <c r="W386" i="100"/>
  <c r="AF385" i="100"/>
  <c r="AC385" i="100"/>
  <c r="W385" i="100"/>
  <c r="AF384" i="100"/>
  <c r="AC384" i="100"/>
  <c r="W384" i="100"/>
  <c r="AF383" i="100"/>
  <c r="AC383" i="100"/>
  <c r="W383" i="100"/>
  <c r="AF382" i="100"/>
  <c r="AC382" i="100"/>
  <c r="W382" i="100"/>
  <c r="AF381" i="100"/>
  <c r="AC381" i="100"/>
  <c r="W381" i="100"/>
  <c r="AF380" i="100"/>
  <c r="AC380" i="100"/>
  <c r="W380" i="100"/>
  <c r="AF379" i="100"/>
  <c r="W379" i="100"/>
  <c r="AC379" i="100"/>
  <c r="AF378" i="100"/>
  <c r="AC378" i="100"/>
  <c r="AF377" i="100"/>
  <c r="W377" i="100"/>
  <c r="AC377" i="100"/>
  <c r="AF376" i="100"/>
  <c r="AC376" i="100"/>
  <c r="AF375" i="100"/>
  <c r="W375" i="100"/>
  <c r="AC375" i="100"/>
  <c r="AF374" i="100"/>
  <c r="AC374" i="100"/>
  <c r="AF373" i="100"/>
  <c r="AC373" i="100"/>
  <c r="AF372" i="100"/>
  <c r="AC372" i="100"/>
  <c r="AF371" i="100"/>
  <c r="AC371" i="100"/>
  <c r="AF370" i="100"/>
  <c r="AC370" i="100"/>
  <c r="AF369" i="100"/>
  <c r="AC369" i="100"/>
  <c r="AF368" i="100"/>
  <c r="AC368" i="100"/>
  <c r="AF367" i="100"/>
  <c r="AC367" i="100"/>
  <c r="AF366" i="100"/>
  <c r="AF365" i="100"/>
  <c r="AF364" i="100"/>
  <c r="AC364" i="100"/>
  <c r="AF363" i="100"/>
  <c r="AC363" i="100"/>
  <c r="AF362" i="100"/>
  <c r="AC362" i="100"/>
  <c r="AF361" i="100"/>
  <c r="AC361" i="100"/>
  <c r="AF360" i="100"/>
  <c r="AC360" i="100"/>
  <c r="AF359" i="100"/>
  <c r="AC359" i="100"/>
  <c r="AF358" i="100"/>
  <c r="AC358" i="100"/>
  <c r="AF357" i="100"/>
  <c r="AC357" i="100"/>
  <c r="AC356" i="100"/>
  <c r="W355" i="100"/>
  <c r="AC355" i="100"/>
  <c r="AF354" i="100"/>
  <c r="W354" i="100"/>
  <c r="W353" i="100"/>
  <c r="AC353" i="100" s="1"/>
  <c r="W352" i="100"/>
  <c r="AC352" i="100" s="1"/>
  <c r="AF351" i="100"/>
  <c r="AC351" i="100"/>
  <c r="AF350" i="100"/>
  <c r="AC350" i="100"/>
  <c r="AF349" i="100"/>
  <c r="AF348" i="100"/>
  <c r="AF347" i="100"/>
  <c r="AF346" i="100"/>
  <c r="AC346" i="100"/>
  <c r="W346" i="100"/>
  <c r="AF345" i="100"/>
  <c r="W345" i="100"/>
  <c r="AF344" i="100"/>
  <c r="AC344" i="100"/>
  <c r="AF343" i="100"/>
  <c r="AF342" i="100"/>
  <c r="AF341" i="100"/>
  <c r="AC341" i="100"/>
  <c r="W341" i="100"/>
  <c r="AF340" i="100"/>
  <c r="W340" i="100"/>
  <c r="AF339" i="100"/>
  <c r="AC339" i="100"/>
  <c r="W339" i="100"/>
  <c r="AF338" i="100"/>
  <c r="W338" i="100"/>
  <c r="AF337" i="100"/>
  <c r="AC337" i="100"/>
  <c r="W337" i="100"/>
  <c r="AF336" i="100"/>
  <c r="W336" i="100"/>
  <c r="AF335" i="100"/>
  <c r="AC335" i="100"/>
  <c r="W335" i="100"/>
  <c r="AF334" i="100"/>
  <c r="W334" i="100"/>
  <c r="AF333" i="100"/>
  <c r="AC333" i="100"/>
  <c r="AF332" i="100"/>
  <c r="AC332" i="100"/>
  <c r="AF331" i="100"/>
  <c r="AC331" i="100"/>
  <c r="AF330" i="100"/>
  <c r="AC330" i="100"/>
  <c r="AF329" i="100"/>
  <c r="AC329" i="100"/>
  <c r="AF328" i="100"/>
  <c r="AC328" i="100"/>
  <c r="AF327" i="100"/>
  <c r="AC327" i="100"/>
  <c r="AF326" i="100"/>
  <c r="AC326" i="100"/>
  <c r="AF324" i="100"/>
  <c r="AC324" i="100"/>
  <c r="AF323" i="100"/>
  <c r="AC323" i="100"/>
  <c r="AF322" i="100"/>
  <c r="AF321" i="100"/>
  <c r="AF320" i="100"/>
  <c r="AC320" i="100"/>
  <c r="AF319" i="100"/>
  <c r="AC319" i="100"/>
  <c r="AF318" i="100"/>
  <c r="AC318" i="100"/>
  <c r="AF317" i="100"/>
  <c r="AC317" i="100"/>
  <c r="AF316" i="100"/>
  <c r="AF315" i="100"/>
  <c r="AD314" i="100"/>
  <c r="X313" i="100"/>
  <c r="X312" i="100"/>
  <c r="AB312" i="100"/>
  <c r="AF311" i="100"/>
  <c r="AB311" i="100"/>
  <c r="AF310" i="100"/>
  <c r="X310" i="100"/>
  <c r="AB310" i="100"/>
  <c r="V309" i="100"/>
  <c r="AD309" i="100"/>
  <c r="AF308" i="100"/>
  <c r="X308" i="100"/>
  <c r="AB308" i="100" s="1"/>
  <c r="AF307" i="100"/>
  <c r="X307" i="100"/>
  <c r="AB307" i="100" s="1"/>
  <c r="AF306" i="100"/>
  <c r="X306" i="100"/>
  <c r="AB306" i="100" s="1"/>
  <c r="AB305" i="100"/>
  <c r="V305" i="100"/>
  <c r="AD305" i="100"/>
  <c r="AF304" i="100"/>
  <c r="X304" i="100"/>
  <c r="AB304" i="100" s="1"/>
  <c r="AF303" i="100"/>
  <c r="X303" i="100"/>
  <c r="AB303" i="100" s="1"/>
  <c r="AF302" i="100"/>
  <c r="X302" i="100"/>
  <c r="AB302" i="100" s="1"/>
  <c r="AF301" i="100"/>
  <c r="X301" i="100"/>
  <c r="AB301" i="100" s="1"/>
  <c r="AF300" i="100"/>
  <c r="X300" i="100"/>
  <c r="AB300" i="100" s="1"/>
  <c r="AF299" i="100"/>
  <c r="X299" i="100"/>
  <c r="AB299" i="100" s="1"/>
  <c r="V298" i="100"/>
  <c r="V297" i="100"/>
  <c r="U292" i="100"/>
  <c r="AD292" i="100"/>
  <c r="X291" i="100"/>
  <c r="AB291" i="100"/>
  <c r="AF290" i="100"/>
  <c r="X290" i="100"/>
  <c r="AB290" i="100" s="1"/>
  <c r="AB289" i="100"/>
  <c r="U289" i="100"/>
  <c r="AD289" i="100"/>
  <c r="AD288" i="100"/>
  <c r="AF287" i="100"/>
  <c r="AB287" i="100"/>
  <c r="U286" i="100"/>
  <c r="U285" i="100"/>
  <c r="AF284" i="100"/>
  <c r="AB284" i="100"/>
  <c r="X284" i="100"/>
  <c r="AF283" i="100"/>
  <c r="X283" i="100"/>
  <c r="AF282" i="100"/>
  <c r="AB282" i="100"/>
  <c r="X282" i="100"/>
  <c r="AF281" i="100"/>
  <c r="X281" i="100"/>
  <c r="AD279" i="100"/>
  <c r="U278" i="100"/>
  <c r="AD278" i="100" s="1"/>
  <c r="AD277" i="100"/>
  <c r="AD276" i="100"/>
  <c r="U275" i="100"/>
  <c r="AD275" i="100" s="1"/>
  <c r="U274" i="100"/>
  <c r="U273" i="100"/>
  <c r="U272" i="100"/>
  <c r="U271" i="100"/>
  <c r="U270" i="100"/>
  <c r="U269" i="100"/>
  <c r="U268" i="100"/>
  <c r="U267" i="100"/>
  <c r="U266" i="100"/>
  <c r="U265" i="100"/>
  <c r="U264" i="100"/>
  <c r="U263" i="100"/>
  <c r="U262" i="100"/>
  <c r="U261" i="100"/>
  <c r="U260" i="100"/>
  <c r="U259" i="100"/>
  <c r="U258" i="100"/>
  <c r="U257" i="100"/>
  <c r="U256" i="100"/>
  <c r="U255" i="100"/>
  <c r="AD248" i="100"/>
  <c r="AD247" i="100"/>
  <c r="AF247" i="100" s="1"/>
  <c r="X247" i="100"/>
  <c r="AB247" i="100" s="1"/>
  <c r="AD246" i="100"/>
  <c r="AF246" i="100" s="1"/>
  <c r="X246" i="100"/>
  <c r="AB246" i="100" s="1"/>
  <c r="AD245" i="100"/>
  <c r="AF245" i="100" s="1"/>
  <c r="X245" i="100"/>
  <c r="AB245" i="100" s="1"/>
  <c r="AD244" i="100"/>
  <c r="AF244" i="100" s="1"/>
  <c r="X244" i="100"/>
  <c r="AB244" i="100" s="1"/>
  <c r="AD243" i="100"/>
  <c r="AF243" i="100" s="1"/>
  <c r="X243" i="100"/>
  <c r="AB243" i="100" s="1"/>
  <c r="U239" i="100"/>
  <c r="U238" i="100"/>
  <c r="U237" i="100"/>
  <c r="AD235" i="100"/>
  <c r="U234" i="100"/>
  <c r="AD234" i="100"/>
  <c r="U233" i="100"/>
  <c r="AF232" i="100"/>
  <c r="AF231" i="100"/>
  <c r="AF229" i="100"/>
  <c r="AC229" i="100"/>
  <c r="W229" i="100"/>
  <c r="AF228" i="100"/>
  <c r="AF227" i="100"/>
  <c r="AD226" i="100"/>
  <c r="AF226" i="100" s="1"/>
  <c r="AD225" i="100"/>
  <c r="W221" i="100"/>
  <c r="W220" i="100"/>
  <c r="AC220" i="100"/>
  <c r="W219" i="100"/>
  <c r="AC219" i="100"/>
  <c r="AF218" i="100"/>
  <c r="AC218" i="100"/>
  <c r="AF217" i="100"/>
  <c r="W217" i="100"/>
  <c r="AC217" i="100"/>
  <c r="AF216" i="100"/>
  <c r="AC216" i="100"/>
  <c r="AF215" i="100"/>
  <c r="W215" i="100"/>
  <c r="AC215" i="100"/>
  <c r="AF214" i="100"/>
  <c r="AC214" i="100"/>
  <c r="AF213" i="100"/>
  <c r="W213" i="100"/>
  <c r="AC213" i="100"/>
  <c r="AF212" i="100"/>
  <c r="AC212" i="100"/>
  <c r="AF211" i="100"/>
  <c r="W211" i="100"/>
  <c r="AC211" i="100"/>
  <c r="AF210" i="100"/>
  <c r="AC210" i="100"/>
  <c r="AF209" i="100"/>
  <c r="W209" i="100"/>
  <c r="AC209" i="100"/>
  <c r="AF208" i="100"/>
  <c r="AC208" i="100"/>
  <c r="AF207" i="100"/>
  <c r="W207" i="100"/>
  <c r="AC207" i="100"/>
  <c r="AF206" i="100"/>
  <c r="U205" i="100"/>
  <c r="AB204" i="100"/>
  <c r="AB203" i="100"/>
  <c r="AF202" i="100"/>
  <c r="AB202" i="100"/>
  <c r="AF201" i="100"/>
  <c r="AB201" i="100"/>
  <c r="U200" i="100"/>
  <c r="AF200" i="100" s="1"/>
  <c r="AD199" i="100"/>
  <c r="AF199" i="100" s="1"/>
  <c r="X199" i="100"/>
  <c r="Y199" i="100" s="1"/>
  <c r="AD198" i="100"/>
  <c r="AF198" i="100" s="1"/>
  <c r="X198" i="100"/>
  <c r="Y198" i="100" s="1"/>
  <c r="X197" i="100"/>
  <c r="Z197" i="100" s="1"/>
  <c r="X196" i="100"/>
  <c r="Z196" i="100" s="1"/>
  <c r="U195" i="100"/>
  <c r="U194" i="100"/>
  <c r="AD193" i="100"/>
  <c r="AF193" i="100" s="1"/>
  <c r="AB193" i="100"/>
  <c r="X193" i="100"/>
  <c r="AD192" i="100"/>
  <c r="AF192" i="100" s="1"/>
  <c r="X192" i="100"/>
  <c r="Z192" i="100" s="1"/>
  <c r="AD191" i="100"/>
  <c r="AF191" i="100" s="1"/>
  <c r="X191" i="100"/>
  <c r="Z191" i="100" s="1"/>
  <c r="AD190" i="100"/>
  <c r="AF190" i="100" s="1"/>
  <c r="AB190" i="100"/>
  <c r="AD189" i="100"/>
  <c r="AF189" i="100" s="1"/>
  <c r="AB189" i="100"/>
  <c r="X189" i="100"/>
  <c r="U188" i="100"/>
  <c r="U187" i="100"/>
  <c r="AD186" i="100"/>
  <c r="AF186" i="100" s="1"/>
  <c r="AB186" i="100"/>
  <c r="AD185" i="100"/>
  <c r="AF185" i="100" s="1"/>
  <c r="X185" i="100"/>
  <c r="AD184" i="100"/>
  <c r="AF184" i="100" s="1"/>
  <c r="AB184" i="100"/>
  <c r="X184" i="100"/>
  <c r="AF183" i="100"/>
  <c r="AD183" i="100"/>
  <c r="AB183" i="100"/>
  <c r="AF182" i="100"/>
  <c r="AF181" i="100"/>
  <c r="U180" i="100"/>
  <c r="U179" i="100"/>
  <c r="U178" i="100"/>
  <c r="U177" i="100"/>
  <c r="U176" i="100"/>
  <c r="U175" i="100"/>
  <c r="U174" i="100"/>
  <c r="U173" i="100"/>
  <c r="U172" i="100"/>
  <c r="AF170" i="100"/>
  <c r="AF169" i="100"/>
  <c r="U168" i="100"/>
  <c r="U167" i="100"/>
  <c r="U166" i="100"/>
  <c r="U165" i="100"/>
  <c r="U164" i="100"/>
  <c r="U163" i="100"/>
  <c r="U162" i="100"/>
  <c r="U161" i="100"/>
  <c r="U160" i="100"/>
  <c r="U159" i="100"/>
  <c r="U158" i="100"/>
  <c r="U157" i="100"/>
  <c r="U156" i="100"/>
  <c r="U155" i="100"/>
  <c r="U154" i="100"/>
  <c r="U153" i="100"/>
  <c r="U152" i="100"/>
  <c r="AF150" i="100"/>
  <c r="AF149" i="100"/>
  <c r="U148" i="100"/>
  <c r="U147" i="100"/>
  <c r="U146" i="100"/>
  <c r="U145" i="100"/>
  <c r="U144" i="100"/>
  <c r="U143" i="100"/>
  <c r="U142" i="100"/>
  <c r="U141" i="100"/>
  <c r="U140" i="100"/>
  <c r="U139" i="100"/>
  <c r="U138" i="100"/>
  <c r="AD138" i="100" s="1"/>
  <c r="U137" i="100"/>
  <c r="AD137" i="100" s="1"/>
  <c r="U136" i="100"/>
  <c r="U135" i="100"/>
  <c r="AD135" i="100" s="1"/>
  <c r="U134" i="100"/>
  <c r="U133" i="100"/>
  <c r="AD133" i="100" s="1"/>
  <c r="U132" i="100"/>
  <c r="U131" i="100"/>
  <c r="U130" i="100"/>
  <c r="AD130" i="100" s="1"/>
  <c r="U129" i="100"/>
  <c r="AD129" i="100" s="1"/>
  <c r="U128" i="100"/>
  <c r="U127" i="100"/>
  <c r="AD127" i="100" s="1"/>
  <c r="U126" i="100"/>
  <c r="U125" i="100"/>
  <c r="AD125" i="100" s="1"/>
  <c r="AF123" i="100"/>
  <c r="AF122" i="100"/>
  <c r="AF121" i="100"/>
  <c r="AF120" i="100"/>
  <c r="U119" i="100"/>
  <c r="AD119" i="100" s="1"/>
  <c r="U118" i="100"/>
  <c r="U117" i="100"/>
  <c r="AD117" i="100" s="1"/>
  <c r="U116" i="100"/>
  <c r="U115" i="100"/>
  <c r="U114" i="100"/>
  <c r="U113" i="100"/>
  <c r="U112" i="100"/>
  <c r="U111" i="100"/>
  <c r="U110" i="100"/>
  <c r="U109" i="100"/>
  <c r="U108" i="100"/>
  <c r="U107" i="100"/>
  <c r="U106" i="100"/>
  <c r="U105" i="100"/>
  <c r="U104" i="100"/>
  <c r="U103" i="100"/>
  <c r="U102" i="100"/>
  <c r="AF100" i="100"/>
  <c r="AF99" i="100"/>
  <c r="AF98" i="100"/>
  <c r="AF97" i="100"/>
  <c r="AF96" i="100"/>
  <c r="AF95" i="100"/>
  <c r="AF94" i="100"/>
  <c r="AB94" i="100"/>
  <c r="AF93" i="100"/>
  <c r="AB93" i="100"/>
  <c r="AF92" i="100"/>
  <c r="AB92" i="100"/>
  <c r="AF91" i="100"/>
  <c r="AB91" i="100"/>
  <c r="AF90" i="100"/>
  <c r="AB90" i="100"/>
  <c r="AF89" i="100"/>
  <c r="AB89" i="100"/>
  <c r="AF88" i="100"/>
  <c r="AB88" i="100"/>
  <c r="AF87" i="100"/>
  <c r="AB87" i="100"/>
  <c r="AF86" i="100"/>
  <c r="AB86" i="100"/>
  <c r="AF85" i="100"/>
  <c r="X85" i="100"/>
  <c r="U84" i="100"/>
  <c r="AF84" i="100" s="1"/>
  <c r="AF82" i="100"/>
  <c r="AF81" i="100"/>
  <c r="U80" i="100"/>
  <c r="AD80" i="100" s="1"/>
  <c r="U79" i="100"/>
  <c r="AD79" i="100" s="1"/>
  <c r="U78" i="100"/>
  <c r="AD78" i="100" s="1"/>
  <c r="U77" i="100"/>
  <c r="AD77" i="100" s="1"/>
  <c r="U76" i="100"/>
  <c r="AD76" i="100" s="1"/>
  <c r="U75" i="100"/>
  <c r="U74" i="100"/>
  <c r="U73" i="100"/>
  <c r="U72" i="100"/>
  <c r="U71" i="100"/>
  <c r="U70" i="100"/>
  <c r="U69" i="100"/>
  <c r="U68" i="100"/>
  <c r="U67" i="100"/>
  <c r="U66" i="100"/>
  <c r="U65" i="100"/>
  <c r="AF64" i="100"/>
  <c r="AF63" i="100"/>
  <c r="AF60" i="100"/>
  <c r="AF59" i="100"/>
  <c r="U58" i="100"/>
  <c r="U57" i="100"/>
  <c r="U56" i="100"/>
  <c r="U55" i="100"/>
  <c r="U54" i="100"/>
  <c r="U53" i="100"/>
  <c r="U52" i="100"/>
  <c r="U51" i="100"/>
  <c r="U50" i="100"/>
  <c r="U49" i="100"/>
  <c r="AD48" i="100"/>
  <c r="AF47" i="100"/>
  <c r="AF46" i="100"/>
  <c r="U45" i="100"/>
  <c r="AF45" i="100" s="1"/>
  <c r="AF44" i="100"/>
  <c r="AB44" i="100"/>
  <c r="X44" i="100"/>
  <c r="AF43" i="100"/>
  <c r="X43" i="100"/>
  <c r="AF42" i="100"/>
  <c r="AB42" i="100"/>
  <c r="X42" i="100"/>
  <c r="AF41" i="100"/>
  <c r="AF40" i="100"/>
  <c r="AF39" i="100"/>
  <c r="U38" i="100"/>
  <c r="AF37" i="100"/>
  <c r="AF36" i="100"/>
  <c r="AF35" i="100"/>
  <c r="AF34" i="100"/>
  <c r="AF33" i="100"/>
  <c r="AF32" i="100"/>
  <c r="AF31" i="100"/>
  <c r="AF30" i="100"/>
  <c r="AF29" i="100"/>
  <c r="AF28" i="100"/>
  <c r="AF27" i="100"/>
  <c r="AF26" i="100"/>
  <c r="AF23" i="100"/>
  <c r="AF22" i="100"/>
  <c r="X22" i="100"/>
  <c r="AF21" i="100"/>
  <c r="AF20" i="100"/>
  <c r="AF19" i="100"/>
  <c r="X19" i="100"/>
  <c r="AB19" i="100"/>
  <c r="AF18" i="100"/>
  <c r="X18" i="100"/>
  <c r="X17" i="100"/>
  <c r="AF15" i="100"/>
  <c r="X15" i="100"/>
  <c r="AF305" i="100" l="1"/>
  <c r="AF289" i="100"/>
  <c r="AF309" i="100"/>
  <c r="AF130" i="100"/>
  <c r="AF127" i="100"/>
  <c r="AF548" i="100"/>
  <c r="AD115" i="100"/>
  <c r="AF115" i="100" s="1"/>
  <c r="AB41" i="100"/>
  <c r="AB45" i="100"/>
  <c r="AD114" i="100"/>
  <c r="AF114" i="100" s="1"/>
  <c r="AF135" i="100"/>
  <c r="AD118" i="100"/>
  <c r="AF118" i="100" s="1"/>
  <c r="AD126" i="100"/>
  <c r="AF126" i="100" s="1"/>
  <c r="AD131" i="100"/>
  <c r="AF131" i="100" s="1"/>
  <c r="AD194" i="100"/>
  <c r="AF194" i="100" s="1"/>
  <c r="AD116" i="100"/>
  <c r="AF116" i="100" s="1"/>
  <c r="AB43" i="100"/>
  <c r="AF117" i="100"/>
  <c r="AF119" i="100"/>
  <c r="AD134" i="100"/>
  <c r="AF134" i="100" s="1"/>
  <c r="AB205" i="100"/>
  <c r="X190" i="100"/>
  <c r="U204" i="100"/>
  <c r="W210" i="100"/>
  <c r="W214" i="100"/>
  <c r="W218" i="100"/>
  <c r="U235" i="100"/>
  <c r="U276" i="100"/>
  <c r="AF276" i="100" s="1"/>
  <c r="AB281" i="100"/>
  <c r="AD285" i="100"/>
  <c r="AF285" i="100" s="1"/>
  <c r="X287" i="100"/>
  <c r="U288" i="100"/>
  <c r="AF288" i="100" s="1"/>
  <c r="V314" i="100"/>
  <c r="AC334" i="100"/>
  <c r="AC338" i="100"/>
  <c r="AC354" i="100"/>
  <c r="W374" i="100"/>
  <c r="W378" i="100"/>
  <c r="W419" i="100"/>
  <c r="W423" i="100"/>
  <c r="W427" i="100"/>
  <c r="AC430" i="100"/>
  <c r="W444" i="100"/>
  <c r="V503" i="100"/>
  <c r="AF503" i="100" s="1"/>
  <c r="V505" i="100"/>
  <c r="AF505" i="100" s="1"/>
  <c r="AF549" i="100"/>
  <c r="AD603" i="100"/>
  <c r="X606" i="100"/>
  <c r="X607" i="100"/>
  <c r="V608" i="100"/>
  <c r="V609" i="100"/>
  <c r="V610" i="100"/>
  <c r="AC666" i="100"/>
  <c r="AC670" i="100"/>
  <c r="AC674" i="100"/>
  <c r="AC678" i="100"/>
  <c r="AC682" i="100"/>
  <c r="W686" i="100"/>
  <c r="W720" i="100"/>
  <c r="AC724" i="100"/>
  <c r="AC728" i="100"/>
  <c r="AC732" i="100"/>
  <c r="X618" i="100"/>
  <c r="X620" i="100"/>
  <c r="X623" i="100"/>
  <c r="AC665" i="100"/>
  <c r="AC669" i="100"/>
  <c r="AC673" i="100"/>
  <c r="AC677" i="100"/>
  <c r="AC681" i="100"/>
  <c r="AC685" i="100"/>
  <c r="AC700" i="100"/>
  <c r="W704" i="100"/>
  <c r="W705" i="100"/>
  <c r="AC727" i="100"/>
  <c r="AC731" i="100"/>
  <c r="AD195" i="100"/>
  <c r="AF195" i="100" s="1"/>
  <c r="W208" i="100"/>
  <c r="W212" i="100"/>
  <c r="W216" i="100"/>
  <c r="V226" i="100"/>
  <c r="U277" i="100"/>
  <c r="AF277" i="100" s="1"/>
  <c r="U279" i="100"/>
  <c r="AB283" i="100"/>
  <c r="AD286" i="100"/>
  <c r="AF286" i="100" s="1"/>
  <c r="AD297" i="100"/>
  <c r="X311" i="100"/>
  <c r="AC336" i="100"/>
  <c r="AC340" i="100"/>
  <c r="AC345" i="100"/>
  <c r="W376" i="100"/>
  <c r="W399" i="100"/>
  <c r="W421" i="100"/>
  <c r="W425" i="100"/>
  <c r="W429" i="100"/>
  <c r="U436" i="100"/>
  <c r="AF436" i="100" s="1"/>
  <c r="AC438" i="100"/>
  <c r="V504" i="100"/>
  <c r="AF504" i="100" s="1"/>
  <c r="Z22" i="100"/>
  <c r="Z15" i="100"/>
  <c r="Y15" i="100"/>
  <c r="AD52" i="100"/>
  <c r="AF52" i="100" s="1"/>
  <c r="X52" i="100"/>
  <c r="AB52" i="100" s="1"/>
  <c r="AD56" i="100"/>
  <c r="AF56" i="100" s="1"/>
  <c r="AD66" i="100"/>
  <c r="AF66" i="100" s="1"/>
  <c r="AD70" i="100"/>
  <c r="AF70" i="100" s="1"/>
  <c r="AD74" i="100"/>
  <c r="AF74" i="100" s="1"/>
  <c r="AD105" i="100"/>
  <c r="AF105" i="100" s="1"/>
  <c r="AD109" i="100"/>
  <c r="AF109" i="100" s="1"/>
  <c r="AD113" i="100"/>
  <c r="AF113" i="100" s="1"/>
  <c r="Z17" i="100"/>
  <c r="Y17" i="100"/>
  <c r="Z18" i="100"/>
  <c r="Y18" i="100"/>
  <c r="AD49" i="100"/>
  <c r="AF49" i="100" s="1"/>
  <c r="AD53" i="100"/>
  <c r="AF53" i="100" s="1"/>
  <c r="AD57" i="100"/>
  <c r="AF57" i="100" s="1"/>
  <c r="AD67" i="100"/>
  <c r="AF67" i="100" s="1"/>
  <c r="AD71" i="100"/>
  <c r="AF71" i="100" s="1"/>
  <c r="AD75" i="100"/>
  <c r="AF75" i="100" s="1"/>
  <c r="AD102" i="100"/>
  <c r="AF102" i="100" s="1"/>
  <c r="AD106" i="100"/>
  <c r="AF106" i="100" s="1"/>
  <c r="AD110" i="100"/>
  <c r="AF110" i="100" s="1"/>
  <c r="AD128" i="100"/>
  <c r="AF128" i="100" s="1"/>
  <c r="X34" i="100"/>
  <c r="AD50" i="100"/>
  <c r="AF50" i="100" s="1"/>
  <c r="AD54" i="100"/>
  <c r="AF54" i="100" s="1"/>
  <c r="AD58" i="100"/>
  <c r="AF58" i="100" s="1"/>
  <c r="AD68" i="100"/>
  <c r="AF68" i="100" s="1"/>
  <c r="AD72" i="100"/>
  <c r="AF72" i="100" s="1"/>
  <c r="AD103" i="100"/>
  <c r="AF103" i="100" s="1"/>
  <c r="AD107" i="100"/>
  <c r="AF107" i="100" s="1"/>
  <c r="AD111" i="100"/>
  <c r="AF111" i="100" s="1"/>
  <c r="AD132" i="100"/>
  <c r="AF132" i="100" s="1"/>
  <c r="AD51" i="100"/>
  <c r="AF51" i="100" s="1"/>
  <c r="AD55" i="100"/>
  <c r="AF55" i="100" s="1"/>
  <c r="AD65" i="100"/>
  <c r="AF65" i="100" s="1"/>
  <c r="AD69" i="100"/>
  <c r="AF69" i="100" s="1"/>
  <c r="AD73" i="100"/>
  <c r="AF73" i="100" s="1"/>
  <c r="AD104" i="100"/>
  <c r="AF104" i="100" s="1"/>
  <c r="AD108" i="100"/>
  <c r="AF108" i="100" s="1"/>
  <c r="AD112" i="100"/>
  <c r="AF112" i="100" s="1"/>
  <c r="AD136" i="100"/>
  <c r="AF136" i="100" s="1"/>
  <c r="Y22" i="100"/>
  <c r="Y185" i="100"/>
  <c r="X41" i="100"/>
  <c r="U48" i="100"/>
  <c r="AF48" i="100" s="1"/>
  <c r="U124" i="100"/>
  <c r="AF125" i="100"/>
  <c r="AF129" i="100"/>
  <c r="AF133" i="100"/>
  <c r="AF137" i="100"/>
  <c r="AD140" i="100"/>
  <c r="AF140" i="100" s="1"/>
  <c r="AD144" i="100"/>
  <c r="AF144" i="100" s="1"/>
  <c r="AD148" i="100"/>
  <c r="AF148" i="100" s="1"/>
  <c r="U151" i="100"/>
  <c r="AD155" i="100"/>
  <c r="AF155" i="100" s="1"/>
  <c r="AD159" i="100"/>
  <c r="AF159" i="100" s="1"/>
  <c r="AD163" i="100"/>
  <c r="AF163" i="100" s="1"/>
  <c r="AD167" i="100"/>
  <c r="AF167" i="100" s="1"/>
  <c r="AD174" i="100"/>
  <c r="AF174" i="100" s="1"/>
  <c r="AD178" i="100"/>
  <c r="AF178" i="100" s="1"/>
  <c r="AD188" i="100"/>
  <c r="AF188" i="100" s="1"/>
  <c r="AD238" i="100"/>
  <c r="AF238" i="100" s="1"/>
  <c r="AD257" i="100"/>
  <c r="AF257" i="100" s="1"/>
  <c r="AD261" i="100"/>
  <c r="AF261" i="100" s="1"/>
  <c r="AD265" i="100"/>
  <c r="AF265" i="100" s="1"/>
  <c r="AD269" i="100"/>
  <c r="AF269" i="100" s="1"/>
  <c r="AD273" i="100"/>
  <c r="AF273" i="100" s="1"/>
  <c r="AD141" i="100"/>
  <c r="AF141" i="100" s="1"/>
  <c r="AD145" i="100"/>
  <c r="AF145" i="100" s="1"/>
  <c r="AD152" i="100"/>
  <c r="AF152" i="100" s="1"/>
  <c r="AD156" i="100"/>
  <c r="AF156" i="100" s="1"/>
  <c r="AD160" i="100"/>
  <c r="AF160" i="100" s="1"/>
  <c r="AD164" i="100"/>
  <c r="AF164" i="100" s="1"/>
  <c r="AD168" i="100"/>
  <c r="AF168" i="100" s="1"/>
  <c r="AD175" i="100"/>
  <c r="AF175" i="100" s="1"/>
  <c r="AD179" i="100"/>
  <c r="AF179" i="100" s="1"/>
  <c r="Z185" i="100"/>
  <c r="AD239" i="100"/>
  <c r="AF239" i="100" s="1"/>
  <c r="AD258" i="100"/>
  <c r="AF258" i="100" s="1"/>
  <c r="AD262" i="100"/>
  <c r="AF262" i="100" s="1"/>
  <c r="AD266" i="100"/>
  <c r="AF266" i="100" s="1"/>
  <c r="AD270" i="100"/>
  <c r="AF270" i="100" s="1"/>
  <c r="AD274" i="100"/>
  <c r="AF274" i="100" s="1"/>
  <c r="AF38" i="100"/>
  <c r="U61" i="100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F138" i="100"/>
  <c r="AD142" i="100"/>
  <c r="AF142" i="100" s="1"/>
  <c r="AD146" i="100"/>
  <c r="AF146" i="100" s="1"/>
  <c r="AD153" i="100"/>
  <c r="AF153" i="100" s="1"/>
  <c r="AD157" i="100"/>
  <c r="AF157" i="100" s="1"/>
  <c r="AD161" i="100"/>
  <c r="AF161" i="100" s="1"/>
  <c r="AD165" i="100"/>
  <c r="AF165" i="100" s="1"/>
  <c r="AD172" i="100"/>
  <c r="AF172" i="100" s="1"/>
  <c r="AD176" i="100"/>
  <c r="AF176" i="100" s="1"/>
  <c r="AD180" i="100"/>
  <c r="AF180" i="100" s="1"/>
  <c r="AD242" i="100"/>
  <c r="AF242" i="100" s="1"/>
  <c r="AF255" i="100"/>
  <c r="AD259" i="100"/>
  <c r="AF259" i="100" s="1"/>
  <c r="AD263" i="100"/>
  <c r="AF263" i="100" s="1"/>
  <c r="AD267" i="100"/>
  <c r="AF267" i="100" s="1"/>
  <c r="AD271" i="100"/>
  <c r="AF271" i="100" s="1"/>
  <c r="AD139" i="100"/>
  <c r="AF139" i="100" s="1"/>
  <c r="AD143" i="100"/>
  <c r="AF143" i="100" s="1"/>
  <c r="AD147" i="100"/>
  <c r="AF147" i="100" s="1"/>
  <c r="AD154" i="100"/>
  <c r="AF154" i="100" s="1"/>
  <c r="AD158" i="100"/>
  <c r="AF158" i="100" s="1"/>
  <c r="AD162" i="100"/>
  <c r="AF162" i="100" s="1"/>
  <c r="AD166" i="100"/>
  <c r="AF166" i="100" s="1"/>
  <c r="AD173" i="100"/>
  <c r="AF173" i="100" s="1"/>
  <c r="AD177" i="100"/>
  <c r="AF177" i="100" s="1"/>
  <c r="AD187" i="100"/>
  <c r="AF187" i="100" s="1"/>
  <c r="AD237" i="100"/>
  <c r="AF237" i="100" s="1"/>
  <c r="AD256" i="100"/>
  <c r="AF256" i="100" s="1"/>
  <c r="AD260" i="100"/>
  <c r="AF260" i="100" s="1"/>
  <c r="AD264" i="100"/>
  <c r="AF264" i="100" s="1"/>
  <c r="AD268" i="100"/>
  <c r="AF268" i="100" s="1"/>
  <c r="AD272" i="100"/>
  <c r="AF272" i="100" s="1"/>
  <c r="AC221" i="100"/>
  <c r="AD249" i="100"/>
  <c r="AF275" i="100"/>
  <c r="AF278" i="100"/>
  <c r="AD298" i="100"/>
  <c r="AD448" i="100"/>
  <c r="AF448" i="100" s="1"/>
  <c r="AD452" i="100"/>
  <c r="AF452" i="100" s="1"/>
  <c r="AD456" i="100"/>
  <c r="AF456" i="100" s="1"/>
  <c r="AD460" i="100"/>
  <c r="AF460" i="100" s="1"/>
  <c r="AD476" i="100"/>
  <c r="AF476" i="100" s="1"/>
  <c r="AD488" i="100"/>
  <c r="AF488" i="100" s="1"/>
  <c r="AD492" i="100"/>
  <c r="AF492" i="100" s="1"/>
  <c r="AD510" i="100"/>
  <c r="AF510" i="100" s="1"/>
  <c r="AD514" i="100"/>
  <c r="AF514" i="100" s="1"/>
  <c r="AD449" i="100"/>
  <c r="AF449" i="100" s="1"/>
  <c r="AD453" i="100"/>
  <c r="AF453" i="100" s="1"/>
  <c r="AD457" i="100"/>
  <c r="AF457" i="100" s="1"/>
  <c r="AD478" i="100"/>
  <c r="AF478" i="100" s="1"/>
  <c r="AD489" i="100"/>
  <c r="AF489" i="100" s="1"/>
  <c r="AD511" i="100"/>
  <c r="AF511" i="100" s="1"/>
  <c r="U171" i="100"/>
  <c r="X183" i="100"/>
  <c r="X186" i="100"/>
  <c r="X201" i="100"/>
  <c r="X202" i="100"/>
  <c r="U203" i="100"/>
  <c r="V225" i="100"/>
  <c r="AD233" i="100"/>
  <c r="AF233" i="100" s="1"/>
  <c r="AD450" i="100"/>
  <c r="AF450" i="100" s="1"/>
  <c r="AD454" i="100"/>
  <c r="AF454" i="100" s="1"/>
  <c r="AD458" i="100"/>
  <c r="AF458" i="100" s="1"/>
  <c r="AD486" i="100"/>
  <c r="AF486" i="100" s="1"/>
  <c r="AD490" i="100"/>
  <c r="AF490" i="100" s="1"/>
  <c r="AD512" i="100"/>
  <c r="AF512" i="100" s="1"/>
  <c r="AB313" i="100"/>
  <c r="AD447" i="100"/>
  <c r="AF447" i="100" s="1"/>
  <c r="AD451" i="100"/>
  <c r="AF451" i="100" s="1"/>
  <c r="AD455" i="100"/>
  <c r="AF455" i="100" s="1"/>
  <c r="AD459" i="100"/>
  <c r="AF459" i="100" s="1"/>
  <c r="AD475" i="100"/>
  <c r="AF475" i="100" s="1"/>
  <c r="AD487" i="100"/>
  <c r="AF487" i="100" s="1"/>
  <c r="AD491" i="100"/>
  <c r="AF491" i="100" s="1"/>
  <c r="AD494" i="100"/>
  <c r="AF494" i="100" s="1"/>
  <c r="AD513" i="100"/>
  <c r="AF513" i="100" s="1"/>
  <c r="W350" i="100"/>
  <c r="W351" i="100"/>
  <c r="W357" i="100"/>
  <c r="W358" i="100"/>
  <c r="W359" i="100"/>
  <c r="W360" i="100"/>
  <c r="W361" i="100"/>
  <c r="W362" i="100"/>
  <c r="W363" i="100"/>
  <c r="W364" i="100"/>
  <c r="W367" i="100"/>
  <c r="W368" i="100"/>
  <c r="W369" i="100"/>
  <c r="W370" i="100"/>
  <c r="W371" i="100"/>
  <c r="W372" i="100"/>
  <c r="W373" i="100"/>
  <c r="AD435" i="100"/>
  <c r="AD518" i="100"/>
  <c r="AF518" i="100" s="1"/>
  <c r="AD522" i="100"/>
  <c r="AF522" i="100" s="1"/>
  <c r="AD526" i="100"/>
  <c r="AF526" i="100" s="1"/>
  <c r="AD530" i="100"/>
  <c r="AF530" i="100" s="1"/>
  <c r="AF533" i="100"/>
  <c r="AF535" i="100"/>
  <c r="AF537" i="100"/>
  <c r="AF539" i="100"/>
  <c r="AF541" i="100"/>
  <c r="AF543" i="100"/>
  <c r="AF545" i="100"/>
  <c r="AB584" i="100"/>
  <c r="AF584" i="100" s="1"/>
  <c r="AF588" i="100"/>
  <c r="AB600" i="100"/>
  <c r="AF600" i="100" s="1"/>
  <c r="Z615" i="100"/>
  <c r="Y615" i="100"/>
  <c r="W356" i="100"/>
  <c r="W391" i="100"/>
  <c r="W392" i="100"/>
  <c r="W393" i="100"/>
  <c r="W394" i="100"/>
  <c r="W395" i="100"/>
  <c r="W396" i="100"/>
  <c r="W397" i="100"/>
  <c r="W398" i="100"/>
  <c r="X462" i="100"/>
  <c r="X463" i="100"/>
  <c r="X464" i="100"/>
  <c r="X465" i="100"/>
  <c r="X466" i="100"/>
  <c r="X467" i="100"/>
  <c r="AD484" i="100"/>
  <c r="AD485" i="100"/>
  <c r="AF485" i="100" s="1"/>
  <c r="AD496" i="100"/>
  <c r="AF496" i="100" s="1"/>
  <c r="AD498" i="100"/>
  <c r="AF498" i="100" s="1"/>
  <c r="AD500" i="100"/>
  <c r="AF500" i="100" s="1"/>
  <c r="AD502" i="100"/>
  <c r="AF502" i="100" s="1"/>
  <c r="AD506" i="100"/>
  <c r="AF506" i="100" s="1"/>
  <c r="AD515" i="100"/>
  <c r="AF515" i="100" s="1"/>
  <c r="AD519" i="100"/>
  <c r="AF519" i="100" s="1"/>
  <c r="AD523" i="100"/>
  <c r="AF523" i="100" s="1"/>
  <c r="AD527" i="100"/>
  <c r="AF527" i="100" s="1"/>
  <c r="AD585" i="100"/>
  <c r="AF585" i="100" s="1"/>
  <c r="Z592" i="100"/>
  <c r="Z594" i="100"/>
  <c r="Y594" i="100"/>
  <c r="AD597" i="100"/>
  <c r="AF597" i="100" s="1"/>
  <c r="AD601" i="100"/>
  <c r="AF601" i="100" s="1"/>
  <c r="W317" i="100"/>
  <c r="W318" i="100"/>
  <c r="W319" i="100"/>
  <c r="W320" i="100"/>
  <c r="W323" i="100"/>
  <c r="W324" i="100"/>
  <c r="W326" i="100"/>
  <c r="W327" i="100"/>
  <c r="W328" i="100"/>
  <c r="W329" i="100"/>
  <c r="W330" i="100"/>
  <c r="W331" i="100"/>
  <c r="W332" i="100"/>
  <c r="W333" i="100"/>
  <c r="W344" i="100"/>
  <c r="W409" i="100"/>
  <c r="W411" i="100"/>
  <c r="W412" i="100"/>
  <c r="W413" i="100"/>
  <c r="W414" i="100"/>
  <c r="W415" i="100"/>
  <c r="W418" i="100"/>
  <c r="AB462" i="100"/>
  <c r="V484" i="100"/>
  <c r="AD516" i="100"/>
  <c r="AF516" i="100" s="1"/>
  <c r="AD520" i="100"/>
  <c r="AF520" i="100" s="1"/>
  <c r="AD524" i="100"/>
  <c r="V524" i="100"/>
  <c r="AD528" i="100"/>
  <c r="AF528" i="100" s="1"/>
  <c r="AF534" i="100"/>
  <c r="AF536" i="100"/>
  <c r="AF538" i="100"/>
  <c r="AF540" i="100"/>
  <c r="AF542" i="100"/>
  <c r="AF544" i="100"/>
  <c r="AF546" i="100"/>
  <c r="AB579" i="100"/>
  <c r="AF579" i="100" s="1"/>
  <c r="AB586" i="100"/>
  <c r="AF586" i="100" s="1"/>
  <c r="AD598" i="100"/>
  <c r="AF598" i="100" s="1"/>
  <c r="V474" i="100"/>
  <c r="AD493" i="100"/>
  <c r="AF493" i="100" s="1"/>
  <c r="AD495" i="100"/>
  <c r="AF495" i="100" s="1"/>
  <c r="AD497" i="100"/>
  <c r="AF497" i="100" s="1"/>
  <c r="AD499" i="100"/>
  <c r="AF499" i="100" s="1"/>
  <c r="AD501" i="100"/>
  <c r="AF501" i="100" s="1"/>
  <c r="AD517" i="100"/>
  <c r="AF517" i="100" s="1"/>
  <c r="AD521" i="100"/>
  <c r="AF521" i="100" s="1"/>
  <c r="AD525" i="100"/>
  <c r="AF525" i="100" s="1"/>
  <c r="AD529" i="100"/>
  <c r="AF529" i="100" s="1"/>
  <c r="AD580" i="100"/>
  <c r="AF580" i="100" s="1"/>
  <c r="AB587" i="100"/>
  <c r="AF587" i="100" s="1"/>
  <c r="Z593" i="100"/>
  <c r="Y593" i="100"/>
  <c r="AD599" i="100"/>
  <c r="AF599" i="100" s="1"/>
  <c r="Y592" i="100"/>
  <c r="V602" i="100"/>
  <c r="AF604" i="100"/>
  <c r="AF605" i="100"/>
  <c r="AF613" i="100"/>
  <c r="AB619" i="100"/>
  <c r="AB633" i="100"/>
  <c r="X633" i="100"/>
  <c r="AD635" i="100"/>
  <c r="V635" i="100"/>
  <c r="V583" i="100"/>
  <c r="AB627" i="100"/>
  <c r="X627" i="100"/>
  <c r="Z629" i="100"/>
  <c r="Y629" i="100"/>
  <c r="Z640" i="100"/>
  <c r="X640" i="100"/>
  <c r="AF640" i="100" s="1"/>
  <c r="AF644" i="100"/>
  <c r="Z644" i="100"/>
  <c r="AB632" i="100"/>
  <c r="X632" i="100"/>
  <c r="AD641" i="100"/>
  <c r="AF641" i="100" s="1"/>
  <c r="AB614" i="100"/>
  <c r="AF614" i="100" s="1"/>
  <c r="AB617" i="100"/>
  <c r="X626" i="100"/>
  <c r="AB626" i="100" s="1"/>
  <c r="AB628" i="100"/>
  <c r="X628" i="100"/>
  <c r="AB642" i="100"/>
  <c r="X642" i="100"/>
  <c r="AF642" i="100" s="1"/>
  <c r="AC688" i="100"/>
  <c r="AC689" i="100"/>
  <c r="AC690" i="100"/>
  <c r="AC691" i="100"/>
  <c r="AC692" i="100"/>
  <c r="AC693" i="100"/>
  <c r="AC694" i="100"/>
  <c r="AC695" i="100"/>
  <c r="AC696" i="100"/>
  <c r="AC697" i="100"/>
  <c r="AC698" i="100"/>
  <c r="AC707" i="100"/>
  <c r="AC708" i="100"/>
  <c r="AC709" i="100"/>
  <c r="AC710" i="100"/>
  <c r="AC711" i="100"/>
  <c r="AC712" i="100"/>
  <c r="AC713" i="100"/>
  <c r="AC714" i="100"/>
  <c r="AC715" i="100"/>
  <c r="AC716" i="100"/>
  <c r="AC717" i="100"/>
  <c r="AC718" i="100"/>
  <c r="AC719" i="100"/>
  <c r="X643" i="100"/>
  <c r="AF643" i="100" s="1"/>
  <c r="X645" i="100"/>
  <c r="AF645" i="100" s="1"/>
  <c r="V646" i="100"/>
  <c r="AF646" i="100" s="1"/>
  <c r="W653" i="100"/>
  <c r="W654" i="100"/>
  <c r="W655" i="100"/>
  <c r="W656" i="100"/>
  <c r="W657" i="100"/>
  <c r="W658" i="100"/>
  <c r="W659" i="100"/>
  <c r="W660" i="100"/>
  <c r="W661" i="100"/>
  <c r="W662" i="100"/>
  <c r="W663" i="100"/>
  <c r="W664" i="100"/>
  <c r="AC653" i="100"/>
  <c r="W739" i="100" l="1"/>
  <c r="AB739" i="100"/>
  <c r="AC739" i="100"/>
  <c r="AF524" i="100"/>
  <c r="AD474" i="100"/>
  <c r="AF474" i="100" s="1"/>
  <c r="AD171" i="100"/>
  <c r="AF171" i="100" s="1"/>
  <c r="AD583" i="100"/>
  <c r="AF583" i="100" s="1"/>
  <c r="V739" i="100"/>
  <c r="AD101" i="100"/>
  <c r="AF101" i="100" s="1"/>
  <c r="AD61" i="100"/>
  <c r="AF61" i="100"/>
  <c r="U739" i="100"/>
  <c r="AD151" i="100"/>
  <c r="AF151" i="100" s="1"/>
  <c r="AD124" i="100"/>
  <c r="AF124" i="100" s="1"/>
  <c r="Y34" i="100"/>
  <c r="Y739" i="100" s="1"/>
  <c r="Z34" i="100"/>
  <c r="Z739" i="100" s="1"/>
  <c r="AB744" i="100" l="1"/>
  <c r="X742" i="100"/>
  <c r="X740" i="100"/>
  <c r="V740" i="100"/>
  <c r="AE739" i="100"/>
  <c r="AE740" i="100" s="1"/>
  <c r="AC740" i="100"/>
  <c r="AA741" i="100"/>
  <c r="E41" i="91" l="1"/>
  <c r="E48" i="91" s="1"/>
  <c r="D41" i="91"/>
  <c r="D48" i="91" s="1"/>
  <c r="E26" i="91"/>
  <c r="E12" i="91"/>
  <c r="E15" i="91" s="1"/>
  <c r="D26" i="91"/>
  <c r="D12" i="91"/>
  <c r="D15" i="91" s="1"/>
  <c r="D46" i="2" l="1"/>
  <c r="J46" i="2" s="1"/>
  <c r="D27" i="91"/>
  <c r="E27" i="91"/>
  <c r="D29" i="2" l="1"/>
  <c r="D30" i="2"/>
  <c r="D31" i="2"/>
  <c r="J31" i="2" s="1"/>
  <c r="D32" i="2"/>
  <c r="J32" i="2" s="1"/>
  <c r="D33" i="2"/>
  <c r="D34" i="2"/>
  <c r="D28" i="2"/>
  <c r="D27" i="2"/>
  <c r="J27" i="2" s="1"/>
  <c r="D26" i="2"/>
  <c r="J26" i="2" s="1"/>
  <c r="D22" i="2"/>
  <c r="J22" i="2" s="1"/>
  <c r="D21" i="2"/>
  <c r="J21" i="2" s="1"/>
  <c r="D19" i="2"/>
  <c r="J19" i="2" s="1"/>
  <c r="D18" i="2"/>
  <c r="J18" i="2" s="1"/>
  <c r="D17" i="2"/>
  <c r="J17" i="2" s="1"/>
  <c r="D51" i="91" l="1"/>
  <c r="D29" i="91" s="1"/>
  <c r="D31" i="91" s="1"/>
  <c r="E51" i="91" l="1"/>
  <c r="E29" i="91" s="1"/>
  <c r="E31" i="91" s="1"/>
  <c r="D35" i="2"/>
  <c r="D47" i="2" l="1"/>
  <c r="E13" i="25" l="1"/>
  <c r="G47" i="2" l="1"/>
  <c r="F47" i="2"/>
  <c r="G30" i="2" l="1"/>
  <c r="J30" i="2" s="1"/>
  <c r="G29" i="2"/>
  <c r="J29" i="2" s="1"/>
  <c r="G20" i="2" l="1"/>
  <c r="G28" i="2" s="1"/>
  <c r="D20" i="2"/>
  <c r="F20" i="2"/>
  <c r="F33" i="2" l="1"/>
  <c r="J33" i="2" s="1"/>
  <c r="F28" i="2"/>
  <c r="J28" i="2" s="1"/>
  <c r="J20" i="2"/>
  <c r="F23" i="2"/>
  <c r="F34" i="2" s="1"/>
  <c r="G23" i="2" l="1"/>
  <c r="G34" i="2" s="1"/>
  <c r="J34" i="2" s="1"/>
  <c r="J35" i="2" s="1"/>
  <c r="J37" i="2" s="1"/>
  <c r="D23" i="2"/>
  <c r="J23" i="2" s="1"/>
  <c r="F35" i="2" l="1"/>
  <c r="F37" i="2" s="1"/>
  <c r="D37" i="2" s="1"/>
  <c r="G35" i="2"/>
  <c r="G37" i="2" s="1"/>
  <c r="D49" i="2" l="1"/>
  <c r="J47" i="2"/>
  <c r="J49" i="2" l="1"/>
</calcChain>
</file>

<file path=xl/sharedStrings.xml><?xml version="1.0" encoding="utf-8"?>
<sst xmlns="http://schemas.openxmlformats.org/spreadsheetml/2006/main" count="2863" uniqueCount="1175">
  <si>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</si>
  <si>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</si>
  <si>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</si>
  <si>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</si>
  <si>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</si>
  <si>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</si>
  <si>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</si>
  <si>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</si>
  <si>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</si>
  <si>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</si>
  <si>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</si>
  <si>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</si>
  <si>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</si>
  <si>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</si>
  <si>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</si>
  <si>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</si>
  <si>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</si>
  <si>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</si>
  <si>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</si>
  <si>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</si>
  <si>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</si>
  <si>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</si>
  <si>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</si>
  <si>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</si>
  <si>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</si>
  <si>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</si>
  <si>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</si>
  <si>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</si>
  <si>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</si>
  <si>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</si>
  <si>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</si>
  <si>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</si>
  <si>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</si>
  <si>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</si>
  <si>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</si>
  <si>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</si>
  <si>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</si>
  <si>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</si>
  <si>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</si>
  <si>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</si>
  <si>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</si>
  <si>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</si>
  <si>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</si>
  <si>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</si>
  <si>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</si>
  <si>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</si>
  <si>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</si>
  <si>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</si>
  <si>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</si>
  <si>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</si>
  <si>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</si>
  <si>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</si>
  <si>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</si>
  <si>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</si>
  <si>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</si>
  <si>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</si>
  <si>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</si>
  <si>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</si>
  <si>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</si>
  <si>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</si>
  <si>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</si>
  <si>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</si>
  <si>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</si>
  <si>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</si>
  <si>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</si>
  <si>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</si>
  <si>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</si>
  <si>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</si>
  <si>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</si>
  <si>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</si>
  <si>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</si>
  <si>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</si>
  <si>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</si>
  <si>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</si>
  <si>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</si>
  <si>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</si>
  <si>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</si>
  <si>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</si>
  <si>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</si>
  <si>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</si>
  <si>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</si>
  <si>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</si>
  <si>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</si>
  <si>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</si>
  <si>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</si>
  <si>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</si>
  <si>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</si>
  <si>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</si>
  <si>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</si>
  <si>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</si>
  <si>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</si>
  <si>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</si>
  <si>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</si>
  <si>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</si>
  <si>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</si>
  <si>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</si>
  <si>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</si>
  <si>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</si>
  <si>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</si>
  <si>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</si>
  <si>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</si>
  <si>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</si>
  <si>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</si>
  <si>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</si>
  <si>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</si>
  <si>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</si>
  <si>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</si>
  <si>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</si>
  <si>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</si>
  <si>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</si>
  <si>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</si>
  <si>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</si>
  <si>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</si>
  <si>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</si>
  <si>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</si>
  <si>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</si>
  <si>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</si>
  <si>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</si>
  <si>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</si>
  <si>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</si>
  <si>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</si>
  <si>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</si>
  <si>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</si>
  <si>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</si>
  <si>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</si>
  <si>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</si>
  <si>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</si>
  <si>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</si>
  <si>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</si>
  <si>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</si>
  <si>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</si>
  <si>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</si>
  <si>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</si>
  <si>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</si>
  <si>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</si>
  <si>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</si>
  <si>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</si>
  <si>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</si>
  <si>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</si>
  <si>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</si>
  <si>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</si>
  <si>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</si>
  <si>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</si>
  <si>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</si>
  <si>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</si>
  <si>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</si>
  <si>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</si>
  <si>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</si>
  <si>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</si>
  <si>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</si>
  <si>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</si>
  <si>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</si>
  <si>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</si>
  <si>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</si>
  <si>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</si>
  <si>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</si>
  <si>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</si>
  <si>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</si>
  <si>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</si>
  <si>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</si>
  <si>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</si>
  <si>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</si>
  <si>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</si>
  <si>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</si>
  <si>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</si>
  <si>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</si>
  <si>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</si>
  <si>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</si>
  <si>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</si>
  <si>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</si>
  <si>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</si>
  <si>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</si>
  <si>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</si>
  <si>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</si>
  <si>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</si>
  <si>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</si>
  <si>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</si>
  <si>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</si>
  <si>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</si>
  <si>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</si>
  <si>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</si>
  <si>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</si>
  <si>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</si>
  <si>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</si>
  <si>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</si>
  <si>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</si>
  <si>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</si>
  <si>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</si>
  <si>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</si>
  <si>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</si>
  <si>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</si>
  <si>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</si>
  <si>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</si>
  <si>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</si>
  <si>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</si>
  <si>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</si>
  <si>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</si>
  <si>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</si>
  <si>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</si>
  <si>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</si>
  <si>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</si>
  <si>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</si>
  <si>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</si>
  <si>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</si>
  <si>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</si>
  <si>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</si>
  <si>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</si>
  <si>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</si>
  <si>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</si>
  <si>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</si>
  <si>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</si>
  <si>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</si>
  <si>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</si>
  <si>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</si>
  <si>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</si>
  <si>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</si>
  <si>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</si>
  <si>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</si>
  <si>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</si>
  <si>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</si>
  <si>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</si>
  <si>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</si>
  <si>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</si>
  <si>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</si>
  <si>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</si>
  <si>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</si>
  <si>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</si>
  <si>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</si>
  <si>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</si>
  <si>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</si>
  <si>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</si>
  <si>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</si>
  <si>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</si>
  <si>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</si>
  <si>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</si>
  <si>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</si>
  <si>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</si>
  <si>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</si>
  <si>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</si>
  <si>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</si>
  <si>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</si>
  <si>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</si>
  <si>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</si>
  <si>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</si>
  <si>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</si>
  <si>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</si>
  <si>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</si>
  <si>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</si>
  <si>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</si>
  <si>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</si>
  <si>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</si>
  <si>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</si>
  <si>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</si>
  <si>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</si>
  <si>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</si>
  <si>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</si>
  <si>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</si>
  <si>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</si>
  <si>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</si>
  <si>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</si>
  <si>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</si>
  <si>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</si>
  <si>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</si>
  <si>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</si>
  <si>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</si>
  <si>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</si>
  <si>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</si>
  <si>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</si>
  <si>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</si>
  <si>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</si>
  <si>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</si>
  <si>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</si>
  <si>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</si>
  <si>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</si>
  <si>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</si>
  <si>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</si>
  <si>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</si>
  <si>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</si>
  <si>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</si>
  <si>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</si>
  <si>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</si>
  <si>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</si>
  <si>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</si>
  <si>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</si>
  <si>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</si>
  <si>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</si>
  <si>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</si>
  <si>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</si>
  <si>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</si>
  <si>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</si>
  <si>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</si>
  <si>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</si>
  <si>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</si>
  <si>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</si>
  <si>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</si>
  <si>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</si>
  <si>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</si>
  <si>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</si>
  <si>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</si>
  <si>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</si>
  <si>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</si>
  <si>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</si>
  <si>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</si>
  <si>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</si>
  <si>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</si>
  <si>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</si>
  <si>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</si>
  <si>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</si>
  <si>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</si>
  <si>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</si>
  <si>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</si>
  <si>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</si>
  <si>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</si>
  <si>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</si>
  <si>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</si>
  <si>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</si>
  <si>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</si>
  <si>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</si>
  <si>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</si>
  <si>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</si>
  <si>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</si>
  <si>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</si>
  <si>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</si>
  <si>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</si>
  <si>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</si>
  <si>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</si>
  <si>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</si>
  <si>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</si>
  <si>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</si>
  <si>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</si>
  <si>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</si>
  <si>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</si>
  <si>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</si>
  <si>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</si>
  <si>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</si>
  <si>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</si>
  <si>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</si>
  <si>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</si>
  <si>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</si>
  <si>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</si>
  <si>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2323</t>
  </si>
  <si>
    <t>2340</t>
  </si>
  <si>
    <t>Accts Pay - Future Source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</si>
  <si>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</si>
  <si>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</si>
  <si>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</si>
  <si>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</si>
  <si>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</si>
  <si>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</si>
  <si>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</si>
  <si>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</si>
  <si>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</si>
  <si>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</si>
  <si>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</si>
  <si>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</si>
  <si>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</si>
  <si>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</si>
  <si>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</si>
  <si>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</si>
  <si>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</si>
  <si>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</si>
  <si>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</si>
  <si>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</si>
  <si>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</si>
  <si>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</si>
  <si>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</si>
  <si>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</si>
  <si>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</si>
  <si>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</si>
  <si>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</si>
  <si>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</si>
  <si>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</si>
  <si>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</si>
  <si>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</si>
  <si>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</si>
  <si>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</si>
  <si>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</si>
  <si>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</si>
  <si>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</si>
  <si>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</si>
  <si>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</si>
  <si>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</si>
  <si>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</si>
  <si>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</si>
  <si>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</si>
  <si>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</si>
  <si>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</si>
  <si>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</si>
  <si>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</si>
  <si>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</si>
  <si>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</si>
  <si>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</si>
  <si>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</si>
  <si>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</si>
  <si>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</si>
  <si>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</si>
  <si>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</si>
  <si>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</si>
  <si>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</si>
  <si>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</si>
  <si>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</si>
  <si>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</si>
  <si>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</si>
  <si>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</si>
  <si>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</si>
  <si>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</si>
  <si>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</si>
  <si>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</si>
  <si>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</si>
  <si>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</si>
  <si>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</si>
  <si>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</si>
  <si>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</si>
  <si>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</si>
  <si>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</si>
  <si>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</si>
  <si>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</si>
  <si>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</si>
  <si>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</si>
  <si>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</si>
  <si>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</si>
  <si>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</si>
  <si>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</si>
  <si>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</si>
  <si>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</si>
  <si>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</si>
  <si>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</si>
  <si>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</si>
  <si>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</si>
  <si>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</si>
  <si>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</si>
  <si>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</si>
  <si>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</si>
  <si>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</si>
  <si>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</si>
  <si>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</si>
  <si>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</si>
  <si>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</si>
  <si>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</si>
  <si>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</si>
  <si>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</si>
  <si>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</si>
  <si>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</si>
  <si>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</si>
  <si>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</si>
  <si>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</si>
  <si>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</si>
  <si>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</si>
  <si>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</si>
  <si>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</si>
  <si>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</si>
  <si>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</si>
  <si>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</si>
  <si>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</si>
  <si>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</si>
  <si>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</si>
  <si>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</si>
  <si>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</si>
  <si>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</si>
  <si>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</si>
  <si>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</si>
  <si>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</si>
  <si>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</si>
  <si>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</si>
  <si>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</si>
  <si>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</si>
  <si>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</si>
  <si>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</si>
  <si>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</si>
  <si>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</si>
  <si>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</si>
  <si>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</si>
  <si>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</si>
  <si>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</si>
  <si>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</si>
  <si>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</si>
  <si>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</si>
  <si>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</si>
  <si>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</si>
  <si>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</si>
  <si>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</si>
  <si>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</si>
  <si>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</si>
  <si>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</si>
  <si>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</si>
  <si>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</si>
  <si>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</si>
  <si>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</si>
  <si>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</si>
  <si>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</si>
  <si>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</si>
  <si>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</si>
  <si>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</si>
  <si>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</si>
  <si>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</si>
  <si>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</si>
  <si>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</si>
  <si>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</si>
  <si>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</si>
  <si>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</si>
  <si>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</si>
  <si>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</si>
  <si>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</si>
  <si>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</si>
  <si>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</si>
  <si>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</si>
  <si>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</si>
  <si>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</si>
  <si>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</si>
  <si>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</si>
  <si>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</si>
  <si>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</si>
  <si>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</si>
  <si>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</si>
  <si>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</si>
  <si>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</si>
  <si>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</si>
  <si>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</si>
  <si>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</si>
  <si>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</si>
  <si>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</si>
  <si>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</si>
  <si>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</si>
  <si>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</si>
  <si>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</si>
  <si>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</si>
  <si>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</si>
  <si>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</si>
  <si>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</si>
  <si>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</si>
  <si>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</si>
  <si>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</si>
  <si>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</si>
  <si>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</si>
  <si>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</si>
  <si>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</si>
  <si>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</si>
  <si>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</si>
  <si>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</si>
  <si>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</si>
  <si>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</si>
  <si>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</si>
  <si>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</si>
  <si>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</si>
  <si>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</si>
  <si>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</si>
  <si>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</si>
  <si>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</si>
  <si>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</si>
  <si>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</si>
  <si>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</si>
  <si>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</si>
  <si>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</si>
  <si>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</si>
  <si>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</si>
  <si>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</si>
  <si>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</si>
  <si>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</si>
  <si>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</si>
  <si>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</si>
  <si>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</si>
  <si>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</si>
  <si>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</si>
  <si>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</si>
  <si>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</si>
  <si>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</si>
  <si>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</si>
  <si>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</si>
  <si>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</si>
  <si>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</si>
  <si>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</si>
  <si>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</si>
  <si>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</si>
  <si>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</si>
  <si>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</si>
  <si>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</si>
  <si>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</si>
  <si>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</si>
  <si>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</si>
  <si>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</si>
  <si>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</si>
  <si>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</si>
  <si>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</si>
  <si>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</si>
  <si>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</si>
  <si>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</si>
  <si>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</si>
  <si>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</si>
  <si>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</si>
  <si>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</si>
  <si>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</si>
  <si>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</si>
  <si>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</si>
  <si>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</si>
  <si>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</si>
  <si>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</si>
  <si>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</si>
  <si>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</si>
  <si>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</si>
  <si>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</si>
  <si>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</si>
  <si>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</si>
  <si>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</si>
  <si>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</si>
  <si>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</si>
  <si>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</si>
  <si>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</si>
  <si>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</si>
  <si>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</si>
  <si>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</si>
  <si>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</si>
  <si>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</si>
  <si>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</si>
  <si>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</si>
  <si>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</si>
  <si>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</si>
  <si>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</si>
  <si>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</si>
  <si>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</si>
  <si>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</si>
  <si>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</si>
  <si>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</si>
  <si>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</si>
  <si>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</si>
  <si>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</si>
  <si>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</si>
  <si>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</si>
  <si>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</si>
  <si>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</si>
  <si>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</si>
  <si>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</si>
  <si>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</si>
  <si>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</si>
  <si>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</si>
  <si>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</si>
  <si>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</si>
  <si>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</si>
  <si>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</si>
  <si>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</si>
  <si>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</si>
  <si>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</si>
  <si>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</si>
  <si>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</si>
  <si>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</si>
  <si>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</si>
  <si>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</si>
  <si>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</si>
  <si>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</si>
  <si>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</si>
  <si>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</si>
  <si>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</si>
  <si>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</si>
  <si>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</si>
  <si>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</si>
  <si>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</si>
  <si>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</si>
  <si>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</si>
  <si>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</si>
  <si>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</si>
  <si>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</si>
  <si>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</si>
  <si>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</si>
  <si>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</si>
  <si>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</si>
  <si>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</si>
  <si>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</si>
  <si>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</si>
  <si>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</si>
  <si>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</si>
  <si>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</si>
  <si>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</si>
  <si>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</si>
  <si>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</si>
  <si>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</si>
  <si>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</si>
  <si>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</si>
  <si>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</si>
  <si>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</si>
  <si>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</si>
  <si>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</si>
  <si>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</si>
  <si>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</si>
  <si>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</si>
  <si>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</si>
  <si>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</si>
  <si>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</si>
  <si>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</si>
  <si>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</si>
  <si>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</si>
  <si>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</si>
  <si>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</si>
  <si>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</si>
  <si>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</si>
  <si>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</si>
  <si>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</si>
  <si>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</si>
  <si>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</si>
  <si>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</si>
  <si>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</si>
  <si>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</si>
  <si>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</si>
  <si>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</si>
  <si>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</si>
  <si>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</si>
  <si>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</si>
  <si>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</si>
  <si>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</si>
  <si>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</si>
  <si>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</si>
  <si>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</si>
  <si>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</si>
  <si>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</si>
  <si>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</si>
  <si>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</si>
  <si>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</si>
  <si>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</si>
  <si>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</si>
  <si>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</si>
  <si>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</si>
  <si>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</si>
  <si>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</si>
  <si>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</si>
  <si>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</si>
  <si>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</si>
  <si>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</si>
  <si>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</si>
  <si>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</si>
  <si>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</si>
  <si>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</si>
  <si>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</si>
  <si>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</si>
  <si>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</si>
  <si>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</si>
  <si>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</si>
  <si>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</si>
  <si>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</si>
  <si>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</si>
  <si>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</si>
  <si>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</si>
  <si>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</si>
  <si>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</si>
  <si>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</si>
  <si>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</si>
  <si>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</si>
  <si>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</si>
  <si>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</si>
  <si>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</si>
  <si>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</si>
  <si>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</si>
  <si>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</si>
  <si>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</si>
  <si>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</si>
  <si>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</si>
  <si>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</si>
  <si>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</si>
  <si>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</si>
  <si>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</si>
  <si>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</si>
  <si>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</si>
  <si>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</si>
  <si>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</si>
  <si>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</si>
  <si>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</si>
  <si>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</si>
  <si>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</si>
  <si>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</si>
  <si>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</si>
  <si>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</si>
  <si>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</si>
  <si>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</si>
  <si>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</si>
  <si>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</si>
  <si>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</si>
  <si>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</si>
  <si>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</si>
  <si>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</si>
  <si>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</si>
  <si>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</si>
  <si>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</si>
  <si>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</si>
  <si>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</si>
  <si>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</si>
  <si>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</si>
  <si>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</si>
  <si>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</si>
  <si>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</si>
  <si>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</si>
  <si>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</si>
  <si>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</si>
  <si>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</si>
  <si>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</si>
  <si>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</si>
  <si>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</si>
  <si>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</si>
  <si>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</si>
  <si>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</si>
  <si>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</si>
  <si>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</si>
  <si>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</si>
  <si>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</si>
  <si>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</si>
  <si>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</si>
  <si>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</si>
  <si>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</si>
  <si>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</si>
  <si>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</si>
  <si>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</si>
  <si>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</si>
  <si>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</si>
  <si>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</si>
  <si>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</si>
  <si>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</si>
  <si>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</si>
  <si>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</si>
  <si>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</si>
  <si>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</si>
  <si>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</si>
  <si>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</si>
  <si>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</si>
  <si>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</si>
  <si>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</si>
  <si>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</si>
  <si>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</si>
  <si>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</si>
  <si>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</si>
  <si>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</si>
  <si>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</si>
  <si>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</si>
  <si>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</si>
  <si>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</si>
  <si>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</si>
  <si>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</si>
  <si>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</si>
  <si>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</si>
  <si>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</si>
  <si>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</si>
  <si>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</si>
  <si>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</si>
  <si>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</si>
  <si>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</si>
  <si>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</si>
  <si>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</si>
  <si>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</si>
  <si>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</si>
  <si>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</si>
  <si>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</si>
  <si>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</si>
  <si>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</si>
  <si>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</si>
  <si>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</si>
  <si>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</si>
  <si>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</si>
  <si>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</si>
  <si>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</si>
  <si>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</si>
  <si>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</si>
  <si>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</si>
  <si>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</si>
  <si>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</si>
  <si>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</si>
  <si>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</si>
  <si>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</si>
  <si>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</si>
  <si>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</si>
  <si>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</si>
  <si>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</si>
  <si>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</si>
  <si>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</si>
  <si>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</si>
  <si>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</si>
  <si>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</si>
  <si>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</si>
  <si>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</si>
  <si>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</si>
  <si>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</si>
  <si>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</si>
  <si>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</si>
  <si>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</si>
  <si>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</si>
  <si>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</si>
  <si>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</si>
  <si>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</si>
  <si>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</si>
  <si>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</si>
  <si>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</si>
  <si>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</si>
  <si>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</si>
  <si>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</si>
  <si>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</si>
  <si>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</si>
  <si>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</si>
  <si>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</si>
  <si>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</si>
  <si>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</si>
  <si>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</si>
  <si>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</si>
  <si>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</si>
  <si>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</si>
  <si>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</si>
  <si>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</si>
  <si>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</si>
  <si>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</si>
  <si>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</si>
  <si>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</si>
  <si>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</si>
  <si>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</si>
  <si>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</si>
  <si>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</si>
  <si>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</si>
  <si>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</si>
  <si>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</si>
  <si>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</si>
  <si>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</si>
  <si>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</si>
  <si>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</si>
  <si>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</si>
  <si>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</si>
  <si>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</si>
  <si>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</si>
  <si>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</si>
  <si>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</si>
  <si>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</si>
  <si>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</si>
  <si>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</si>
  <si>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</si>
  <si>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</si>
  <si>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</si>
  <si>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</si>
  <si>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</si>
  <si>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</si>
  <si>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</si>
  <si>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</si>
  <si>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</si>
  <si>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</si>
  <si>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</si>
  <si>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</si>
  <si>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</si>
  <si>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</si>
  <si>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</si>
  <si>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</si>
  <si>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</si>
  <si>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</si>
  <si>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</si>
  <si>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</si>
  <si>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</si>
  <si>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</si>
  <si>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</si>
  <si>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</si>
  <si>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</si>
  <si>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</si>
  <si>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</si>
  <si>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</si>
  <si>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</si>
  <si>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</si>
  <si>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</si>
  <si>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</si>
  <si>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</si>
  <si>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</si>
  <si>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</si>
  <si>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</si>
  <si>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</si>
  <si>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</si>
  <si>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</si>
  <si>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</si>
  <si>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</si>
  <si>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</si>
  <si>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</si>
  <si>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</si>
  <si>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</si>
  <si>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</si>
  <si>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</si>
  <si>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</si>
  <si>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</si>
  <si>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</si>
  <si>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For the Twelve Months Ended December 31, 2019</t>
  </si>
  <si>
    <t>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</si>
  <si>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</si>
  <si>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</si>
  <si>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</si>
  <si>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</si>
  <si>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</si>
  <si>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</si>
  <si>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</si>
  <si>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</si>
  <si>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</si>
  <si>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</si>
  <si>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</si>
  <si>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</si>
  <si>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</si>
  <si>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</si>
  <si>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</si>
  <si>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</si>
  <si>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</si>
  <si>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</si>
  <si>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</si>
  <si>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</si>
  <si>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</si>
  <si>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</si>
  <si>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</si>
  <si>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</si>
  <si>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</si>
  <si>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</si>
  <si>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</si>
  <si>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</si>
  <si>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</si>
  <si>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</si>
  <si>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</si>
  <si>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</si>
  <si>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</si>
  <si>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</si>
  <si>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</si>
  <si>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</si>
  <si>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</si>
  <si>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</si>
  <si>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</si>
  <si>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</si>
  <si>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</si>
  <si>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</si>
  <si>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</si>
  <si>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</si>
  <si>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</si>
  <si>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</si>
  <si>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</si>
  <si>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</si>
  <si>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</si>
  <si>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</si>
  <si>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</si>
  <si>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</si>
  <si>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</si>
  <si>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</si>
  <si>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</si>
  <si>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</si>
  <si>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</si>
  <si>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</si>
  <si>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</si>
  <si>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</si>
  <si>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</si>
  <si>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</si>
  <si>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</si>
  <si>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</si>
  <si>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</si>
  <si>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</si>
  <si>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</si>
  <si>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</si>
  <si>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</si>
  <si>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</si>
  <si>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</si>
  <si>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</si>
  <si>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</si>
  <si>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</si>
  <si>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</si>
  <si>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</si>
  <si>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</si>
  <si>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</si>
  <si>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</si>
  <si>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</si>
  <si>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</si>
  <si>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</si>
  <si>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</si>
  <si>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</si>
  <si>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</si>
  <si>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</si>
  <si>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</si>
  <si>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</si>
  <si>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</si>
  <si>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</si>
  <si>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</si>
  <si>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</si>
  <si>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</si>
  <si>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</si>
  <si>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</si>
  <si>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</si>
  <si>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</si>
  <si>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</si>
  <si>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</si>
  <si>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</si>
  <si>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</si>
  <si>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</si>
  <si>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</si>
  <si>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</si>
  <si>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</si>
  <si>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</si>
  <si>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</si>
  <si>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</si>
  <si>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</si>
  <si>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</si>
  <si>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</si>
  <si>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</t>
  </si>
  <si>
    <t>Month and Twelve Months Ended 12/31/2020</t>
  </si>
  <si>
    <t>All rate base items in the "Twelve Months" column represent average monthly average</t>
  </si>
  <si>
    <t xml:space="preserve"> FOR THE 12 MONTH PERIOD ENDED 12/31/20</t>
  </si>
  <si>
    <t>The following accounting adjustments are necessary to restate recorded utility operating results for the 12 months ended December 31, 2020.</t>
  </si>
  <si>
    <t>Twelve Months Ended 12/31/20</t>
  </si>
  <si>
    <t>CY 2020</t>
  </si>
  <si>
    <t>Twelve Months Ending 12/31/20</t>
  </si>
  <si>
    <t>Jauary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</si>
  <si>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</si>
  <si>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</si>
  <si>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</si>
  <si>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</si>
  <si>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</si>
  <si>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</si>
  <si>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</si>
  <si>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</si>
  <si>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</si>
  <si>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</si>
  <si>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</si>
  <si>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Unamort Debt Exp - 3.58% - 2050</t>
  </si>
  <si>
    <t>Unamort Debt Exp - 3.78% - 2060</t>
  </si>
  <si>
    <t>32</t>
  </si>
  <si>
    <t>Unamort Debt Exp - 3.34% - 2060</t>
  </si>
  <si>
    <t>Unam Loss Reaq Debt - Retired IQN 5.25% (Issued 3.34%)</t>
  </si>
  <si>
    <t>Misc Def Dr - MAOP Non-Current 8/18 Amort</t>
  </si>
  <si>
    <t>Misc Def Dr - MAOP Non-Current 3/20 Amort</t>
  </si>
  <si>
    <t>Misc Def Dr - MAOP Non-Current 5/21 Amort</t>
  </si>
  <si>
    <t>Misc Def Dr - WA Covid-19 Deferred Costs</t>
  </si>
  <si>
    <t>2050</t>
  </si>
  <si>
    <t>Other Regulatory Asset - CAT Regulatory Asset</t>
  </si>
  <si>
    <t>2051</t>
  </si>
  <si>
    <t>Other Regulatory Asset - OR Covid-19 Deferred Costs</t>
  </si>
  <si>
    <t>Other Regulatory Asset - FAS 158 Pension</t>
  </si>
  <si>
    <t>3.58% Snr Nt Due 06/15/2050</t>
  </si>
  <si>
    <t>3.78% Snr Nt Due 06/15/2060</t>
  </si>
  <si>
    <t>3.34% Snr Nt Due 10/30/2060</t>
  </si>
  <si>
    <t>Accts Pay - Miscellaneous</t>
  </si>
  <si>
    <t>Invoice Pending - Goods O</t>
  </si>
  <si>
    <t>007*</t>
  </si>
  <si>
    <t>Accts Pay - InterSource</t>
  </si>
  <si>
    <t>Tax Collection Pay - Employee Medicare W/H</t>
  </si>
  <si>
    <t>FIN 48 - Current</t>
  </si>
  <si>
    <t>102</t>
  </si>
  <si>
    <t>Other Taxes Accrued - FICA - Deferred</t>
  </si>
  <si>
    <t>1021</t>
  </si>
  <si>
    <t>Other Taxes Accrued - FICA - Deferred-Noncurrent</t>
  </si>
  <si>
    <t>105</t>
  </si>
  <si>
    <t>Other Taxes Accrued - Medicare</t>
  </si>
  <si>
    <t>301</t>
  </si>
  <si>
    <t>Other Taxes Accrued - Worker's Compensation-St</t>
  </si>
  <si>
    <t>Interest Accrued - 3.58% Sr Nt due 6/15/2050</t>
  </si>
  <si>
    <t>Interest Accrued - 3.78% Sr Nt due 6/15/2060</t>
  </si>
  <si>
    <t>Interest Accrued - 3.34% Sr Nt due 10/30/2060</t>
  </si>
  <si>
    <t>[100,1840]</t>
  </si>
  <si>
    <t>Income Taxes Accrued</t>
  </si>
  <si>
    <t>50</t>
  </si>
  <si>
    <t>Other Taxes Accrued - CAT Fee</t>
  </si>
  <si>
    <t>01291</t>
  </si>
  <si>
    <t>Other Deferred Credits - OR Covid-19 Savings</t>
  </si>
  <si>
    <t>01290</t>
  </si>
  <si>
    <t>Other Deferred Credits - WA Covid-19 Savings</t>
  </si>
  <si>
    <t>Pension and Benefits - SERP Deferred Compensation</t>
  </si>
  <si>
    <t>05</t>
  </si>
  <si>
    <t>004</t>
  </si>
  <si>
    <t>Interdepartmental Rents - MDUR</t>
  </si>
  <si>
    <t>4320</t>
  </si>
  <si>
    <t>Allow Borrowed Funds Used During Construction</t>
  </si>
  <si>
    <t>UG-190210 ROR</t>
  </si>
  <si>
    <t>EXECUTIVE INCENTIVES</t>
  </si>
  <si>
    <t>WA-Direct</t>
  </si>
  <si>
    <t>WA-Allocated</t>
  </si>
  <si>
    <t>MDU-WA</t>
  </si>
  <si>
    <t>MDUR- WA</t>
  </si>
  <si>
    <t>MDUR Exec Incentive Plan</t>
  </si>
  <si>
    <t>MDUR Employee Incentive Plan</t>
  </si>
  <si>
    <t>MDU Exec Incentive Plan</t>
  </si>
  <si>
    <t>MDU Employee Incentive Plan</t>
  </si>
  <si>
    <t>CNG Direct Employee Incentive Plan</t>
  </si>
  <si>
    <t>CNG Allocated Employee Incentive Plan</t>
  </si>
  <si>
    <t>Total WA Executive Incentives</t>
  </si>
  <si>
    <t>Remove Executive Incentives</t>
  </si>
  <si>
    <t>Twelve Months Ended December 31, 2020</t>
  </si>
  <si>
    <t xml:space="preserve">Executive </t>
  </si>
  <si>
    <t>Incentive</t>
  </si>
  <si>
    <t>Adj.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</si>
  <si>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$20,209 to account for below-the-line advertising.</t>
    </r>
  </si>
  <si>
    <r>
      <t xml:space="preserve">2. </t>
    </r>
    <r>
      <rPr>
        <b/>
        <sz val="12"/>
        <rFont val="Times New Roman"/>
        <family val="1"/>
      </rPr>
      <t>Executive Incentive</t>
    </r>
    <r>
      <rPr>
        <sz val="12"/>
        <rFont val="Times New Roman"/>
        <family val="1"/>
      </rPr>
      <t xml:space="preserve"> - Reduced Executive Incentives by $1,584,886.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</si>
</sst>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6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name val="Times New Roman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6707">
    <xf numFmtId="0" fontId="0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9" fillId="0" borderId="0"/>
    <xf numFmtId="0" fontId="16" fillId="0" borderId="0"/>
    <xf numFmtId="164" fontId="13" fillId="0" borderId="0"/>
    <xf numFmtId="164" fontId="32" fillId="0" borderId="0"/>
    <xf numFmtId="167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0" fontId="16" fillId="0" borderId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/>
    <xf numFmtId="0" fontId="29" fillId="0" borderId="0"/>
    <xf numFmtId="4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39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39" fontId="39" fillId="0" borderId="0"/>
    <xf numFmtId="168" fontId="39" fillId="0" borderId="0"/>
    <xf numFmtId="39" fontId="39" fillId="0" borderId="0"/>
    <xf numFmtId="39" fontId="39" fillId="0" borderId="0"/>
    <xf numFmtId="168" fontId="39" fillId="0" borderId="0"/>
    <xf numFmtId="0" fontId="38" fillId="0" borderId="0"/>
    <xf numFmtId="9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1" fontId="17" fillId="0" borderId="0">
      <alignment vertical="top"/>
    </xf>
    <xf numFmtId="0" fontId="36" fillId="0" borderId="0"/>
    <xf numFmtId="49" fontId="3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/>
    <xf numFmtId="0" fontId="36" fillId="0" borderId="0"/>
    <xf numFmtId="0" fontId="10" fillId="0" borderId="0"/>
    <xf numFmtId="43" fontId="10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2" fillId="0" borderId="0"/>
    <xf numFmtId="9" fontId="29" fillId="0" borderId="0" applyFont="0" applyFill="0" applyBorder="0" applyAlignment="0" applyProtection="0"/>
    <xf numFmtId="0" fontId="10" fillId="0" borderId="0"/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39" fontId="39" fillId="0" borderId="0"/>
    <xf numFmtId="39" fontId="39" fillId="0" borderId="0"/>
    <xf numFmtId="39" fontId="39" fillId="0" borderId="0"/>
    <xf numFmtId="39" fontId="39" fillId="0" borderId="0"/>
    <xf numFmtId="168" fontId="39" fillId="0" borderId="0"/>
    <xf numFmtId="9" fontId="3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41" fontId="17" fillId="0" borderId="0">
      <alignment vertical="top"/>
    </xf>
    <xf numFmtId="0" fontId="17" fillId="0" borderId="0">
      <alignment vertical="top"/>
    </xf>
    <xf numFmtId="0" fontId="17" fillId="0" borderId="0" applyNumberFormat="0" applyFill="0" applyBorder="0" applyAlignment="0" applyProtection="0">
      <alignment vertical="top"/>
    </xf>
    <xf numFmtId="0" fontId="17" fillId="0" borderId="0">
      <alignment vertical="top"/>
    </xf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2" fillId="0" borderId="0" applyFont="0" applyFill="0" applyBorder="0" applyAlignment="0" applyProtection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43" fontId="1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164" fontId="13" fillId="0" borderId="0"/>
    <xf numFmtId="9" fontId="11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8" fillId="3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8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8" fillId="4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8" fillId="4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8" fillId="47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8" fillId="4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49" borderId="0" applyNumberFormat="0" applyBorder="0" applyAlignment="0" applyProtection="0"/>
    <xf numFmtId="0" fontId="57" fillId="41" borderId="0" applyNumberFormat="0" applyBorder="0" applyAlignment="0" applyProtection="0"/>
    <xf numFmtId="0" fontId="58" fillId="50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8" fillId="51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59" fillId="4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60" fillId="0" borderId="0">
      <protection locked="0"/>
    </xf>
    <xf numFmtId="0" fontId="61" fillId="0" borderId="0" applyNumberFormat="0" applyFill="0" applyBorder="0" applyAlignment="0" applyProtection="0"/>
    <xf numFmtId="0" fontId="62" fillId="52" borderId="0" applyNumberFormat="0" applyFill="0" applyBorder="0" applyAlignment="0" applyProtection="0">
      <protection locked="0"/>
    </xf>
    <xf numFmtId="0" fontId="60" fillId="0" borderId="0">
      <protection locked="0"/>
    </xf>
    <xf numFmtId="0" fontId="63" fillId="0" borderId="0" applyNumberFormat="0" applyFill="0" applyBorder="0" applyAlignment="0" applyProtection="0"/>
    <xf numFmtId="0" fontId="64" fillId="52" borderId="5" applyNumberFormat="0" applyFill="0" applyBorder="0" applyAlignment="0" applyProtection="0">
      <protection locked="0"/>
    </xf>
    <xf numFmtId="0" fontId="65" fillId="0" borderId="31" applyNumberFormat="0" applyFont="0" applyFill="0" applyAlignment="0" applyProtection="0"/>
    <xf numFmtId="0" fontId="65" fillId="0" borderId="31" applyNumberFormat="0" applyFont="0" applyFill="0" applyAlignment="0" applyProtection="0"/>
    <xf numFmtId="0" fontId="16" fillId="0" borderId="32" applyNumberFormat="0" applyFill="0" applyAlignment="0" applyProtection="0"/>
    <xf numFmtId="0" fontId="16" fillId="0" borderId="32" applyNumberFormat="0" applyFill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66" fillId="53" borderId="33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0" fillId="9" borderId="25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7" fillId="42" borderId="34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52" fillId="10" borderId="28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/>
    <xf numFmtId="0" fontId="19" fillId="54" borderId="0">
      <alignment horizontal="left"/>
    </xf>
    <xf numFmtId="0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4" fillId="2" borderId="0">
      <alignment horizontal="center"/>
    </xf>
    <xf numFmtId="0" fontId="70" fillId="54" borderId="0">
      <alignment horizontal="right"/>
    </xf>
    <xf numFmtId="0" fontId="64" fillId="2" borderId="0">
      <alignment horizontal="right"/>
    </xf>
    <xf numFmtId="0" fontId="71" fillId="2" borderId="0">
      <alignment horizontal="left"/>
    </xf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" fontId="72" fillId="0" borderId="0"/>
    <xf numFmtId="41" fontId="1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0" fontId="73" fillId="0" borderId="0" applyFont="0" applyFill="0" applyBorder="0" applyAlignment="0" applyProtection="0">
      <alignment horizontal="center"/>
    </xf>
    <xf numFmtId="0" fontId="73" fillId="0" borderId="0" applyFont="0" applyFill="0" applyBorder="0" applyAlignment="0" applyProtection="0">
      <alignment horizont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60" fillId="0" borderId="0">
      <protection locked="0"/>
    </xf>
    <xf numFmtId="0" fontId="80" fillId="0" borderId="0"/>
    <xf numFmtId="0" fontId="80" fillId="0" borderId="0"/>
    <xf numFmtId="0" fontId="80" fillId="0" borderId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3" fillId="0" borderId="0" applyFont="0" applyFill="0" applyBorder="0" applyAlignment="0" applyProtection="0"/>
    <xf numFmtId="3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7" fontId="16" fillId="0" borderId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3" fillId="0" borderId="0" applyFont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7" fontId="16" fillId="0" borderId="0" applyFill="0" applyBorder="0" applyAlignment="0" applyProtection="0"/>
    <xf numFmtId="3" fontId="84" fillId="0" borderId="0" applyFont="0" applyFill="0" applyBorder="0" applyAlignment="0" applyProtection="0"/>
    <xf numFmtId="0" fontId="80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8" fontId="65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Protection="0">
      <alignment horizontal="righ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6" fillId="0" borderId="0" applyFont="0" applyFill="0" applyBorder="0" applyProtection="0">
      <alignment horizontal="right"/>
    </xf>
    <xf numFmtId="5" fontId="80" fillId="0" borderId="0"/>
    <xf numFmtId="172" fontId="60" fillId="0" borderId="0">
      <protection locked="0"/>
    </xf>
    <xf numFmtId="173" fontId="83" fillId="0" borderId="0" applyFont="0" applyFill="0" applyBorder="0" applyAlignment="0" applyProtection="0"/>
    <xf numFmtId="5" fontId="16" fillId="0" borderId="0" applyFill="0" applyBorder="0" applyAlignment="0" applyProtection="0"/>
    <xf numFmtId="5" fontId="16" fillId="0" borderId="0" applyFill="0" applyBorder="0" applyAlignment="0" applyProtection="0"/>
    <xf numFmtId="0" fontId="16" fillId="0" borderId="0" applyFont="0" applyFill="0" applyBorder="0" applyAlignment="0" applyProtection="0"/>
    <xf numFmtId="173" fontId="83" fillId="0" borderId="0" applyFont="0" applyFill="0" applyBorder="0" applyAlignment="0" applyProtection="0"/>
    <xf numFmtId="7" fontId="86" fillId="0" borderId="0" applyFill="0" applyBorder="0">
      <alignment horizontal="right"/>
    </xf>
    <xf numFmtId="8" fontId="87" fillId="0" borderId="0" applyNumberFormat="0" applyFill="0" applyBorder="0" applyAlignment="0"/>
    <xf numFmtId="0" fontId="60" fillId="0" borderId="0">
      <protection locked="0"/>
    </xf>
    <xf numFmtId="0" fontId="8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0" fontId="16" fillId="0" borderId="0"/>
    <xf numFmtId="0" fontId="16" fillId="0" borderId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16" fillId="0" borderId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3" fillId="0" borderId="0" applyFont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174" fontId="16" fillId="0" borderId="0" applyFill="0" applyBorder="0" applyAlignment="0" applyProtection="0"/>
    <xf numFmtId="0" fontId="39" fillId="0" borderId="0" applyFill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3" fontId="89" fillId="0" borderId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1" fillId="0" borderId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11" fillId="0" borderId="0" applyProtection="0"/>
    <xf numFmtId="3" fontId="92" fillId="0" borderId="0" applyFill="0" applyBorder="0" applyAlignment="0" applyProtection="0"/>
    <xf numFmtId="3" fontId="92" fillId="0" borderId="0" applyFill="0" applyBorder="0" applyAlignment="0" applyProtection="0"/>
    <xf numFmtId="3" fontId="92" fillId="0" borderId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Protection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3" fontId="93" fillId="0" borderId="0" applyProtection="0"/>
    <xf numFmtId="175" fontId="60" fillId="0" borderId="0">
      <protection locked="0"/>
    </xf>
    <xf numFmtId="2" fontId="83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80" fillId="0" borderId="0"/>
    <xf numFmtId="0" fontId="86" fillId="0" borderId="0" applyFill="0" applyBorder="0">
      <alignment horizontal="right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68" fillId="52" borderId="17" applyFont="0" applyBorder="0" applyAlignment="0" applyProtection="0">
      <alignment vertical="top"/>
    </xf>
    <xf numFmtId="0" fontId="96" fillId="0" borderId="0" applyFont="0" applyFill="0" applyBorder="0" applyAlignment="0" applyProtection="0">
      <alignment horizontal="lef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97" fillId="5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38" fontId="68" fillId="59" borderId="0" applyNumberFormat="0" applyBorder="0" applyAlignment="0" applyProtection="0"/>
    <xf numFmtId="0" fontId="98" fillId="0" borderId="0"/>
    <xf numFmtId="0" fontId="28" fillId="0" borderId="35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28" fillId="0" borderId="12">
      <alignment horizontal="left" vertical="center"/>
    </xf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0" fillId="0" borderId="0">
      <protection locked="0"/>
    </xf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6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3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60" fillId="0" borderId="0">
      <protection locked="0"/>
    </xf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102" fillId="0" borderId="37" applyNumberFormat="0" applyFill="0" applyAlignment="0" applyProtection="0"/>
    <xf numFmtId="0" fontId="103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2" fillId="0" borderId="3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04" fillId="0" borderId="38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0" fontId="68" fillId="60" borderId="17" applyNumberFormat="0" applyBorder="0" applyAlignment="0" applyProtection="0"/>
    <xf numFmtId="10" fontId="68" fillId="60" borderId="17" applyNumberFormat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108" fillId="50" borderId="33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48" fillId="8" borderId="25" applyNumberFormat="0" applyAlignment="0" applyProtection="0"/>
    <xf numFmtId="0" fontId="48" fillId="8" borderId="25" applyNumberFormat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>
      <protection locked="0"/>
    </xf>
    <xf numFmtId="0" fontId="48" fillId="8" borderId="25" applyNumberFormat="0" applyAlignment="0" applyProtection="0"/>
    <xf numFmtId="0" fontId="107" fillId="0" borderId="0" applyNumberFormat="0" applyFill="0" applyBorder="0" applyAlignment="0"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0" applyNumberFormat="0" applyFont="0" applyBorder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68" fillId="60" borderId="8" applyNumberFormat="0" applyFont="0" applyAlignment="0" applyProtection="0">
      <alignment horizontal="center"/>
      <protection locked="0"/>
    </xf>
    <xf numFmtId="0" fontId="19" fillId="54" borderId="0">
      <alignment horizontal="left"/>
    </xf>
    <xf numFmtId="0" fontId="69" fillId="2" borderId="0">
      <alignment horizontal="left"/>
    </xf>
    <xf numFmtId="0" fontId="69" fillId="2" borderId="0">
      <alignment horizontal="left"/>
    </xf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10" fillId="0" borderId="39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26" fillId="61" borderId="0"/>
    <xf numFmtId="176" fontId="16" fillId="0" borderId="0"/>
    <xf numFmtId="177" fontId="111" fillId="0" borderId="0" applyNumberFormat="0" applyFill="0" applyBorder="0" applyAlignment="0" applyProtection="0"/>
    <xf numFmtId="0" fontId="16" fillId="0" borderId="0" applyFill="0" applyBorder="0" applyProtection="0">
      <alignment horizontal="right"/>
    </xf>
    <xf numFmtId="0" fontId="16" fillId="0" borderId="0" applyFill="0" applyBorder="0" applyProtection="0">
      <alignment horizontal="right"/>
    </xf>
    <xf numFmtId="178" fontId="16" fillId="0" borderId="0" applyFill="0" applyBorder="0" applyProtection="0">
      <alignment horizontal="right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2" fillId="5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65" fontId="113" fillId="0" borderId="0" applyFont="0" applyAlignment="0" applyProtection="0"/>
    <xf numFmtId="37" fontId="114" fillId="0" borderId="0" applyNumberFormat="0" applyFill="0" applyBorder="0"/>
    <xf numFmtId="0" fontId="68" fillId="0" borderId="40" applyNumberFormat="0" applyBorder="0" applyAlignment="0"/>
    <xf numFmtId="0" fontId="115" fillId="0" borderId="0"/>
    <xf numFmtId="179" fontId="16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4" fillId="0" borderId="0"/>
    <xf numFmtId="49" fontId="16" fillId="0" borderId="0"/>
    <xf numFmtId="49" fontId="16" fillId="0" borderId="0"/>
    <xf numFmtId="0" fontId="6" fillId="0" borderId="0"/>
    <xf numFmtId="0" fontId="16" fillId="0" borderId="0"/>
    <xf numFmtId="0" fontId="6" fillId="0" borderId="0"/>
    <xf numFmtId="49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/>
    <xf numFmtId="0" fontId="6" fillId="0" borderId="0"/>
    <xf numFmtId="0" fontId="1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17" fillId="0" borderId="0"/>
    <xf numFmtId="0" fontId="16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25" fillId="0" borderId="0"/>
    <xf numFmtId="0" fontId="78" fillId="0" borderId="0"/>
    <xf numFmtId="0" fontId="25" fillId="0" borderId="0"/>
    <xf numFmtId="0" fontId="76" fillId="0" borderId="0"/>
    <xf numFmtId="0" fontId="16" fillId="0" borderId="0"/>
    <xf numFmtId="0" fontId="6" fillId="0" borderId="0"/>
    <xf numFmtId="0" fontId="6" fillId="0" borderId="0"/>
    <xf numFmtId="0" fontId="7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16" fillId="0" borderId="0"/>
    <xf numFmtId="0" fontId="79" fillId="0" borderId="0"/>
    <xf numFmtId="0" fontId="11" fillId="0" borderId="0"/>
    <xf numFmtId="0" fontId="16" fillId="0" borderId="0"/>
    <xf numFmtId="164" fontId="13" fillId="0" borderId="0"/>
    <xf numFmtId="0" fontId="6" fillId="0" borderId="0"/>
    <xf numFmtId="0" fontId="7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7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39" fontId="39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3" fillId="0" borderId="0"/>
    <xf numFmtId="0" fontId="16" fillId="0" borderId="0"/>
    <xf numFmtId="0" fontId="6" fillId="0" borderId="0"/>
    <xf numFmtId="164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39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80" fillId="0" borderId="0"/>
    <xf numFmtId="0" fontId="118" fillId="0" borderId="0" applyFill="0" applyBorder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16" fillId="49" borderId="41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0" fontId="6" fillId="11" borderId="29" applyNumberFormat="0" applyFont="0" applyAlignment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" fontId="111" fillId="0" borderId="0" applyFont="0" applyFill="0" applyBorder="0" applyAlignment="0" applyProtection="0">
      <protection locked="0"/>
    </xf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180" fontId="14" fillId="0" borderId="0" applyFont="0" applyFill="0" applyBorder="0" applyProtection="0"/>
    <xf numFmtId="0" fontId="6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119" fillId="53" borderId="42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0" fontId="49" fillId="9" borderId="26" applyNumberFormat="0" applyAlignment="0" applyProtection="0"/>
    <xf numFmtId="40" fontId="120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40" fontId="17" fillId="52" borderId="0">
      <alignment horizontal="right"/>
    </xf>
    <xf numFmtId="0" fontId="121" fillId="52" borderId="0">
      <alignment horizontal="right"/>
    </xf>
    <xf numFmtId="0" fontId="19" fillId="4" borderId="5"/>
    <xf numFmtId="0" fontId="122" fillId="52" borderId="5"/>
    <xf numFmtId="0" fontId="69" fillId="52" borderId="0">
      <alignment horizontal="left"/>
    </xf>
    <xf numFmtId="0" fontId="69" fillId="52" borderId="0">
      <alignment horizontal="left"/>
    </xf>
    <xf numFmtId="0" fontId="122" fillId="0" borderId="0" applyBorder="0">
      <alignment horizontal="centerContinuous"/>
    </xf>
    <xf numFmtId="0" fontId="123" fillId="4" borderId="0" applyBorder="0">
      <alignment horizontal="centerContinuous"/>
    </xf>
    <xf numFmtId="0" fontId="124" fillId="0" borderId="0" applyBorder="0">
      <alignment horizontal="centerContinuous"/>
    </xf>
    <xf numFmtId="0" fontId="125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2" fontId="28" fillId="62" borderId="31">
      <alignment horizontal="left"/>
    </xf>
    <xf numFmtId="12" fontId="28" fillId="62" borderId="31">
      <alignment horizontal="left"/>
    </xf>
    <xf numFmtId="0" fontId="16" fillId="0" borderId="0" applyFont="0" applyFill="0" applyBorder="0" applyAlignment="0" applyProtection="0"/>
    <xf numFmtId="0" fontId="80" fillId="0" borderId="0"/>
    <xf numFmtId="0" fontId="80" fillId="0" borderId="0"/>
    <xf numFmtId="0" fontId="16" fillId="0" borderId="0" applyFont="0" applyFill="0" applyBorder="0" applyAlignment="0" applyProtection="0"/>
    <xf numFmtId="0" fontId="12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65" fillId="0" borderId="0" applyFont="0" applyFill="0" applyBorder="0" applyProtection="0">
      <alignment horizontal="right"/>
    </xf>
    <xf numFmtId="9" fontId="128" fillId="0" borderId="0"/>
    <xf numFmtId="0" fontId="129" fillId="0" borderId="0"/>
    <xf numFmtId="0" fontId="86" fillId="0" borderId="0" applyFill="0" applyBorder="0">
      <alignment horizontal="right"/>
    </xf>
    <xf numFmtId="0" fontId="111" fillId="59" borderId="17" applyNumberFormat="0" applyFont="0" applyAlignment="0" applyProtection="0"/>
    <xf numFmtId="0" fontId="111" fillId="59" borderId="17" applyNumberFormat="0" applyFont="0" applyAlignment="0" applyProtection="0"/>
    <xf numFmtId="0" fontId="68" fillId="59" borderId="0" applyNumberFormat="0" applyFont="0" applyBorder="0" applyAlignment="0" applyProtection="0">
      <alignment horizontal="center"/>
      <protection locked="0"/>
    </xf>
    <xf numFmtId="0" fontId="68" fillId="59" borderId="0" applyNumberFormat="0" applyFont="0" applyBorder="0" applyAlignment="0" applyProtection="0">
      <alignment horizontal="center"/>
      <protection locked="0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8" fontId="11" fillId="0" borderId="0">
      <alignment vertical="top"/>
    </xf>
    <xf numFmtId="168" fontId="11" fillId="0" borderId="0">
      <alignment vertical="top"/>
    </xf>
    <xf numFmtId="0" fontId="60" fillId="0" borderId="0">
      <protection locked="0"/>
    </xf>
    <xf numFmtId="0" fontId="69" fillId="63" borderId="0">
      <alignment horizontal="center"/>
    </xf>
    <xf numFmtId="0" fontId="69" fillId="2" borderId="0">
      <alignment horizontal="center"/>
    </xf>
    <xf numFmtId="49" fontId="130" fillId="2" borderId="0">
      <alignment horizontal="center"/>
    </xf>
    <xf numFmtId="37" fontId="131" fillId="0" borderId="0" applyNumberFormat="0" applyFill="0" applyBorder="0" applyAlignment="0" applyProtection="0"/>
    <xf numFmtId="37" fontId="132" fillId="0" borderId="0" applyNumberFormat="0" applyFill="0" applyBorder="0" applyAlignment="0" applyProtection="0"/>
    <xf numFmtId="0" fontId="70" fillId="54" borderId="0">
      <alignment horizontal="center"/>
    </xf>
    <xf numFmtId="0" fontId="64" fillId="2" borderId="0">
      <alignment horizontal="center"/>
    </xf>
    <xf numFmtId="0" fontId="70" fillId="54" borderId="0">
      <alignment horizontal="centerContinuous"/>
    </xf>
    <xf numFmtId="0" fontId="64" fillId="2" borderId="0">
      <alignment horizontal="centerContinuous"/>
    </xf>
    <xf numFmtId="0" fontId="62" fillId="2" borderId="0">
      <alignment horizontal="left"/>
    </xf>
    <xf numFmtId="49" fontId="62" fillId="2" borderId="0">
      <alignment horizontal="center"/>
    </xf>
    <xf numFmtId="0" fontId="19" fillId="54" borderId="0">
      <alignment horizontal="left"/>
    </xf>
    <xf numFmtId="0" fontId="69" fillId="2" borderId="0">
      <alignment horizontal="left"/>
    </xf>
    <xf numFmtId="49" fontId="62" fillId="2" borderId="0">
      <alignment horizontal="left"/>
    </xf>
    <xf numFmtId="0" fontId="19" fillId="54" borderId="0">
      <alignment horizontal="centerContinuous"/>
    </xf>
    <xf numFmtId="0" fontId="69" fillId="2" borderId="0">
      <alignment horizontal="centerContinuous"/>
    </xf>
    <xf numFmtId="0" fontId="19" fillId="54" borderId="0">
      <alignment horizontal="right"/>
    </xf>
    <xf numFmtId="0" fontId="69" fillId="2" borderId="0">
      <alignment horizontal="right"/>
    </xf>
    <xf numFmtId="49" fontId="69" fillId="2" borderId="0">
      <alignment horizontal="left"/>
    </xf>
    <xf numFmtId="0" fontId="70" fillId="54" borderId="0">
      <alignment horizontal="right"/>
    </xf>
    <xf numFmtId="0" fontId="64" fillId="2" borderId="0">
      <alignment horizontal="right"/>
    </xf>
    <xf numFmtId="0" fontId="62" fillId="64" borderId="0">
      <alignment horizontal="center"/>
    </xf>
    <xf numFmtId="0" fontId="62" fillId="65" borderId="0">
      <alignment horizontal="center"/>
    </xf>
    <xf numFmtId="0" fontId="133" fillId="64" borderId="0">
      <alignment horizontal="center"/>
    </xf>
    <xf numFmtId="0" fontId="133" fillId="65" borderId="0">
      <alignment horizont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69" fillId="63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134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vertical="center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4" fontId="69" fillId="66" borderId="43" applyNumberFormat="0" applyProtection="0">
      <alignment horizontal="left" vertical="center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0" fontId="69" fillId="66" borderId="43" applyNumberFormat="0" applyProtection="0">
      <alignment horizontal="left" vertical="top" indent="1"/>
    </xf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69" fillId="67" borderId="43" applyNumberFormat="0" applyProtection="0"/>
    <xf numFmtId="4" fontId="69" fillId="67" borderId="0" applyNumberFormat="0" applyProtection="0">
      <alignment horizontal="left" vertical="center" indent="1"/>
    </xf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43" applyNumberFormat="0" applyProtection="0"/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2" applyNumberFormat="0" applyProtection="0">
      <alignment vertical="center"/>
    </xf>
    <xf numFmtId="4" fontId="69" fillId="67" borderId="43" applyNumberFormat="0" applyProtection="0"/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8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69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0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1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2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3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4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5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17" fillId="76" borderId="43" applyNumberFormat="0" applyProtection="0">
      <alignment horizontal="right" vertical="center"/>
    </xf>
    <xf numFmtId="4" fontId="69" fillId="77" borderId="44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7" fillId="78" borderId="0" applyNumberFormat="0" applyProtection="0">
      <alignment horizontal="left" indent="1"/>
    </xf>
    <xf numFmtId="4" fontId="17" fillId="78" borderId="0" applyNumberFormat="0" applyProtection="0">
      <alignment horizontal="left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80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30" fillId="79" borderId="0" applyNumberFormat="0" applyProtection="0">
      <alignment horizontal="left" vertical="center" indent="1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7" fillId="81" borderId="43" applyNumberFormat="0" applyProtection="0">
      <alignment horizontal="right" vertical="center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7" fillId="78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136" fillId="0" borderId="0" applyNumberFormat="0" applyProtection="0">
      <alignment horizontal="left" vertical="center" indent="1"/>
    </xf>
    <xf numFmtId="4" fontId="135" fillId="82" borderId="0" applyNumberFormat="0" applyProtection="0">
      <alignment horizontal="left" indent="1"/>
    </xf>
    <xf numFmtId="4" fontId="135" fillId="82" borderId="0" applyNumberFormat="0" applyProtection="0">
      <alignment horizontal="left" indent="1"/>
    </xf>
    <xf numFmtId="4" fontId="64" fillId="83" borderId="0" applyNumberFormat="0" applyProtection="0"/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17" fillId="81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83" borderId="0" applyNumberFormat="0" applyProtection="0"/>
    <xf numFmtId="4" fontId="64" fillId="0" borderId="0" applyNumberFormat="0" applyProtection="0">
      <alignment horizontal="left" vertical="center" indent="1"/>
    </xf>
    <xf numFmtId="4" fontId="64" fillId="83" borderId="0" applyNumberFormat="0" applyProtection="0"/>
    <xf numFmtId="4" fontId="64" fillId="83" borderId="0" applyNumberFormat="0" applyProtection="0"/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80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center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80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79" borderId="43" applyNumberFormat="0" applyProtection="0">
      <alignment horizontal="left" vertical="top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81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center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81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67" borderId="43" applyNumberFormat="0" applyProtection="0">
      <alignment horizontal="left" vertical="top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5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center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5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84" borderId="43" applyNumberFormat="0" applyProtection="0">
      <alignment horizontal="left" vertical="top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78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center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78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61" borderId="43" applyNumberFormat="0" applyProtection="0">
      <alignment horizontal="left" vertical="top" indent="1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0" fontId="16" fillId="2" borderId="17" applyNumberFormat="0">
      <protection locked="0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37" fillId="60" borderId="43" applyNumberFormat="0" applyProtection="0">
      <alignment vertical="center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4" fontId="17" fillId="60" borderId="43" applyNumberFormat="0" applyProtection="0">
      <alignment horizontal="left" vertical="center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0" fontId="17" fillId="60" borderId="43" applyNumberFormat="0" applyProtection="0">
      <alignment horizontal="left" vertical="top" indent="1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52" borderId="45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7" fillId="0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52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81" borderId="43" applyNumberFormat="0" applyProtection="0">
      <alignment horizontal="left" vertical="center" indent="1"/>
    </xf>
    <xf numFmtId="4" fontId="17" fillId="0" borderId="43" applyNumberFormat="0" applyProtection="0">
      <alignment horizontal="left" vertical="center" indent="1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center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0" fontId="17" fillId="67" borderId="43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38" fillId="86" borderId="0" applyNumberFormat="0" applyProtection="0">
      <alignment horizontal="left"/>
    </xf>
    <xf numFmtId="4" fontId="101" fillId="0" borderId="0" applyNumberFormat="0" applyProtection="0">
      <alignment horizontal="left" vertical="center"/>
    </xf>
    <xf numFmtId="4" fontId="138" fillId="86" borderId="0" applyNumberFormat="0" applyProtection="0">
      <alignment horizontal="left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4" fontId="139" fillId="78" borderId="43" applyNumberFormat="0" applyProtection="0">
      <alignment horizontal="right" vertical="center"/>
    </xf>
    <xf numFmtId="37" fontId="140" fillId="87" borderId="0" applyNumberFormat="0" applyFont="0" applyBorder="0" applyAlignment="0" applyProtection="0"/>
    <xf numFmtId="0" fontId="11" fillId="88" borderId="0" applyNumberFormat="0" applyFont="0" applyBorder="0" applyAlignment="0" applyProtection="0"/>
    <xf numFmtId="0" fontId="141" fillId="0" borderId="0" applyNumberFormat="0" applyFill="0" applyBorder="0" applyAlignment="0" applyProtection="0"/>
    <xf numFmtId="181" fontId="16" fillId="0" borderId="9">
      <alignment horizontal="justify" vertical="top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7" fillId="0" borderId="0">
      <alignment vertical="top"/>
    </xf>
    <xf numFmtId="182" fontId="16" fillId="0" borderId="0" applyFill="0" applyBorder="0" applyAlignment="0" applyProtection="0">
      <alignment wrapText="1"/>
    </xf>
    <xf numFmtId="0" fontId="34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111" fillId="59" borderId="0" applyNumberFormat="0" applyFont="0" applyBorder="0" applyAlignment="0" applyProtection="0"/>
    <xf numFmtId="164" fontId="142" fillId="0" borderId="0" applyNumberFormat="0" applyFill="0" applyBorder="0" applyAlignment="0">
      <alignment horizontal="left"/>
    </xf>
    <xf numFmtId="0" fontId="143" fillId="0" borderId="0" applyFill="0" applyBorder="0" applyProtection="0">
      <alignment horizontal="center" vertical="center"/>
    </xf>
    <xf numFmtId="0" fontId="143" fillId="0" borderId="0" applyFill="0" applyBorder="0" applyProtection="0"/>
    <xf numFmtId="0" fontId="34" fillId="0" borderId="0" applyFill="0" applyBorder="0" applyProtection="0">
      <alignment horizontal="left"/>
    </xf>
    <xf numFmtId="0" fontId="144" fillId="0" borderId="0" applyFill="0" applyBorder="0" applyProtection="0">
      <alignment horizontal="left" vertical="top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10" applyNumberFormat="0" applyFont="0" applyFill="0" applyAlignment="0" applyProtection="0">
      <protection locked="0"/>
    </xf>
    <xf numFmtId="0" fontId="62" fillId="52" borderId="46" applyNumberFormat="0" applyFont="0" applyFill="0" applyAlignment="0" applyProtection="0">
      <protection locked="0"/>
    </xf>
    <xf numFmtId="0" fontId="111" fillId="0" borderId="0" applyNumberFormat="0" applyFill="0" applyBorder="0" applyAlignment="0" applyProtection="0"/>
    <xf numFmtId="18" fontId="62" fillId="52" borderId="0" applyFont="0" applyFill="0" applyBorder="0" applyAlignment="0" applyProtection="0">
      <protection locked="0"/>
    </xf>
    <xf numFmtId="18" fontId="62" fillId="52" borderId="0" applyFont="0" applyFill="0" applyBorder="0" applyAlignment="0" applyProtection="0">
      <protection locked="0"/>
    </xf>
    <xf numFmtId="0" fontId="1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4" fillId="0" borderId="17">
      <alignment horizontal="center" vertical="center" wrapText="1"/>
    </xf>
    <xf numFmtId="0" fontId="34" fillId="0" borderId="17">
      <alignment horizontal="center" vertical="center" wrapText="1"/>
    </xf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60" fillId="0" borderId="47">
      <protection locked="0"/>
    </xf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3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88" fillId="0" borderId="48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6" fillId="0" borderId="47" applyNumberFormat="0" applyFon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80" fillId="0" borderId="49"/>
    <xf numFmtId="164" fontId="146" fillId="0" borderId="0">
      <alignment horizontal="left"/>
    </xf>
    <xf numFmtId="0" fontId="80" fillId="0" borderId="50"/>
    <xf numFmtId="0" fontId="60" fillId="0" borderId="8">
      <protection locked="0"/>
    </xf>
    <xf numFmtId="38" fontId="17" fillId="0" borderId="1" applyFill="0" applyBorder="0" applyAlignment="0" applyProtection="0">
      <protection locked="0"/>
    </xf>
    <xf numFmtId="38" fontId="17" fillId="0" borderId="1" applyFill="0" applyBorder="0" applyAlignment="0" applyProtection="0">
      <protection locked="0"/>
    </xf>
    <xf numFmtId="37" fontId="68" fillId="66" borderId="0" applyNumberFormat="0" applyBorder="0" applyAlignment="0" applyProtection="0"/>
    <xf numFmtId="37" fontId="68" fillId="0" borderId="0"/>
    <xf numFmtId="3" fontId="133" fillId="89" borderId="51" applyProtection="0"/>
    <xf numFmtId="0" fontId="147" fillId="2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52" borderId="0" applyNumberFormat="0" applyFont="0" applyAlignment="0" applyProtection="0"/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11" fillId="52" borderId="10" applyNumberFormat="0" applyFont="0" applyAlignment="0" applyProtection="0">
      <protection locked="0"/>
    </xf>
    <xf numFmtId="0" fontId="149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16" fillId="0" borderId="0"/>
    <xf numFmtId="0" fontId="155" fillId="0" borderId="0"/>
    <xf numFmtId="43" fontId="16" fillId="0" borderId="0" applyFont="0" applyFill="0" applyBorder="0" applyAlignment="0" applyProtection="0"/>
    <xf numFmtId="183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9" fontId="15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165" fontId="14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37" fontId="12" fillId="0" borderId="5" xfId="0" applyNumberFormat="1" applyFont="1" applyFill="1" applyBorder="1" applyProtection="1"/>
    <xf numFmtId="37" fontId="12" fillId="0" borderId="6" xfId="0" applyNumberFormat="1" applyFont="1" applyFill="1" applyBorder="1" applyProtection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" xfId="0" applyFont="1" applyFill="1" applyBorder="1"/>
    <xf numFmtId="0" fontId="12" fillId="0" borderId="10" xfId="0" applyFont="1" applyFill="1" applyBorder="1"/>
    <xf numFmtId="37" fontId="12" fillId="0" borderId="0" xfId="0" applyNumberFormat="1" applyFont="1" applyFill="1" applyBorder="1" applyProtection="1"/>
    <xf numFmtId="0" fontId="12" fillId="0" borderId="5" xfId="0" applyFont="1" applyFill="1" applyBorder="1" applyAlignment="1" applyProtection="1">
      <alignment horizontal="centerContinuous"/>
    </xf>
    <xf numFmtId="164" fontId="23" fillId="0" borderId="0" xfId="7" applyFont="1" applyAlignment="1">
      <alignment horizontal="centerContinuous"/>
    </xf>
    <xf numFmtId="164" fontId="22" fillId="0" borderId="0" xfId="7" applyFont="1" applyAlignment="1">
      <alignment horizontal="centerContinuous"/>
    </xf>
    <xf numFmtId="164" fontId="14" fillId="0" borderId="0" xfId="7" applyFont="1" applyAlignment="1">
      <alignment horizontal="centerContinuous"/>
    </xf>
    <xf numFmtId="165" fontId="12" fillId="0" borderId="0" xfId="1" applyNumberFormat="1" applyFont="1"/>
    <xf numFmtId="166" fontId="12" fillId="0" borderId="0" xfId="3" applyNumberFormat="1" applyFont="1"/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11" xfId="0" applyFont="1" applyFill="1" applyBorder="1"/>
    <xf numFmtId="0" fontId="12" fillId="0" borderId="3" xfId="0" applyFont="1" applyFill="1" applyBorder="1" applyAlignment="1" applyProtection="1">
      <alignment horizontal="centerContinuous"/>
    </xf>
    <xf numFmtId="8" fontId="12" fillId="0" borderId="0" xfId="0" applyNumberFormat="1" applyFont="1" applyFill="1"/>
    <xf numFmtId="0" fontId="12" fillId="0" borderId="1" xfId="0" applyFont="1" applyFill="1" applyBorder="1" applyAlignment="1" applyProtection="1">
      <alignment horizontal="left"/>
    </xf>
    <xf numFmtId="0" fontId="12" fillId="0" borderId="5" xfId="0" applyFont="1" applyFill="1" applyBorder="1" applyAlignment="1" applyProtection="1">
      <alignment horizontal="left"/>
    </xf>
    <xf numFmtId="0" fontId="12" fillId="0" borderId="9" xfId="0" applyFont="1" applyFill="1" applyBorder="1"/>
    <xf numFmtId="0" fontId="12" fillId="0" borderId="4" xfId="0" applyFont="1" applyFill="1" applyBorder="1" applyAlignment="1" applyProtection="1">
      <alignment horizontal="left"/>
    </xf>
    <xf numFmtId="0" fontId="12" fillId="0" borderId="8" xfId="0" applyFont="1" applyFill="1" applyBorder="1" applyAlignment="1">
      <alignment horizontal="centerContinuous"/>
    </xf>
    <xf numFmtId="164" fontId="12" fillId="0" borderId="0" xfId="7" applyFont="1"/>
    <xf numFmtId="0" fontId="12" fillId="0" borderId="0" xfId="6" applyFont="1"/>
    <xf numFmtId="17" fontId="12" fillId="0" borderId="0" xfId="6" applyNumberFormat="1" applyFont="1"/>
    <xf numFmtId="0" fontId="12" fillId="0" borderId="4" xfId="0" applyFont="1" applyFill="1" applyBorder="1" applyAlignment="1" applyProtection="1">
      <alignment horizontal="centerContinuous"/>
    </xf>
    <xf numFmtId="37" fontId="12" fillId="0" borderId="0" xfId="0" applyNumberFormat="1" applyFont="1" applyFill="1" applyBorder="1" applyAlignment="1" applyProtection="1">
      <alignment horizontal="left"/>
    </xf>
    <xf numFmtId="37" fontId="12" fillId="0" borderId="12" xfId="0" applyNumberFormat="1" applyFont="1" applyFill="1" applyBorder="1" applyAlignment="1" applyProtection="1">
      <alignment horizontal="left"/>
    </xf>
    <xf numFmtId="0" fontId="14" fillId="0" borderId="0" xfId="6" applyFont="1"/>
    <xf numFmtId="0" fontId="26" fillId="0" borderId="0" xfId="6" applyFont="1" applyAlignment="1">
      <alignment horizontal="right"/>
    </xf>
    <xf numFmtId="166" fontId="14" fillId="0" borderId="0" xfId="3" applyNumberFormat="1" applyFont="1"/>
    <xf numFmtId="166" fontId="27" fillId="0" borderId="0" xfId="3" applyNumberFormat="1" applyFont="1"/>
    <xf numFmtId="164" fontId="31" fillId="0" borderId="2" xfId="8" applyFont="1" applyBorder="1" applyAlignment="1" applyProtection="1">
      <alignment horizontal="centerContinuous"/>
    </xf>
    <xf numFmtId="164" fontId="31" fillId="0" borderId="10" xfId="8" applyFont="1" applyBorder="1" applyAlignment="1" applyProtection="1">
      <alignment horizontal="centerContinuous"/>
    </xf>
    <xf numFmtId="164" fontId="32" fillId="0" borderId="10" xfId="8" applyBorder="1" applyAlignment="1">
      <alignment horizontal="centerContinuous"/>
    </xf>
    <xf numFmtId="164" fontId="31" fillId="0" borderId="10" xfId="8" applyFont="1" applyBorder="1" applyAlignment="1">
      <alignment horizontal="centerContinuous"/>
    </xf>
    <xf numFmtId="164" fontId="31" fillId="0" borderId="3" xfId="8" applyFont="1" applyBorder="1" applyAlignment="1">
      <alignment horizontal="centerContinuous"/>
    </xf>
    <xf numFmtId="164" fontId="32" fillId="0" borderId="0" xfId="8"/>
    <xf numFmtId="164" fontId="33" fillId="0" borderId="0" xfId="8" applyFont="1" applyBorder="1" applyAlignment="1" applyProtection="1">
      <alignment horizontal="centerContinuous"/>
    </xf>
    <xf numFmtId="164" fontId="32" fillId="0" borderId="0" xfId="8" applyBorder="1" applyAlignment="1">
      <alignment horizontal="centerContinuous"/>
    </xf>
    <xf numFmtId="164" fontId="31" fillId="0" borderId="0" xfId="8" applyFont="1" applyBorder="1" applyAlignment="1">
      <alignment horizontal="centerContinuous"/>
    </xf>
    <xf numFmtId="164" fontId="31" fillId="0" borderId="5" xfId="8" applyFont="1" applyBorder="1" applyAlignment="1">
      <alignment horizontal="centerContinuous"/>
    </xf>
    <xf numFmtId="164" fontId="31" fillId="0" borderId="13" xfId="8" applyFont="1" applyBorder="1" applyAlignment="1" applyProtection="1">
      <alignment horizontal="centerContinuous"/>
    </xf>
    <xf numFmtId="164" fontId="31" fillId="0" borderId="8" xfId="8" applyFont="1" applyBorder="1" applyAlignment="1" applyProtection="1">
      <alignment horizontal="centerContinuous"/>
    </xf>
    <xf numFmtId="164" fontId="32" fillId="0" borderId="8" xfId="8" applyBorder="1" applyAlignment="1">
      <alignment horizontal="centerContinuous"/>
    </xf>
    <xf numFmtId="164" fontId="31" fillId="0" borderId="8" xfId="8" applyFont="1" applyBorder="1" applyAlignment="1">
      <alignment horizontal="centerContinuous"/>
    </xf>
    <xf numFmtId="164" fontId="31" fillId="0" borderId="4" xfId="8" applyFont="1" applyBorder="1" applyAlignment="1">
      <alignment horizontal="centerContinuous"/>
    </xf>
    <xf numFmtId="164" fontId="31" fillId="0" borderId="11" xfId="8" applyFont="1" applyBorder="1" applyAlignment="1" applyProtection="1">
      <alignment horizontal="center"/>
    </xf>
    <xf numFmtId="164" fontId="31" fillId="0" borderId="14" xfId="8" applyFont="1" applyBorder="1"/>
    <xf numFmtId="164" fontId="31" fillId="0" borderId="11" xfId="8" applyFont="1" applyBorder="1"/>
    <xf numFmtId="164" fontId="31" fillId="0" borderId="15" xfId="8" applyFont="1" applyBorder="1"/>
    <xf numFmtId="164" fontId="31" fillId="0" borderId="9" xfId="8" applyFont="1" applyBorder="1" applyAlignment="1" applyProtection="1">
      <alignment horizontal="centerContinuous"/>
    </xf>
    <xf numFmtId="164" fontId="31" fillId="0" borderId="16" xfId="8" applyFont="1" applyBorder="1" applyAlignment="1" applyProtection="1">
      <alignment horizontal="center"/>
    </xf>
    <xf numFmtId="164" fontId="31" fillId="0" borderId="17" xfId="8" applyFont="1" applyBorder="1" applyAlignment="1" applyProtection="1">
      <alignment horizontal="centerContinuous"/>
    </xf>
    <xf numFmtId="164" fontId="31" fillId="0" borderId="17" xfId="8" applyFont="1" applyBorder="1" applyAlignment="1" applyProtection="1">
      <alignment horizontal="center"/>
    </xf>
    <xf numFmtId="164" fontId="31" fillId="0" borderId="15" xfId="8" applyFont="1" applyBorder="1" applyAlignment="1" applyProtection="1">
      <alignment horizontal="center"/>
    </xf>
    <xf numFmtId="41" fontId="32" fillId="0" borderId="2" xfId="8" applyNumberFormat="1" applyBorder="1"/>
    <xf numFmtId="41" fontId="32" fillId="0" borderId="11" xfId="8" applyNumberFormat="1" applyBorder="1"/>
    <xf numFmtId="41" fontId="32" fillId="0" borderId="3" xfId="8" applyNumberFormat="1" applyBorder="1"/>
    <xf numFmtId="41" fontId="32" fillId="0" borderId="7" xfId="8" applyNumberFormat="1" applyBorder="1"/>
    <xf numFmtId="41" fontId="32" fillId="0" borderId="1" xfId="8" applyNumberFormat="1" applyBorder="1"/>
    <xf numFmtId="41" fontId="32" fillId="0" borderId="5" xfId="8" applyNumberFormat="1" applyBorder="1"/>
    <xf numFmtId="42" fontId="14" fillId="0" borderId="7" xfId="8" applyNumberFormat="1" applyFont="1" applyBorder="1"/>
    <xf numFmtId="166" fontId="14" fillId="0" borderId="1" xfId="3" applyNumberFormat="1" applyFont="1" applyFill="1" applyBorder="1"/>
    <xf numFmtId="41" fontId="14" fillId="0" borderId="5" xfId="8" applyNumberFormat="1" applyFont="1" applyBorder="1"/>
    <xf numFmtId="41" fontId="14" fillId="0" borderId="1" xfId="8" applyNumberFormat="1" applyFont="1" applyBorder="1"/>
    <xf numFmtId="41" fontId="35" fillId="0" borderId="7" xfId="8" applyNumberFormat="1" applyFont="1" applyBorder="1"/>
    <xf numFmtId="41" fontId="35" fillId="0" borderId="1" xfId="8" applyNumberFormat="1" applyFont="1" applyBorder="1"/>
    <xf numFmtId="41" fontId="32" fillId="0" borderId="13" xfId="8" applyNumberFormat="1" applyBorder="1"/>
    <xf numFmtId="41" fontId="32" fillId="0" borderId="9" xfId="8" applyNumberFormat="1" applyBorder="1"/>
    <xf numFmtId="41" fontId="32" fillId="0" borderId="4" xfId="8" applyNumberFormat="1" applyBorder="1"/>
    <xf numFmtId="164" fontId="24" fillId="0" borderId="7" xfId="7" applyFont="1" applyBorder="1" applyAlignment="1">
      <alignment horizontal="centerContinuous"/>
    </xf>
    <xf numFmtId="164" fontId="31" fillId="0" borderId="21" xfId="8" applyFont="1" applyBorder="1" applyAlignment="1" applyProtection="1">
      <alignment horizontal="center"/>
    </xf>
    <xf numFmtId="164" fontId="31" fillId="0" borderId="18" xfId="8" applyFont="1" applyBorder="1" applyAlignment="1" applyProtection="1">
      <alignment horizontal="center"/>
    </xf>
    <xf numFmtId="164" fontId="31" fillId="0" borderId="21" xfId="8" applyFont="1" applyBorder="1"/>
    <xf numFmtId="164" fontId="32" fillId="0" borderId="9" xfId="8" applyBorder="1"/>
    <xf numFmtId="165" fontId="16" fillId="0" borderId="0" xfId="14" applyNumberFormat="1" applyFill="1" applyBorder="1"/>
    <xf numFmtId="0" fontId="12" fillId="0" borderId="10" xfId="0" applyFont="1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37" fillId="0" borderId="0" xfId="1" applyNumberFormat="1" applyFont="1" applyFill="1" applyBorder="1"/>
    <xf numFmtId="0" fontId="15" fillId="0" borderId="5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6" xfId="0" applyFont="1" applyFill="1" applyBorder="1" applyAlignment="1" applyProtection="1">
      <alignment horizontal="left"/>
    </xf>
    <xf numFmtId="0" fontId="12" fillId="0" borderId="12" xfId="0" applyFont="1" applyFill="1" applyBorder="1" applyAlignment="1" applyProtection="1">
      <alignment horizontal="left"/>
    </xf>
    <xf numFmtId="0" fontId="12" fillId="0" borderId="12" xfId="0" applyFont="1" applyFill="1" applyBorder="1"/>
    <xf numFmtId="0" fontId="11" fillId="0" borderId="5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37" fontId="12" fillId="0" borderId="4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left"/>
    </xf>
    <xf numFmtId="0" fontId="12" fillId="0" borderId="13" xfId="0" applyFont="1" applyFill="1" applyBorder="1" applyAlignment="1">
      <alignment horizontal="center"/>
    </xf>
    <xf numFmtId="0" fontId="15" fillId="0" borderId="9" xfId="0" applyFont="1" applyFill="1" applyBorder="1" applyAlignment="1" applyProtection="1">
      <alignment horizontal="left"/>
    </xf>
    <xf numFmtId="10" fontId="12" fillId="0" borderId="4" xfId="0" applyNumberFormat="1" applyFont="1" applyFill="1" applyBorder="1" applyProtection="1"/>
    <xf numFmtId="0" fontId="12" fillId="0" borderId="4" xfId="0" applyFont="1" applyFill="1" applyBorder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164" fontId="14" fillId="0" borderId="9" xfId="8" applyFont="1" applyFill="1" applyBorder="1" applyAlignment="1" applyProtection="1">
      <alignment horizontal="center"/>
    </xf>
    <xf numFmtId="0" fontId="14" fillId="0" borderId="1" xfId="6" applyFont="1" applyFill="1" applyBorder="1"/>
    <xf numFmtId="166" fontId="40" fillId="0" borderId="5" xfId="3" applyNumberFormat="1" applyFont="1" applyFill="1" applyBorder="1"/>
    <xf numFmtId="41" fontId="24" fillId="0" borderId="1" xfId="8" applyNumberFormat="1" applyFont="1" applyFill="1" applyBorder="1"/>
    <xf numFmtId="0" fontId="11" fillId="0" borderId="4" xfId="0" applyFont="1" applyFill="1" applyBorder="1" applyAlignment="1" applyProtection="1">
      <alignment horizontal="centerContinuous"/>
    </xf>
    <xf numFmtId="0" fontId="15" fillId="0" borderId="0" xfId="0" applyFont="1" applyFill="1" applyAlignment="1" applyProtection="1">
      <alignment horizontal="center"/>
    </xf>
    <xf numFmtId="37" fontId="12" fillId="0" borderId="5" xfId="0" applyNumberFormat="1" applyFont="1" applyFill="1" applyBorder="1"/>
    <xf numFmtId="0" fontId="11" fillId="0" borderId="0" xfId="0" applyFont="1" applyFill="1"/>
    <xf numFmtId="37" fontId="12" fillId="0" borderId="0" xfId="0" applyNumberFormat="1" applyFont="1" applyFill="1"/>
    <xf numFmtId="0" fontId="11" fillId="0" borderId="4" xfId="0" applyFont="1" applyFill="1" applyBorder="1" applyAlignment="1" applyProtection="1">
      <alignment horizontal="center"/>
    </xf>
    <xf numFmtId="164" fontId="13" fillId="0" borderId="0" xfId="205" applyBorder="1"/>
    <xf numFmtId="164" fontId="13" fillId="0" borderId="0" xfId="205"/>
    <xf numFmtId="9" fontId="0" fillId="0" borderId="0" xfId="206" applyFont="1"/>
    <xf numFmtId="164" fontId="13" fillId="0" borderId="0" xfId="205" applyAlignment="1">
      <alignment horizontal="center"/>
    </xf>
    <xf numFmtId="164" fontId="13" fillId="0" borderId="0" xfId="205" applyFill="1"/>
    <xf numFmtId="0" fontId="151" fillId="0" borderId="0" xfId="21237" applyFont="1" applyFill="1"/>
    <xf numFmtId="0" fontId="151" fillId="0" borderId="0" xfId="21237" applyFont="1"/>
    <xf numFmtId="0" fontId="152" fillId="0" borderId="0" xfId="21237" applyFont="1" applyFill="1" applyAlignment="1">
      <alignment horizontal="centerContinuous"/>
    </xf>
    <xf numFmtId="165" fontId="152" fillId="0" borderId="0" xfId="19729" applyNumberFormat="1" applyFont="1" applyFill="1" applyAlignment="1">
      <alignment horizontal="centerContinuous"/>
    </xf>
    <xf numFmtId="0" fontId="152" fillId="0" borderId="0" xfId="21237" applyFont="1" applyFill="1" applyProtection="1">
      <protection locked="0"/>
    </xf>
    <xf numFmtId="0" fontId="152" fillId="0" borderId="0" xfId="21237" applyFont="1" applyFill="1"/>
    <xf numFmtId="165" fontId="152" fillId="0" borderId="0" xfId="19729" applyNumberFormat="1" applyFont="1" applyFill="1"/>
    <xf numFmtId="0" fontId="151" fillId="0" borderId="0" xfId="21237" applyFont="1" applyFill="1" applyAlignment="1">
      <alignment horizontal="centerContinuous"/>
    </xf>
    <xf numFmtId="165" fontId="151" fillId="0" borderId="0" xfId="19729" applyNumberFormat="1" applyFont="1" applyFill="1" applyAlignment="1">
      <alignment horizontal="centerContinuous"/>
    </xf>
    <xf numFmtId="0" fontId="151" fillId="0" borderId="52" xfId="21237" applyFont="1" applyFill="1" applyBorder="1" applyAlignment="1">
      <alignment wrapText="1"/>
    </xf>
    <xf numFmtId="0" fontId="151" fillId="0" borderId="53" xfId="21237" applyFont="1" applyFill="1" applyBorder="1" applyAlignment="1">
      <alignment wrapText="1"/>
    </xf>
    <xf numFmtId="165" fontId="151" fillId="0" borderId="54" xfId="19729" applyNumberFormat="1" applyFont="1" applyFill="1" applyBorder="1" applyAlignment="1">
      <alignment horizontal="center" wrapText="1"/>
    </xf>
    <xf numFmtId="165" fontId="151" fillId="0" borderId="55" xfId="19729" applyNumberFormat="1" applyFont="1" applyFill="1" applyBorder="1" applyAlignment="1">
      <alignment horizontal="center" wrapText="1"/>
    </xf>
    <xf numFmtId="0" fontId="151" fillId="0" borderId="56" xfId="21237" applyFont="1" applyFill="1" applyBorder="1"/>
    <xf numFmtId="0" fontId="151" fillId="0" borderId="0" xfId="21237" applyFont="1" applyFill="1" applyBorder="1"/>
    <xf numFmtId="165" fontId="151" fillId="0" borderId="57" xfId="19729" applyNumberFormat="1" applyFont="1" applyFill="1" applyBorder="1"/>
    <xf numFmtId="165" fontId="151" fillId="0" borderId="0" xfId="19729" applyNumberFormat="1" applyFont="1" applyFill="1" applyBorder="1" applyProtection="1">
      <protection locked="0"/>
    </xf>
    <xf numFmtId="165" fontId="151" fillId="0" borderId="57" xfId="19729" applyNumberFormat="1" applyFont="1" applyFill="1" applyBorder="1" applyProtection="1">
      <protection locked="0"/>
    </xf>
    <xf numFmtId="165" fontId="151" fillId="0" borderId="8" xfId="19729" applyNumberFormat="1" applyFont="1" applyFill="1" applyBorder="1" applyProtection="1">
      <protection locked="0"/>
    </xf>
    <xf numFmtId="165" fontId="151" fillId="0" borderId="58" xfId="19729" applyNumberFormat="1" applyFont="1" applyFill="1" applyBorder="1" applyProtection="1">
      <protection locked="0"/>
    </xf>
    <xf numFmtId="165" fontId="151" fillId="0" borderId="0" xfId="19729" applyNumberFormat="1" applyFont="1" applyFill="1" applyBorder="1"/>
    <xf numFmtId="165" fontId="151" fillId="0" borderId="12" xfId="19729" applyNumberFormat="1" applyFont="1" applyFill="1" applyBorder="1"/>
    <xf numFmtId="165" fontId="151" fillId="0" borderId="59" xfId="19729" applyNumberFormat="1" applyFont="1" applyFill="1" applyBorder="1"/>
    <xf numFmtId="165" fontId="151" fillId="0" borderId="20" xfId="19729" applyNumberFormat="1" applyFont="1" applyFill="1" applyBorder="1"/>
    <xf numFmtId="165" fontId="151" fillId="0" borderId="60" xfId="19729" applyNumberFormat="1" applyFont="1" applyFill="1" applyBorder="1"/>
    <xf numFmtId="165" fontId="151" fillId="0" borderId="19" xfId="19729" applyNumberFormat="1" applyFont="1" applyFill="1" applyBorder="1"/>
    <xf numFmtId="165" fontId="151" fillId="0" borderId="61" xfId="19729" applyNumberFormat="1" applyFont="1" applyFill="1" applyBorder="1"/>
    <xf numFmtId="10" fontId="151" fillId="0" borderId="56" xfId="25357" applyNumberFormat="1" applyFont="1" applyFill="1" applyBorder="1"/>
    <xf numFmtId="10" fontId="151" fillId="0" borderId="0" xfId="25357" applyNumberFormat="1" applyFont="1" applyFill="1" applyBorder="1"/>
    <xf numFmtId="10" fontId="151" fillId="0" borderId="19" xfId="25357" applyNumberFormat="1" applyFont="1" applyFill="1" applyBorder="1"/>
    <xf numFmtId="0" fontId="151" fillId="0" borderId="62" xfId="21237" applyFont="1" applyFill="1" applyBorder="1"/>
    <xf numFmtId="0" fontId="151" fillId="0" borderId="31" xfId="21237" applyFont="1" applyFill="1" applyBorder="1"/>
    <xf numFmtId="165" fontId="153" fillId="0" borderId="31" xfId="19729" applyNumberFormat="1" applyFont="1" applyFill="1" applyBorder="1"/>
    <xf numFmtId="165" fontId="153" fillId="0" borderId="63" xfId="19729" applyNumberFormat="1" applyFont="1" applyFill="1" applyBorder="1"/>
    <xf numFmtId="165" fontId="151" fillId="0" borderId="0" xfId="19729" applyNumberFormat="1" applyFont="1" applyFill="1"/>
    <xf numFmtId="0" fontId="151" fillId="0" borderId="52" xfId="21237" applyFont="1" applyBorder="1"/>
    <xf numFmtId="0" fontId="151" fillId="0" borderId="53" xfId="21237" applyFont="1" applyBorder="1"/>
    <xf numFmtId="0" fontId="151" fillId="0" borderId="53" xfId="21237" applyFont="1" applyFill="1" applyBorder="1"/>
    <xf numFmtId="165" fontId="151" fillId="0" borderId="53" xfId="19729" applyNumberFormat="1" applyFont="1" applyFill="1" applyBorder="1" applyProtection="1">
      <protection locked="0"/>
    </xf>
    <xf numFmtId="165" fontId="151" fillId="0" borderId="64" xfId="19729" applyNumberFormat="1" applyFont="1" applyFill="1" applyBorder="1" applyProtection="1">
      <protection locked="0"/>
    </xf>
    <xf numFmtId="0" fontId="151" fillId="0" borderId="56" xfId="21237" applyFont="1" applyBorder="1"/>
    <xf numFmtId="0" fontId="151" fillId="0" borderId="0" xfId="21237" applyFont="1" applyBorder="1"/>
    <xf numFmtId="0" fontId="151" fillId="0" borderId="62" xfId="21237" applyFont="1" applyBorder="1"/>
    <xf numFmtId="0" fontId="151" fillId="0" borderId="31" xfId="21237" applyFont="1" applyBorder="1"/>
    <xf numFmtId="165" fontId="151" fillId="0" borderId="31" xfId="19729" applyNumberFormat="1" applyFont="1" applyFill="1" applyBorder="1"/>
    <xf numFmtId="165" fontId="151" fillId="0" borderId="0" xfId="19729" applyNumberFormat="1" applyFont="1"/>
    <xf numFmtId="3" fontId="151" fillId="0" borderId="0" xfId="21237" applyNumberFormat="1" applyFont="1"/>
    <xf numFmtId="3" fontId="154" fillId="0" borderId="0" xfId="21237" applyNumberFormat="1" applyFont="1"/>
    <xf numFmtId="164" fontId="150" fillId="0" borderId="0" xfId="205" applyFont="1" applyAlignment="1"/>
    <xf numFmtId="164" fontId="11" fillId="0" borderId="0" xfId="205" applyFont="1" applyAlignment="1"/>
    <xf numFmtId="164" fontId="13" fillId="0" borderId="0" xfId="205" applyFont="1"/>
    <xf numFmtId="10" fontId="151" fillId="0" borderId="61" xfId="25357" applyNumberFormat="1" applyFont="1" applyFill="1" applyBorder="1"/>
    <xf numFmtId="43" fontId="12" fillId="0" borderId="0" xfId="1" applyFont="1" applyFill="1"/>
    <xf numFmtId="165" fontId="151" fillId="0" borderId="65" xfId="19729" applyNumberFormat="1" applyFont="1" applyFill="1" applyBorder="1" applyProtection="1">
      <protection locked="0"/>
    </xf>
    <xf numFmtId="165" fontId="151" fillId="0" borderId="63" xfId="19729" applyNumberFormat="1" applyFont="1" applyFill="1" applyBorder="1"/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0" fontId="159" fillId="0" borderId="0" xfId="21237" applyFont="1"/>
    <xf numFmtId="0" fontId="7" fillId="0" borderId="0" xfId="0" applyFont="1" applyFill="1"/>
    <xf numFmtId="0" fontId="7" fillId="0" borderId="0" xfId="0" quotePrefix="1" applyFont="1" applyFill="1"/>
    <xf numFmtId="43" fontId="16" fillId="0" borderId="0" xfId="26676" applyFill="1"/>
    <xf numFmtId="43" fontId="16" fillId="0" borderId="0" xfId="26677" applyFill="1"/>
    <xf numFmtId="43" fontId="16" fillId="0" borderId="0" xfId="1" applyFont="1" applyFill="1"/>
    <xf numFmtId="165" fontId="16" fillId="0" borderId="0" xfId="1" applyNumberFormat="1" applyFont="1" applyFill="1"/>
    <xf numFmtId="43" fontId="7" fillId="0" borderId="0" xfId="1" applyFont="1" applyFill="1"/>
    <xf numFmtId="43" fontId="7" fillId="0" borderId="5" xfId="1" applyFont="1" applyFill="1" applyBorder="1"/>
    <xf numFmtId="165" fontId="7" fillId="0" borderId="0" xfId="1" applyNumberFormat="1" applyFont="1" applyFill="1"/>
    <xf numFmtId="43" fontId="0" fillId="0" borderId="0" xfId="0" applyNumberFormat="1" applyFill="1"/>
    <xf numFmtId="165" fontId="0" fillId="0" borderId="0" xfId="0" applyNumberFormat="1" applyFill="1"/>
    <xf numFmtId="49" fontId="24" fillId="0" borderId="0" xfId="21237" applyNumberFormat="1" applyFont="1" applyFill="1"/>
    <xf numFmtId="49" fontId="16" fillId="0" borderId="0" xfId="26673" applyNumberFormat="1" applyFill="1" applyAlignment="1">
      <alignment horizontal="center"/>
    </xf>
    <xf numFmtId="43" fontId="7" fillId="0" borderId="0" xfId="26702" applyNumberFormat="1" applyFont="1" applyFill="1"/>
    <xf numFmtId="10" fontId="7" fillId="0" borderId="0" xfId="26702" applyNumberFormat="1" applyFont="1" applyFill="1"/>
    <xf numFmtId="49" fontId="16" fillId="0" borderId="0" xfId="26673" applyNumberFormat="1" applyFill="1" applyAlignment="1">
      <alignment horizontal="right"/>
    </xf>
    <xf numFmtId="49" fontId="156" fillId="0" borderId="0" xfId="26673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3" fontId="157" fillId="0" borderId="65" xfId="1" applyFont="1" applyFill="1" applyBorder="1"/>
    <xf numFmtId="43" fontId="7" fillId="0" borderId="65" xfId="1" applyFont="1" applyFill="1" applyBorder="1"/>
    <xf numFmtId="165" fontId="7" fillId="0" borderId="65" xfId="1" applyNumberFormat="1" applyFont="1" applyFill="1" applyBorder="1"/>
    <xf numFmtId="0" fontId="7" fillId="0" borderId="0" xfId="0" applyFont="1" applyFill="1" applyAlignment="1">
      <alignment vertical="center"/>
    </xf>
    <xf numFmtId="165" fontId="157" fillId="0" borderId="0" xfId="1" applyNumberFormat="1" applyFont="1" applyFill="1" applyAlignment="1">
      <alignment horizontal="center"/>
    </xf>
    <xf numFmtId="43" fontId="157" fillId="0" borderId="0" xfId="1" applyFont="1" applyFill="1" applyAlignment="1">
      <alignment horizontal="center"/>
    </xf>
    <xf numFmtId="49" fontId="34" fillId="0" borderId="65" xfId="26673" quotePrefix="1" applyNumberFormat="1" applyFont="1" applyFill="1" applyBorder="1" applyAlignment="1">
      <alignment horizontal="center"/>
    </xf>
    <xf numFmtId="17" fontId="157" fillId="0" borderId="65" xfId="0" quotePrefix="1" applyNumberFormat="1" applyFont="1" applyFill="1" applyBorder="1"/>
    <xf numFmtId="165" fontId="34" fillId="0" borderId="65" xfId="1" applyNumberFormat="1" applyFont="1" applyFill="1" applyBorder="1" applyAlignment="1">
      <alignment horizontal="center"/>
    </xf>
    <xf numFmtId="49" fontId="34" fillId="0" borderId="0" xfId="26673" quotePrefix="1" applyNumberFormat="1" applyFont="1" applyFill="1" applyAlignment="1">
      <alignment horizontal="center"/>
    </xf>
    <xf numFmtId="17" fontId="157" fillId="0" borderId="0" xfId="0" quotePrefix="1" applyNumberFormat="1" applyFont="1" applyFill="1"/>
    <xf numFmtId="165" fontId="34" fillId="0" borderId="0" xfId="1" applyNumberFormat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43" fontId="16" fillId="0" borderId="10" xfId="26677" applyFill="1" applyBorder="1"/>
    <xf numFmtId="43" fontId="16" fillId="0" borderId="10" xfId="1" applyFont="1" applyFill="1" applyBorder="1"/>
    <xf numFmtId="49" fontId="16" fillId="0" borderId="0" xfId="21504" applyNumberFormat="1" applyFont="1" applyFill="1"/>
    <xf numFmtId="49" fontId="7" fillId="0" borderId="0" xfId="22081" applyNumberFormat="1" applyFont="1" applyFill="1"/>
    <xf numFmtId="49" fontId="7" fillId="0" borderId="0" xfId="21832" applyNumberFormat="1" applyFont="1" applyFill="1"/>
    <xf numFmtId="49" fontId="16" fillId="0" borderId="0" xfId="21781" applyNumberFormat="1" applyFont="1" applyFill="1"/>
    <xf numFmtId="49" fontId="7" fillId="0" borderId="0" xfId="21752" applyNumberFormat="1" applyFont="1" applyFill="1"/>
    <xf numFmtId="49" fontId="7" fillId="0" borderId="0" xfId="21724" applyNumberFormat="1" applyFont="1" applyFill="1"/>
    <xf numFmtId="49" fontId="16" fillId="0" borderId="0" xfId="21700" applyNumberFormat="1" applyFill="1"/>
    <xf numFmtId="49" fontId="16" fillId="0" borderId="0" xfId="26682" applyNumberFormat="1" applyFill="1"/>
    <xf numFmtId="49" fontId="7" fillId="0" borderId="0" xfId="0" applyNumberFormat="1" applyFont="1" applyFill="1"/>
    <xf numFmtId="49" fontId="16" fillId="0" borderId="0" xfId="21556" applyNumberFormat="1" applyFill="1"/>
    <xf numFmtId="49" fontId="16" fillId="0" borderId="0" xfId="22012" applyNumberFormat="1" applyFill="1"/>
    <xf numFmtId="43" fontId="7" fillId="0" borderId="0" xfId="26683" applyFont="1" applyFill="1"/>
    <xf numFmtId="43" fontId="16" fillId="0" borderId="65" xfId="26677" applyFill="1" applyBorder="1"/>
    <xf numFmtId="43" fontId="16" fillId="0" borderId="12" xfId="26677" applyFill="1" applyBorder="1"/>
    <xf numFmtId="43" fontId="16" fillId="0" borderId="12" xfId="1" applyFont="1" applyFill="1" applyBorder="1"/>
    <xf numFmtId="43" fontId="16" fillId="0" borderId="65" xfId="1" applyFont="1" applyFill="1" applyBorder="1"/>
    <xf numFmtId="49" fontId="7" fillId="0" borderId="0" xfId="21805" applyNumberFormat="1" applyFont="1" applyFill="1"/>
    <xf numFmtId="0" fontId="16" fillId="0" borderId="0" xfId="21504" applyFont="1" applyFill="1"/>
    <xf numFmtId="0" fontId="7" fillId="0" borderId="0" xfId="22081" applyFont="1" applyFill="1"/>
    <xf numFmtId="0" fontId="7" fillId="0" borderId="0" xfId="21832" applyFont="1" applyFill="1"/>
    <xf numFmtId="0" fontId="16" fillId="0" borderId="0" xfId="21781" applyFont="1" applyFill="1"/>
    <xf numFmtId="0" fontId="7" fillId="0" borderId="0" xfId="21752" applyFont="1" applyFill="1"/>
    <xf numFmtId="0" fontId="7" fillId="0" borderId="0" xfId="21724" applyNumberFormat="1" applyFont="1" applyFill="1"/>
    <xf numFmtId="0" fontId="16" fillId="0" borderId="0" xfId="21700" applyFill="1"/>
    <xf numFmtId="0" fontId="16" fillId="0" borderId="0" xfId="26682" applyFill="1"/>
    <xf numFmtId="0" fontId="16" fillId="0" borderId="0" xfId="21556" applyFill="1"/>
    <xf numFmtId="0" fontId="16" fillId="0" borderId="0" xfId="22012" applyFill="1"/>
    <xf numFmtId="43" fontId="16" fillId="0" borderId="0" xfId="21504" applyNumberFormat="1" applyFont="1" applyFill="1"/>
    <xf numFmtId="43" fontId="16" fillId="0" borderId="10" xfId="26685" applyFill="1" applyBorder="1"/>
    <xf numFmtId="43" fontId="16" fillId="0" borderId="10" xfId="26686" applyFill="1" applyBorder="1"/>
    <xf numFmtId="43" fontId="16" fillId="0" borderId="10" xfId="26687" applyFill="1" applyBorder="1"/>
    <xf numFmtId="43" fontId="16" fillId="0" borderId="10" xfId="19796" applyFill="1" applyBorder="1"/>
    <xf numFmtId="43" fontId="16" fillId="0" borderId="10" xfId="26688" applyFill="1" applyBorder="1"/>
    <xf numFmtId="43" fontId="16" fillId="0" borderId="10" xfId="26689" applyFill="1" applyBorder="1"/>
    <xf numFmtId="43" fontId="16" fillId="0" borderId="10" xfId="26690" applyFill="1" applyBorder="1"/>
    <xf numFmtId="43" fontId="7" fillId="0" borderId="10" xfId="26683" applyFont="1" applyFill="1" applyBorder="1"/>
    <xf numFmtId="43" fontId="16" fillId="0" borderId="10" xfId="26691" applyFill="1" applyBorder="1"/>
    <xf numFmtId="43" fontId="16" fillId="0" borderId="10" xfId="26692" applyFill="1" applyBorder="1"/>
    <xf numFmtId="43" fontId="16" fillId="0" borderId="0" xfId="26685" applyFill="1"/>
    <xf numFmtId="43" fontId="16" fillId="0" borderId="0" xfId="26686" applyFill="1"/>
    <xf numFmtId="43" fontId="16" fillId="0" borderId="0" xfId="26687" applyFill="1"/>
    <xf numFmtId="43" fontId="16" fillId="0" borderId="0" xfId="19796" applyFill="1"/>
    <xf numFmtId="43" fontId="16" fillId="0" borderId="0" xfId="26688" applyFill="1"/>
    <xf numFmtId="43" fontId="16" fillId="0" borderId="0" xfId="26689" applyFill="1"/>
    <xf numFmtId="43" fontId="16" fillId="0" borderId="0" xfId="26690" applyFill="1"/>
    <xf numFmtId="43" fontId="16" fillId="0" borderId="0" xfId="26691" applyFill="1"/>
    <xf numFmtId="43" fontId="16" fillId="0" borderId="0" xfId="26692" applyFill="1"/>
    <xf numFmtId="43" fontId="7" fillId="0" borderId="0" xfId="0" applyNumberFormat="1" applyFont="1" applyFill="1"/>
    <xf numFmtId="0" fontId="16" fillId="0" borderId="0" xfId="0" quotePrefix="1" applyFont="1" applyFill="1"/>
    <xf numFmtId="165" fontId="7" fillId="0" borderId="0" xfId="0" applyNumberFormat="1" applyFont="1" applyFill="1"/>
    <xf numFmtId="43" fontId="16" fillId="0" borderId="0" xfId="68" applyFont="1" applyFill="1"/>
    <xf numFmtId="43" fontId="16" fillId="0" borderId="0" xfId="26694" applyFill="1"/>
    <xf numFmtId="43" fontId="16" fillId="0" borderId="0" xfId="26695" applyFill="1"/>
    <xf numFmtId="43" fontId="16" fillId="0" borderId="0" xfId="26683" applyFill="1"/>
    <xf numFmtId="43" fontId="16" fillId="0" borderId="0" xfId="26696" applyFill="1"/>
    <xf numFmtId="49" fontId="16" fillId="0" borderId="0" xfId="21456" applyNumberFormat="1" applyFill="1"/>
    <xf numFmtId="49" fontId="16" fillId="0" borderId="0" xfId="26697" applyNumberFormat="1" applyFill="1"/>
    <xf numFmtId="49" fontId="16" fillId="0" borderId="0" xfId="26698" applyNumberFormat="1" applyFill="1"/>
    <xf numFmtId="43" fontId="16" fillId="0" borderId="0" xfId="26699" applyFill="1"/>
    <xf numFmtId="49" fontId="7" fillId="0" borderId="0" xfId="22104" applyNumberFormat="1" applyFont="1" applyFill="1"/>
    <xf numFmtId="49" fontId="7" fillId="0" borderId="0" xfId="22035" applyNumberFormat="1" applyFont="1" applyFill="1"/>
    <xf numFmtId="0" fontId="157" fillId="0" borderId="0" xfId="0" applyFont="1" applyFill="1"/>
    <xf numFmtId="43" fontId="34" fillId="0" borderId="0" xfId="26676" applyFont="1" applyFill="1"/>
    <xf numFmtId="43" fontId="34" fillId="0" borderId="66" xfId="26677" applyFont="1" applyFill="1" applyBorder="1"/>
    <xf numFmtId="165" fontId="157" fillId="0" borderId="0" xfId="1" applyNumberFormat="1" applyFont="1" applyFill="1"/>
    <xf numFmtId="43" fontId="157" fillId="0" borderId="0" xfId="1" applyFont="1" applyFill="1"/>
    <xf numFmtId="43" fontId="157" fillId="0" borderId="5" xfId="1" applyFont="1" applyFill="1" applyBorder="1"/>
    <xf numFmtId="2" fontId="7" fillId="0" borderId="0" xfId="21805" applyNumberFormat="1" applyFont="1" applyFill="1" applyAlignment="1">
      <alignment wrapText="1"/>
    </xf>
    <xf numFmtId="2" fontId="16" fillId="0" borderId="0" xfId="21237" applyNumberFormat="1" applyFill="1" applyAlignment="1">
      <alignment wrapText="1"/>
    </xf>
    <xf numFmtId="49" fontId="16" fillId="0" borderId="0" xfId="21237" applyNumberFormat="1" applyFill="1"/>
    <xf numFmtId="49" fontId="16" fillId="0" borderId="0" xfId="21805" applyNumberFormat="1" applyFont="1" applyFill="1"/>
    <xf numFmtId="43" fontId="7" fillId="0" borderId="7" xfId="1" applyFont="1" applyFill="1" applyBorder="1"/>
    <xf numFmtId="49" fontId="157" fillId="0" borderId="0" xfId="21805" applyNumberFormat="1" applyFont="1" applyFill="1"/>
    <xf numFmtId="0" fontId="7" fillId="0" borderId="65" xfId="0" applyFont="1" applyFill="1" applyBorder="1"/>
    <xf numFmtId="43" fontId="157" fillId="0" borderId="0" xfId="0" applyNumberFormat="1" applyFont="1" applyFill="1"/>
    <xf numFmtId="43" fontId="7" fillId="0" borderId="17" xfId="1" applyFont="1" applyFill="1" applyBorder="1"/>
    <xf numFmtId="165" fontId="151" fillId="0" borderId="0" xfId="21237" applyNumberFormat="1" applyFont="1" applyFill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/>
    <xf numFmtId="10" fontId="15" fillId="0" borderId="0" xfId="0" applyNumberFormat="1" applyFont="1" applyFill="1"/>
    <xf numFmtId="44" fontId="0" fillId="0" borderId="0" xfId="3" applyFont="1"/>
    <xf numFmtId="0" fontId="12" fillId="0" borderId="0" xfId="0" applyFont="1" applyFill="1" applyBorder="1" applyAlignment="1" applyProtection="1">
      <alignment horizontal="center"/>
    </xf>
    <xf numFmtId="0" fontId="11" fillId="0" borderId="65" xfId="0" applyFont="1" applyFill="1" applyBorder="1" applyAlignment="1" applyProtection="1">
      <alignment horizontal="center"/>
    </xf>
    <xf numFmtId="0" fontId="12" fillId="0" borderId="65" xfId="0" applyFont="1" applyFill="1" applyBorder="1"/>
    <xf numFmtId="0" fontId="15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centerContinuous"/>
    </xf>
    <xf numFmtId="0" fontId="12" fillId="0" borderId="2" xfId="0" applyFont="1" applyFill="1" applyBorder="1"/>
    <xf numFmtId="37" fontId="12" fillId="0" borderId="7" xfId="0" applyNumberFormat="1" applyFont="1" applyFill="1" applyBorder="1" applyProtection="1"/>
    <xf numFmtId="0" fontId="12" fillId="0" borderId="13" xfId="0" applyFont="1" applyFill="1" applyBorder="1"/>
    <xf numFmtId="0" fontId="12" fillId="0" borderId="13" xfId="0" applyFont="1" applyFill="1" applyBorder="1" applyAlignment="1" applyProtection="1">
      <alignment horizontal="centerContinuous"/>
    </xf>
    <xf numFmtId="0" fontId="12" fillId="0" borderId="7" xfId="0" applyFont="1" applyFill="1" applyBorder="1" applyAlignment="1" applyProtection="1">
      <alignment horizontal="left"/>
    </xf>
    <xf numFmtId="37" fontId="12" fillId="0" borderId="67" xfId="0" applyNumberFormat="1" applyFont="1" applyFill="1" applyBorder="1" applyAlignment="1" applyProtection="1">
      <alignment horizontal="left"/>
    </xf>
    <xf numFmtId="37" fontId="12" fillId="0" borderId="13" xfId="0" applyNumberFormat="1" applyFont="1" applyFill="1" applyBorder="1" applyAlignment="1" applyProtection="1">
      <alignment horizontal="left"/>
    </xf>
    <xf numFmtId="0" fontId="12" fillId="0" borderId="67" xfId="0" applyFont="1" applyFill="1" applyBorder="1" applyAlignment="1" applyProtection="1">
      <alignment horizontal="left"/>
    </xf>
    <xf numFmtId="164" fontId="150" fillId="0" borderId="0" xfId="205" applyFont="1" applyAlignment="1">
      <alignment horizontal="center"/>
    </xf>
    <xf numFmtId="0" fontId="152" fillId="0" borderId="0" xfId="21237" applyFont="1" applyFill="1" applyAlignment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 wrapText="1"/>
    </xf>
  </cellXfs>
  <cellStyles count="26707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2 9" xfId="26704" xr:uid="{A0798680-4B5B-449D-89CC-FAA2739B51AE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62" xfId="26706" xr:uid="{E8CD39A1-0354-4BC7-BF69-9B30DACBF9B7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6" xfId="26705" xr:uid="{1E7F1DCB-7D14-4B54-9581-8390361233BB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2 9" xfId="26703" xr:uid="{7D343D83-C421-4814-BE52-97976902B174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53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  <pageSetUpPr fitToPage="1"/>
  </sheetPr>
  <dimension ref="C6:L38"/>
  <sheetViews>
    <sheetView view="pageBreakPreview" zoomScaleNormal="100" zoomScaleSheetLayoutView="100" workbookViewId="0">
      <selection activeCell="P35" sqref="P35"/>
    </sheetView>
  </sheetViews>
  <sheetFormatPr defaultRowHeight="12"/>
  <cols>
    <col min="1" max="1" width="8" style="117" customWidth="1"/>
    <col min="2" max="3" width="9.33203125" style="117"/>
    <col min="4" max="4" width="13.5" style="117" customWidth="1"/>
    <col min="5" max="5" width="16.83203125" style="117" customWidth="1"/>
    <col min="6" max="9" width="9.33203125" style="117"/>
    <col min="10" max="10" width="9.5" style="117" customWidth="1"/>
    <col min="11" max="16384" width="9.33203125" style="117"/>
  </cols>
  <sheetData>
    <row r="6" spans="3:11">
      <c r="C6" s="116"/>
    </row>
    <row r="7" spans="3:11">
      <c r="C7" s="116"/>
    </row>
    <row r="8" spans="3:11">
      <c r="C8" s="116"/>
    </row>
    <row r="9" spans="3:11">
      <c r="J9" s="116"/>
      <c r="K9" s="116"/>
    </row>
    <row r="27" spans="12:12" ht="12.75">
      <c r="L27" s="118"/>
    </row>
    <row r="38" spans="11:11">
      <c r="K38" s="119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53</xdr:row>
                <xdr:rowOff>104775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935"/>
  <sheetViews>
    <sheetView view="pageBreakPreview" topLeftCell="V705" zoomScale="106" zoomScaleNormal="100" zoomScaleSheetLayoutView="106" workbookViewId="0">
      <selection activeCell="X744" sqref="X744"/>
    </sheetView>
  </sheetViews>
  <sheetFormatPr defaultRowHeight="12.75"/>
  <cols>
    <col min="1" max="1" width="4.5" style="176" customWidth="1"/>
    <col min="2" max="2" width="15.83203125" style="176" customWidth="1"/>
    <col min="3" max="3" width="8.5" style="176" customWidth="1"/>
    <col min="4" max="4" width="6.83203125" style="176" customWidth="1"/>
    <col min="5" max="5" width="74.6640625" style="176" customWidth="1"/>
    <col min="6" max="7" width="25.6640625" style="176" bestFit="1" customWidth="1"/>
    <col min="8" max="9" width="26.83203125" style="176" bestFit="1" customWidth="1"/>
    <col min="10" max="10" width="26.5" style="176" bestFit="1" customWidth="1"/>
    <col min="11" max="11" width="27.33203125" style="176" bestFit="1" customWidth="1"/>
    <col min="12" max="12" width="27.6640625" style="176" bestFit="1" customWidth="1"/>
    <col min="13" max="13" width="28.1640625" style="176" bestFit="1" customWidth="1"/>
    <col min="14" max="14" width="27.1640625" style="176" bestFit="1" customWidth="1"/>
    <col min="15" max="15" width="28.5" style="176" bestFit="1" customWidth="1"/>
    <col min="16" max="16" width="27.33203125" style="176" bestFit="1" customWidth="1"/>
    <col min="17" max="17" width="28" style="176" bestFit="1" customWidth="1"/>
    <col min="18" max="18" width="27.6640625" style="176" bestFit="1" customWidth="1"/>
    <col min="19" max="19" width="28" style="176" bestFit="1" customWidth="1"/>
    <col min="20" max="20" width="9.33203125" style="176"/>
    <col min="21" max="21" width="21" style="176" bestFit="1" customWidth="1"/>
    <col min="22" max="22" width="25.6640625" style="189" bestFit="1" customWidth="1"/>
    <col min="23" max="23" width="26.5" style="189" bestFit="1" customWidth="1"/>
    <col min="24" max="24" width="24.83203125" style="189" bestFit="1" customWidth="1"/>
    <col min="25" max="25" width="41.5" style="189" bestFit="1" customWidth="1"/>
    <col min="26" max="26" width="23" style="189" bestFit="1" customWidth="1"/>
    <col min="27" max="27" width="16.83203125" style="176" bestFit="1" customWidth="1"/>
    <col min="28" max="28" width="22.6640625" style="189" bestFit="1" customWidth="1"/>
    <col min="29" max="29" width="26.5" style="176" bestFit="1" customWidth="1"/>
    <col min="30" max="30" width="23.1640625" style="176" bestFit="1" customWidth="1"/>
    <col min="31" max="31" width="48" style="176" customWidth="1"/>
    <col min="32" max="16384" width="9.33203125" style="176"/>
  </cols>
  <sheetData>
    <row r="1" spans="1:32" ht="15.75">
      <c r="A1" s="191" t="s">
        <v>0</v>
      </c>
      <c r="B1" s="180"/>
      <c r="C1" s="180"/>
      <c r="D1" s="180"/>
      <c r="E1" s="180"/>
      <c r="F1" s="192" t="s">
        <v>414</v>
      </c>
      <c r="G1" s="192" t="s">
        <v>414</v>
      </c>
      <c r="H1" s="192" t="s">
        <v>414</v>
      </c>
      <c r="I1" s="192" t="s">
        <v>414</v>
      </c>
      <c r="J1" s="192" t="s">
        <v>414</v>
      </c>
      <c r="K1" s="192" t="s">
        <v>414</v>
      </c>
      <c r="L1" s="192" t="s">
        <v>414</v>
      </c>
      <c r="M1" s="192" t="s">
        <v>414</v>
      </c>
      <c r="N1" s="192" t="s">
        <v>414</v>
      </c>
      <c r="O1" s="192" t="s">
        <v>414</v>
      </c>
      <c r="P1" s="192" t="s">
        <v>414</v>
      </c>
      <c r="Q1" s="192" t="s">
        <v>414</v>
      </c>
      <c r="R1" s="192" t="s">
        <v>414</v>
      </c>
      <c r="S1" s="188"/>
      <c r="T1" s="180"/>
      <c r="U1" s="188"/>
      <c r="V1" s="186"/>
      <c r="W1" s="186"/>
      <c r="X1" s="186"/>
      <c r="Y1" s="186"/>
      <c r="Z1" s="186"/>
      <c r="AA1" s="188"/>
      <c r="AB1" s="186"/>
      <c r="AC1" s="180"/>
      <c r="AD1" s="180"/>
      <c r="AE1" s="180"/>
    </row>
    <row r="2" spans="1:32" ht="15.75">
      <c r="A2" s="191" t="s">
        <v>415</v>
      </c>
      <c r="B2" s="180"/>
      <c r="C2" s="180"/>
      <c r="D2" s="180"/>
      <c r="E2" s="180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88"/>
      <c r="T2" s="180"/>
      <c r="U2" s="188"/>
      <c r="V2" s="186"/>
      <c r="W2" s="186"/>
      <c r="X2" s="186"/>
      <c r="Y2" s="186"/>
      <c r="Z2" s="186"/>
      <c r="AA2" s="188"/>
      <c r="AB2" s="186"/>
      <c r="AC2" s="180"/>
      <c r="AD2" s="180"/>
      <c r="AE2" s="180"/>
    </row>
    <row r="3" spans="1:32" ht="15.75">
      <c r="A3" s="191" t="s">
        <v>974</v>
      </c>
      <c r="B3" s="180"/>
      <c r="C3" s="180"/>
      <c r="D3" s="180"/>
      <c r="E3" s="180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88"/>
      <c r="T3" s="180"/>
      <c r="U3" s="188"/>
      <c r="V3" s="186"/>
      <c r="W3" s="186"/>
      <c r="X3" s="186"/>
      <c r="Y3" s="186"/>
      <c r="Z3" s="186"/>
      <c r="AA3" s="188"/>
      <c r="AB3" s="186"/>
      <c r="AC3" s="180"/>
      <c r="AD3" s="180"/>
      <c r="AE3" s="180"/>
    </row>
    <row r="4" spans="1:32" ht="15.75">
      <c r="A4" s="191"/>
      <c r="B4" s="180"/>
      <c r="C4" s="180"/>
      <c r="D4" s="180"/>
      <c r="E4" s="180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88"/>
      <c r="T4" s="180"/>
      <c r="U4" s="188"/>
      <c r="V4" s="186"/>
      <c r="W4" s="186"/>
      <c r="X4" s="186"/>
      <c r="Y4" s="186"/>
      <c r="Z4" s="186"/>
      <c r="AA4" s="188"/>
      <c r="AB4" s="186"/>
      <c r="AC4" s="180"/>
      <c r="AD4" s="180"/>
      <c r="AE4" s="180"/>
    </row>
    <row r="5" spans="1:32">
      <c r="A5" s="180"/>
      <c r="B5" s="180"/>
      <c r="C5" s="180"/>
      <c r="D5" s="180"/>
      <c r="E5" s="180"/>
      <c r="F5" s="192" t="s">
        <v>975</v>
      </c>
      <c r="G5" s="192" t="s">
        <v>613</v>
      </c>
      <c r="H5" s="192" t="s">
        <v>613</v>
      </c>
      <c r="I5" s="192" t="s">
        <v>613</v>
      </c>
      <c r="J5" s="192" t="s">
        <v>613</v>
      </c>
      <c r="K5" s="192" t="s">
        <v>613</v>
      </c>
      <c r="L5" s="192" t="s">
        <v>613</v>
      </c>
      <c r="M5" s="192" t="s">
        <v>613</v>
      </c>
      <c r="N5" s="192" t="s">
        <v>613</v>
      </c>
      <c r="O5" s="192" t="s">
        <v>613</v>
      </c>
      <c r="P5" s="192" t="s">
        <v>613</v>
      </c>
      <c r="Q5" s="192" t="s">
        <v>613</v>
      </c>
      <c r="R5" s="192" t="s">
        <v>613</v>
      </c>
      <c r="S5" s="188"/>
      <c r="T5" s="180"/>
      <c r="U5" s="188"/>
      <c r="V5" s="186"/>
      <c r="W5" s="186"/>
      <c r="X5" s="186"/>
      <c r="Y5" s="186"/>
      <c r="Z5" s="186"/>
      <c r="AA5" s="188"/>
      <c r="AB5" s="186"/>
      <c r="AC5" s="180"/>
      <c r="AD5" s="180"/>
      <c r="AE5" s="180"/>
    </row>
    <row r="6" spans="1:32">
      <c r="A6" s="180"/>
      <c r="B6" s="180"/>
      <c r="C6" s="180"/>
      <c r="D6" s="180"/>
      <c r="E6" s="180"/>
      <c r="F6" s="192" t="s">
        <v>416</v>
      </c>
      <c r="G6" s="192" t="s">
        <v>416</v>
      </c>
      <c r="H6" s="192" t="s">
        <v>416</v>
      </c>
      <c r="I6" s="192" t="s">
        <v>416</v>
      </c>
      <c r="J6" s="192" t="s">
        <v>416</v>
      </c>
      <c r="K6" s="192" t="s">
        <v>416</v>
      </c>
      <c r="L6" s="192" t="s">
        <v>416</v>
      </c>
      <c r="M6" s="192" t="s">
        <v>416</v>
      </c>
      <c r="N6" s="192" t="s">
        <v>416</v>
      </c>
      <c r="O6" s="192" t="s">
        <v>416</v>
      </c>
      <c r="P6" s="192" t="s">
        <v>416</v>
      </c>
      <c r="Q6" s="192" t="s">
        <v>416</v>
      </c>
      <c r="R6" s="192" t="s">
        <v>416</v>
      </c>
      <c r="S6" s="188"/>
      <c r="T6" s="180"/>
      <c r="U6" s="188"/>
      <c r="V6" s="193"/>
      <c r="W6" s="186"/>
      <c r="X6" s="186"/>
      <c r="Y6" s="186" t="s">
        <v>417</v>
      </c>
      <c r="Z6" s="186"/>
      <c r="AA6" s="188"/>
      <c r="AB6" s="186"/>
      <c r="AC6" s="180"/>
      <c r="AD6" s="180"/>
      <c r="AE6" s="180"/>
    </row>
    <row r="7" spans="1:32">
      <c r="A7" s="180"/>
      <c r="B7" s="180"/>
      <c r="C7" s="180"/>
      <c r="D7" s="180"/>
      <c r="E7" s="180"/>
      <c r="F7" s="192" t="s">
        <v>418</v>
      </c>
      <c r="G7" s="192" t="s">
        <v>418</v>
      </c>
      <c r="H7" s="192" t="s">
        <v>418</v>
      </c>
      <c r="I7" s="192" t="s">
        <v>418</v>
      </c>
      <c r="J7" s="192" t="s">
        <v>418</v>
      </c>
      <c r="K7" s="192" t="s">
        <v>418</v>
      </c>
      <c r="L7" s="192" t="s">
        <v>418</v>
      </c>
      <c r="M7" s="192" t="s">
        <v>418</v>
      </c>
      <c r="N7" s="192" t="s">
        <v>418</v>
      </c>
      <c r="O7" s="192" t="s">
        <v>418</v>
      </c>
      <c r="P7" s="192" t="s">
        <v>418</v>
      </c>
      <c r="Q7" s="192" t="s">
        <v>418</v>
      </c>
      <c r="R7" s="192" t="s">
        <v>418</v>
      </c>
      <c r="S7" s="188"/>
      <c r="T7" s="180"/>
      <c r="U7" s="188"/>
      <c r="V7" s="193"/>
      <c r="W7" s="186"/>
      <c r="X7" s="186"/>
      <c r="Y7" s="186" t="s">
        <v>368</v>
      </c>
      <c r="Z7" s="194">
        <v>0.75049999999999994</v>
      </c>
      <c r="AA7" s="188"/>
      <c r="AB7" s="186"/>
      <c r="AC7" s="180"/>
      <c r="AD7" s="180"/>
      <c r="AE7" s="180"/>
    </row>
    <row r="8" spans="1:32">
      <c r="A8" s="180"/>
      <c r="B8" s="180"/>
      <c r="C8" s="180"/>
      <c r="D8" s="180"/>
      <c r="E8" s="195"/>
      <c r="F8" s="196" t="s">
        <v>46</v>
      </c>
      <c r="G8" s="196" t="s">
        <v>22</v>
      </c>
      <c r="H8" s="196" t="s">
        <v>25</v>
      </c>
      <c r="I8" s="196" t="s">
        <v>27</v>
      </c>
      <c r="J8" s="196" t="s">
        <v>29</v>
      </c>
      <c r="K8" s="196" t="s">
        <v>31</v>
      </c>
      <c r="L8" s="196" t="s">
        <v>33</v>
      </c>
      <c r="M8" s="196" t="s">
        <v>35</v>
      </c>
      <c r="N8" s="196" t="s">
        <v>38</v>
      </c>
      <c r="O8" s="196" t="s">
        <v>40</v>
      </c>
      <c r="P8" s="196" t="s">
        <v>42</v>
      </c>
      <c r="Q8" s="196" t="s">
        <v>44</v>
      </c>
      <c r="R8" s="196" t="s">
        <v>46</v>
      </c>
      <c r="S8" s="188"/>
      <c r="T8" s="180"/>
      <c r="U8" s="188"/>
      <c r="V8" s="186"/>
      <c r="W8" s="186"/>
      <c r="X8" s="186"/>
      <c r="Y8" s="186" t="s">
        <v>369</v>
      </c>
      <c r="Z8" s="194">
        <v>0.2495</v>
      </c>
      <c r="AA8" s="188"/>
      <c r="AB8" s="186"/>
      <c r="AC8" s="180"/>
      <c r="AD8" s="180"/>
      <c r="AE8" s="180"/>
    </row>
    <row r="9" spans="1:32">
      <c r="A9" s="180"/>
      <c r="B9" s="180"/>
      <c r="C9" s="180"/>
      <c r="D9" s="180"/>
      <c r="E9" s="195"/>
      <c r="F9" s="192" t="s">
        <v>119</v>
      </c>
      <c r="G9" s="192" t="s">
        <v>119</v>
      </c>
      <c r="H9" s="192" t="s">
        <v>119</v>
      </c>
      <c r="I9" s="192" t="s">
        <v>119</v>
      </c>
      <c r="J9" s="192" t="s">
        <v>119</v>
      </c>
      <c r="K9" s="192" t="s">
        <v>119</v>
      </c>
      <c r="L9" s="192" t="s">
        <v>119</v>
      </c>
      <c r="M9" s="192" t="s">
        <v>119</v>
      </c>
      <c r="N9" s="192" t="s">
        <v>119</v>
      </c>
      <c r="O9" s="192" t="s">
        <v>119</v>
      </c>
      <c r="P9" s="192" t="s">
        <v>119</v>
      </c>
      <c r="Q9" s="192" t="s">
        <v>119</v>
      </c>
      <c r="R9" s="192" t="s">
        <v>119</v>
      </c>
      <c r="S9" s="188"/>
      <c r="T9" s="180"/>
      <c r="U9" s="188"/>
      <c r="V9" s="186"/>
      <c r="W9" s="186"/>
      <c r="X9" s="186"/>
      <c r="Y9" s="186"/>
      <c r="Z9" s="186"/>
      <c r="AA9" s="188"/>
      <c r="AB9" s="186"/>
      <c r="AC9" s="180"/>
      <c r="AD9" s="180"/>
      <c r="AE9" s="180"/>
    </row>
    <row r="10" spans="1:32">
      <c r="A10" s="180"/>
      <c r="B10" s="180"/>
      <c r="C10" s="180"/>
      <c r="D10" s="180"/>
      <c r="E10" s="195"/>
      <c r="F10" s="192" t="s">
        <v>419</v>
      </c>
      <c r="G10" s="192" t="s">
        <v>419</v>
      </c>
      <c r="H10" s="192" t="s">
        <v>419</v>
      </c>
      <c r="I10" s="192" t="s">
        <v>419</v>
      </c>
      <c r="J10" s="192" t="s">
        <v>419</v>
      </c>
      <c r="K10" s="192" t="s">
        <v>419</v>
      </c>
      <c r="L10" s="192" t="s">
        <v>419</v>
      </c>
      <c r="M10" s="192" t="s">
        <v>419</v>
      </c>
      <c r="N10" s="192" t="s">
        <v>419</v>
      </c>
      <c r="O10" s="192" t="s">
        <v>419</v>
      </c>
      <c r="P10" s="192" t="s">
        <v>419</v>
      </c>
      <c r="Q10" s="192" t="s">
        <v>419</v>
      </c>
      <c r="R10" s="192" t="s">
        <v>419</v>
      </c>
      <c r="S10" s="188"/>
      <c r="T10" s="180"/>
      <c r="U10" s="188"/>
      <c r="V10" s="186"/>
      <c r="W10" s="186"/>
      <c r="X10" s="186"/>
      <c r="Y10" s="186"/>
      <c r="Z10" s="186"/>
      <c r="AA10" s="188"/>
      <c r="AB10" s="186"/>
      <c r="AC10" s="180"/>
      <c r="AD10" s="180"/>
      <c r="AE10" s="180"/>
    </row>
    <row r="11" spans="1:32">
      <c r="A11" s="180"/>
      <c r="B11" s="314" t="s">
        <v>420</v>
      </c>
      <c r="C11" s="197"/>
      <c r="D11" s="314" t="s">
        <v>421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8"/>
      <c r="T11" s="180"/>
      <c r="U11" s="188"/>
      <c r="V11" s="186"/>
      <c r="W11" s="186"/>
      <c r="X11" s="186"/>
      <c r="Y11" s="198" t="s">
        <v>422</v>
      </c>
      <c r="Z11" s="199"/>
      <c r="AA11" s="200"/>
      <c r="AB11" s="186"/>
      <c r="AC11" s="180"/>
      <c r="AD11" s="180"/>
      <c r="AE11" s="180"/>
    </row>
    <row r="12" spans="1:32">
      <c r="A12" s="201" t="s">
        <v>423</v>
      </c>
      <c r="B12" s="314"/>
      <c r="C12" s="197" t="s">
        <v>424</v>
      </c>
      <c r="D12" s="31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8"/>
      <c r="T12" s="180"/>
      <c r="U12" s="202" t="s">
        <v>425</v>
      </c>
      <c r="V12" s="203" t="s">
        <v>425</v>
      </c>
      <c r="W12" s="203" t="s">
        <v>120</v>
      </c>
      <c r="X12" s="203" t="s">
        <v>17</v>
      </c>
      <c r="Y12" s="186"/>
      <c r="Z12" s="186"/>
      <c r="AA12" s="188"/>
      <c r="AB12" s="186"/>
      <c r="AC12" s="180"/>
      <c r="AD12" s="180"/>
      <c r="AE12" s="180"/>
    </row>
    <row r="13" spans="1:32">
      <c r="A13" s="201" t="s">
        <v>426</v>
      </c>
      <c r="B13" s="197" t="s">
        <v>427</v>
      </c>
      <c r="C13" s="197" t="s">
        <v>426</v>
      </c>
      <c r="D13" s="197" t="s">
        <v>424</v>
      </c>
      <c r="E13" s="180"/>
      <c r="F13" s="204" t="s">
        <v>976</v>
      </c>
      <c r="G13" s="205" t="s">
        <v>1095</v>
      </c>
      <c r="H13" s="204" t="s">
        <v>1096</v>
      </c>
      <c r="I13" s="204" t="s">
        <v>1097</v>
      </c>
      <c r="J13" s="204" t="s">
        <v>1098</v>
      </c>
      <c r="K13" s="204" t="s">
        <v>1099</v>
      </c>
      <c r="L13" s="204" t="s">
        <v>1100</v>
      </c>
      <c r="M13" s="204" t="s">
        <v>1101</v>
      </c>
      <c r="N13" s="204" t="s">
        <v>1102</v>
      </c>
      <c r="O13" s="204" t="s">
        <v>1103</v>
      </c>
      <c r="P13" s="204" t="s">
        <v>1104</v>
      </c>
      <c r="Q13" s="204" t="s">
        <v>1105</v>
      </c>
      <c r="R13" s="204" t="s">
        <v>1106</v>
      </c>
      <c r="S13" s="206" t="s">
        <v>428</v>
      </c>
      <c r="T13" s="180"/>
      <c r="U13" s="202" t="s">
        <v>429</v>
      </c>
      <c r="V13" s="203" t="s">
        <v>430</v>
      </c>
      <c r="W13" s="203" t="s">
        <v>121</v>
      </c>
      <c r="X13" s="203" t="s">
        <v>122</v>
      </c>
      <c r="Y13" s="203" t="s">
        <v>431</v>
      </c>
      <c r="Z13" s="203" t="s">
        <v>432</v>
      </c>
      <c r="AA13" s="202" t="s">
        <v>433</v>
      </c>
      <c r="AB13" s="203" t="s">
        <v>434</v>
      </c>
      <c r="AC13" s="180" t="s">
        <v>435</v>
      </c>
      <c r="AD13" s="180" t="s">
        <v>114</v>
      </c>
      <c r="AE13" s="180"/>
    </row>
    <row r="14" spans="1:32">
      <c r="A14" s="201"/>
      <c r="B14" s="197"/>
      <c r="C14" s="197"/>
      <c r="D14" s="197"/>
      <c r="E14" s="180"/>
      <c r="F14" s="207"/>
      <c r="G14" s="208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9" t="s">
        <v>65</v>
      </c>
      <c r="T14" s="180"/>
      <c r="U14" s="202" t="s">
        <v>66</v>
      </c>
      <c r="V14" s="203" t="s">
        <v>436</v>
      </c>
      <c r="W14" s="203" t="s">
        <v>72</v>
      </c>
      <c r="X14" s="203" t="s">
        <v>437</v>
      </c>
      <c r="Y14" s="203" t="s">
        <v>438</v>
      </c>
      <c r="Z14" s="203" t="s">
        <v>439</v>
      </c>
      <c r="AA14" s="202"/>
      <c r="AB14" s="203" t="s">
        <v>440</v>
      </c>
      <c r="AC14" s="180"/>
      <c r="AD14" s="180"/>
      <c r="AE14" s="180"/>
    </row>
    <row r="15" spans="1:32">
      <c r="A15" s="180">
        <v>1</v>
      </c>
      <c r="B15" s="181" t="s">
        <v>441</v>
      </c>
      <c r="C15" s="181" t="s">
        <v>123</v>
      </c>
      <c r="D15" s="180" t="s">
        <v>124</v>
      </c>
      <c r="E15" s="182" t="s">
        <v>125</v>
      </c>
      <c r="F15" s="183">
        <v>1079798325.22</v>
      </c>
      <c r="G15" s="183">
        <v>1085038586.6400001</v>
      </c>
      <c r="H15" s="183">
        <v>1087217966.3299999</v>
      </c>
      <c r="I15" s="183">
        <v>1092714463.04</v>
      </c>
      <c r="J15" s="183">
        <v>1096282634.4200001</v>
      </c>
      <c r="K15" s="183">
        <v>1106761076.78</v>
      </c>
      <c r="L15" s="183">
        <v>1106666508.03</v>
      </c>
      <c r="M15" s="183">
        <v>1111171887.8699999</v>
      </c>
      <c r="N15" s="183">
        <v>1114472874.1199999</v>
      </c>
      <c r="O15" s="183">
        <v>1116166185.8599999</v>
      </c>
      <c r="P15" s="183">
        <v>1116932697.9000001</v>
      </c>
      <c r="Q15" s="183">
        <v>1118156214.0899999</v>
      </c>
      <c r="R15" s="183">
        <v>1181190214.3099999</v>
      </c>
      <c r="S15" s="184">
        <f>((F15+R15)+((G15+H15+I15+J15+K15+L15+M15+N15+O15+P15+Q15)*2))/24</f>
        <v>1106839613.7370832</v>
      </c>
      <c r="T15" s="180"/>
      <c r="U15" s="188"/>
      <c r="V15" s="186"/>
      <c r="W15" s="186"/>
      <c r="X15" s="187">
        <f>+S15</f>
        <v>1106839613.7370832</v>
      </c>
      <c r="Y15" s="186">
        <f>+X15*Z7</f>
        <v>830683130.10968089</v>
      </c>
      <c r="Z15" s="186">
        <f>+X15*Z8</f>
        <v>276156483.62740225</v>
      </c>
      <c r="AA15" s="188"/>
      <c r="AB15" s="186"/>
      <c r="AC15" s="180"/>
      <c r="AD15" s="180"/>
      <c r="AE15" s="180" t="s">
        <v>977</v>
      </c>
      <c r="AF15" s="190">
        <f t="shared" ref="AF15:AF85" si="0">+U15+V15-AD15</f>
        <v>0</v>
      </c>
    </row>
    <row r="16" spans="1:32">
      <c r="A16" s="180">
        <v>2</v>
      </c>
      <c r="B16" s="181" t="s">
        <v>441</v>
      </c>
      <c r="C16" s="181" t="s">
        <v>123</v>
      </c>
      <c r="D16" s="180">
        <v>20</v>
      </c>
      <c r="E16" s="182" t="s">
        <v>978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4">
        <f t="shared" ref="S16:S17" si="1">((F16+R16)+((G16+H16+I16+J16+K16+L16+M16+N16+O16+P16+Q16)*2))/24</f>
        <v>0</v>
      </c>
      <c r="T16" s="180"/>
      <c r="U16" s="188"/>
      <c r="V16" s="186"/>
      <c r="W16" s="186"/>
      <c r="X16" s="187"/>
      <c r="Y16" s="186"/>
      <c r="Z16" s="186"/>
      <c r="AA16" s="188"/>
      <c r="AB16" s="186"/>
      <c r="AC16" s="180"/>
      <c r="AD16" s="180"/>
      <c r="AE16" s="180"/>
      <c r="AF16" s="190"/>
    </row>
    <row r="17" spans="1:32">
      <c r="A17" s="180">
        <v>3</v>
      </c>
      <c r="B17" s="181" t="s">
        <v>441</v>
      </c>
      <c r="C17" s="210">
        <v>1014</v>
      </c>
      <c r="D17" s="180"/>
      <c r="E17" s="182" t="s">
        <v>979</v>
      </c>
      <c r="F17" s="183">
        <v>26337831.030000001</v>
      </c>
      <c r="G17" s="183">
        <v>26337831.030000001</v>
      </c>
      <c r="H17" s="183">
        <v>26337831.030000001</v>
      </c>
      <c r="I17" s="183">
        <v>26337831.030000001</v>
      </c>
      <c r="J17" s="183">
        <v>26337831.030000001</v>
      </c>
      <c r="K17" s="183">
        <v>26337831.030000001</v>
      </c>
      <c r="L17" s="183">
        <v>26337831.030000001</v>
      </c>
      <c r="M17" s="183">
        <v>26337831.030000001</v>
      </c>
      <c r="N17" s="183">
        <v>26337831.030000001</v>
      </c>
      <c r="O17" s="183">
        <v>26337831.030000001</v>
      </c>
      <c r="P17" s="183">
        <v>26337831.030000001</v>
      </c>
      <c r="Q17" s="183">
        <v>26337831.030000001</v>
      </c>
      <c r="R17" s="183">
        <v>41519971.93</v>
      </c>
      <c r="S17" s="184">
        <f t="shared" si="1"/>
        <v>26970420.234166671</v>
      </c>
      <c r="T17" s="180"/>
      <c r="U17" s="188"/>
      <c r="V17" s="186"/>
      <c r="W17" s="186"/>
      <c r="X17" s="187">
        <f>+S17</f>
        <v>26970420.234166671</v>
      </c>
      <c r="Y17" s="186">
        <f>+X17*Z7</f>
        <v>20241300.385742083</v>
      </c>
      <c r="Z17" s="186">
        <f>+X17*Z8</f>
        <v>6729119.8484245846</v>
      </c>
      <c r="AA17" s="188"/>
      <c r="AB17" s="186"/>
      <c r="AC17" s="180"/>
      <c r="AD17" s="180"/>
      <c r="AE17" s="180"/>
      <c r="AF17" s="190"/>
    </row>
    <row r="18" spans="1:32">
      <c r="A18" s="180">
        <v>4</v>
      </c>
      <c r="B18" s="181" t="s">
        <v>441</v>
      </c>
      <c r="C18" s="181" t="s">
        <v>126</v>
      </c>
      <c r="D18" s="180" t="s">
        <v>124</v>
      </c>
      <c r="E18" s="182" t="s">
        <v>127</v>
      </c>
      <c r="F18" s="183">
        <v>42079945.729999997</v>
      </c>
      <c r="G18" s="183">
        <v>44670632.780000001</v>
      </c>
      <c r="H18" s="183">
        <v>46314705.280000001</v>
      </c>
      <c r="I18" s="183">
        <v>46492676.619999997</v>
      </c>
      <c r="J18" s="183">
        <v>44539367.369999997</v>
      </c>
      <c r="K18" s="183">
        <v>37085700.079999998</v>
      </c>
      <c r="L18" s="183">
        <v>41528661.189999998</v>
      </c>
      <c r="M18" s="183">
        <v>42658430.850000001</v>
      </c>
      <c r="N18" s="183">
        <v>49067844.539999999</v>
      </c>
      <c r="O18" s="183">
        <v>54532434.450000003</v>
      </c>
      <c r="P18" s="183">
        <v>61047627.030000001</v>
      </c>
      <c r="Q18" s="183">
        <v>71392210.099999994</v>
      </c>
      <c r="R18" s="183">
        <v>50743909.159999996</v>
      </c>
      <c r="S18" s="184">
        <f>((F18+R18)+((G18+H18+I18+J18+K18+L18+M18+N18+O18+P18+Q18)*2))/24</f>
        <v>48811851.47791668</v>
      </c>
      <c r="T18" s="180"/>
      <c r="U18" s="188"/>
      <c r="V18" s="186"/>
      <c r="W18" s="186"/>
      <c r="X18" s="187">
        <f>+S18</f>
        <v>48811851.47791668</v>
      </c>
      <c r="Y18" s="186">
        <f>+X18*Z7</f>
        <v>36633294.534176469</v>
      </c>
      <c r="Z18" s="186">
        <f>+X18*Z8</f>
        <v>12178556.943740211</v>
      </c>
      <c r="AA18" s="188"/>
      <c r="AB18" s="186"/>
      <c r="AC18" s="180"/>
      <c r="AD18" s="180"/>
      <c r="AE18" s="180"/>
      <c r="AF18" s="190">
        <f t="shared" si="0"/>
        <v>0</v>
      </c>
    </row>
    <row r="19" spans="1:32">
      <c r="A19" s="180">
        <v>5</v>
      </c>
      <c r="B19" s="181" t="s">
        <v>441</v>
      </c>
      <c r="C19" s="181" t="s">
        <v>980</v>
      </c>
      <c r="D19" s="181" t="s">
        <v>124</v>
      </c>
      <c r="E19" s="182" t="s">
        <v>128</v>
      </c>
      <c r="F19" s="183">
        <v>31106071.859999999</v>
      </c>
      <c r="G19" s="183">
        <v>29785649.440000001</v>
      </c>
      <c r="H19" s="183">
        <v>31669477.690000001</v>
      </c>
      <c r="I19" s="183">
        <v>33515130.940000001</v>
      </c>
      <c r="J19" s="183">
        <v>36218296.920000002</v>
      </c>
      <c r="K19" s="183">
        <v>39403558.780000001</v>
      </c>
      <c r="L19" s="183">
        <v>41645401.909999996</v>
      </c>
      <c r="M19" s="183">
        <v>44013560.740000002</v>
      </c>
      <c r="N19" s="183">
        <v>42738936.82</v>
      </c>
      <c r="O19" s="183">
        <v>45009545.090000004</v>
      </c>
      <c r="P19" s="183">
        <v>48549183.509999998</v>
      </c>
      <c r="Q19" s="183">
        <v>42890821.390000001</v>
      </c>
      <c r="R19" s="183">
        <v>7469181.9500000002</v>
      </c>
      <c r="S19" s="184">
        <f>((F19+R19)+((G19+H19+I19+J19+K19+L19+M19+N19+O19+P19+Q19)*2))/24</f>
        <v>37893932.511249997</v>
      </c>
      <c r="T19" s="180"/>
      <c r="U19" s="188"/>
      <c r="V19" s="186"/>
      <c r="W19" s="186"/>
      <c r="X19" s="187">
        <f>+S19</f>
        <v>37893932.511249997</v>
      </c>
      <c r="Y19" s="186"/>
      <c r="Z19" s="186"/>
      <c r="AA19" s="188"/>
      <c r="AB19" s="186">
        <f>+S19</f>
        <v>37893932.511249997</v>
      </c>
      <c r="AC19" s="180"/>
      <c r="AD19" s="180"/>
      <c r="AE19" s="180"/>
      <c r="AF19" s="190">
        <f t="shared" si="0"/>
        <v>0</v>
      </c>
    </row>
    <row r="20" spans="1:32">
      <c r="A20" s="180">
        <v>6</v>
      </c>
      <c r="B20" s="180"/>
      <c r="C20" s="180"/>
      <c r="D20" s="180"/>
      <c r="E20" s="182" t="s">
        <v>129</v>
      </c>
      <c r="F20" s="211">
        <f t="shared" ref="F20:S20" si="2">SUM(F15:F19)</f>
        <v>1179322173.8399999</v>
      </c>
      <c r="G20" s="211">
        <f t="shared" si="2"/>
        <v>1185832699.8900001</v>
      </c>
      <c r="H20" s="211">
        <f t="shared" si="2"/>
        <v>1191539980.3299999</v>
      </c>
      <c r="I20" s="211">
        <f t="shared" si="2"/>
        <v>1199060101.6299999</v>
      </c>
      <c r="J20" s="211">
        <f t="shared" si="2"/>
        <v>1203378129.74</v>
      </c>
      <c r="K20" s="211">
        <f t="shared" si="2"/>
        <v>1209588166.6699998</v>
      </c>
      <c r="L20" s="211">
        <f t="shared" si="2"/>
        <v>1216178402.1600001</v>
      </c>
      <c r="M20" s="211">
        <f t="shared" si="2"/>
        <v>1224181710.4899998</v>
      </c>
      <c r="N20" s="211">
        <f t="shared" si="2"/>
        <v>1232617486.5099998</v>
      </c>
      <c r="O20" s="211">
        <f t="shared" si="2"/>
        <v>1242045996.4299998</v>
      </c>
      <c r="P20" s="211">
        <f t="shared" si="2"/>
        <v>1252867339.47</v>
      </c>
      <c r="Q20" s="211">
        <f t="shared" si="2"/>
        <v>1258777076.6099999</v>
      </c>
      <c r="R20" s="211">
        <f t="shared" si="2"/>
        <v>1280923277.3500001</v>
      </c>
      <c r="S20" s="212">
        <f t="shared" si="2"/>
        <v>1220515817.9604166</v>
      </c>
      <c r="T20" s="180"/>
      <c r="U20" s="188"/>
      <c r="V20" s="186"/>
      <c r="W20" s="186"/>
      <c r="X20" s="187"/>
      <c r="Y20" s="186"/>
      <c r="Z20" s="186"/>
      <c r="AA20" s="188"/>
      <c r="AB20" s="186"/>
      <c r="AC20" s="180"/>
      <c r="AD20" s="180"/>
      <c r="AE20" s="180"/>
      <c r="AF20" s="190">
        <f t="shared" si="0"/>
        <v>0</v>
      </c>
    </row>
    <row r="21" spans="1:32">
      <c r="A21" s="180">
        <v>7</v>
      </c>
      <c r="B21" s="180"/>
      <c r="C21" s="180"/>
      <c r="D21" s="180"/>
      <c r="E21" s="182"/>
      <c r="F21" s="213"/>
      <c r="G21" s="214"/>
      <c r="H21" s="215"/>
      <c r="I21" s="215"/>
      <c r="J21" s="216"/>
      <c r="K21" s="217"/>
      <c r="L21" s="218"/>
      <c r="M21" s="219"/>
      <c r="N21" s="220"/>
      <c r="O21" s="221"/>
      <c r="P21" s="222"/>
      <c r="Q21" s="223"/>
      <c r="R21" s="213"/>
      <c r="S21" s="185"/>
      <c r="T21" s="180"/>
      <c r="U21" s="188"/>
      <c r="V21" s="186"/>
      <c r="W21" s="186"/>
      <c r="X21" s="187"/>
      <c r="Y21" s="186"/>
      <c r="Z21" s="186"/>
      <c r="AA21" s="188"/>
      <c r="AB21" s="186"/>
      <c r="AC21" s="180"/>
      <c r="AD21" s="180"/>
      <c r="AE21" s="180"/>
      <c r="AF21" s="190">
        <f t="shared" si="0"/>
        <v>0</v>
      </c>
    </row>
    <row r="22" spans="1:32">
      <c r="A22" s="180">
        <v>8</v>
      </c>
      <c r="B22" s="181" t="s">
        <v>441</v>
      </c>
      <c r="C22" s="181" t="s">
        <v>130</v>
      </c>
      <c r="D22" s="181" t="s">
        <v>38</v>
      </c>
      <c r="E22" s="224" t="s">
        <v>131</v>
      </c>
      <c r="F22" s="183">
        <v>4047450.78</v>
      </c>
      <c r="G22" s="183">
        <v>4188744.64</v>
      </c>
      <c r="H22" s="183">
        <v>3999433.48</v>
      </c>
      <c r="I22" s="183">
        <v>4220917.3099999996</v>
      </c>
      <c r="J22" s="183">
        <v>2171725.64</v>
      </c>
      <c r="K22" s="183">
        <v>2124432.2599999998</v>
      </c>
      <c r="L22" s="183">
        <v>2435076.1800000002</v>
      </c>
      <c r="M22" s="183">
        <v>2511885.7999999998</v>
      </c>
      <c r="N22" s="183">
        <v>2379960.7599999998</v>
      </c>
      <c r="O22" s="183">
        <v>2392018.02</v>
      </c>
      <c r="P22" s="183">
        <v>2216441.59</v>
      </c>
      <c r="Q22" s="183">
        <v>2630635.06</v>
      </c>
      <c r="R22" s="183">
        <v>361121.20999999897</v>
      </c>
      <c r="S22" s="184">
        <f>((F22+R22)+((G22+H22+I22+J22+K22+L22+M22+N22+O22+P22+Q22)*2))/24</f>
        <v>2789629.7279166668</v>
      </c>
      <c r="T22" s="180"/>
      <c r="U22" s="188"/>
      <c r="V22" s="186"/>
      <c r="W22" s="186"/>
      <c r="X22" s="187">
        <f>+S22</f>
        <v>2789629.7279166668</v>
      </c>
      <c r="Y22" s="186">
        <f>+X22*Z7</f>
        <v>2093617.1108014584</v>
      </c>
      <c r="Z22" s="186">
        <f>+X22*Z8</f>
        <v>696012.61711520841</v>
      </c>
      <c r="AA22" s="188"/>
      <c r="AB22" s="186"/>
      <c r="AC22" s="180"/>
      <c r="AD22" s="180"/>
      <c r="AE22" s="180"/>
      <c r="AF22" s="190">
        <f t="shared" si="0"/>
        <v>0</v>
      </c>
    </row>
    <row r="23" spans="1:32">
      <c r="A23" s="180">
        <v>9</v>
      </c>
      <c r="B23" s="181" t="s">
        <v>441</v>
      </c>
      <c r="C23" s="181" t="s">
        <v>130</v>
      </c>
      <c r="D23" s="181"/>
      <c r="E23" s="182" t="s">
        <v>132</v>
      </c>
      <c r="F23" s="183">
        <v>-341582191.66000003</v>
      </c>
      <c r="G23" s="183">
        <v>-343102902.42000002</v>
      </c>
      <c r="H23" s="183">
        <v>-344656144.30000001</v>
      </c>
      <c r="I23" s="183">
        <v>-346262533.31</v>
      </c>
      <c r="J23" s="183">
        <v>-347341216.80000001</v>
      </c>
      <c r="K23" s="183">
        <v>-348722827.23000002</v>
      </c>
      <c r="L23" s="183">
        <v>-350113767.22000003</v>
      </c>
      <c r="M23" s="183">
        <v>-351786312.51999998</v>
      </c>
      <c r="N23" s="183">
        <v>-353632615.36000001</v>
      </c>
      <c r="O23" s="183">
        <v>-355573536.50999999</v>
      </c>
      <c r="P23" s="183">
        <v>-357480153.54000002</v>
      </c>
      <c r="Q23" s="183">
        <v>-359513297.08999997</v>
      </c>
      <c r="R23" s="183">
        <v>-360812241.13</v>
      </c>
      <c r="S23" s="184">
        <f t="shared" ref="S23:S27" si="3">((F23+R23)+((G23+H23+I23+J23+K23+L23+M23+N23+O23+P23+Q23)*2))/24</f>
        <v>-350781876.89125001</v>
      </c>
      <c r="T23" s="180"/>
      <c r="U23" s="188"/>
      <c r="V23" s="186"/>
      <c r="W23" s="186"/>
      <c r="X23" s="187"/>
      <c r="Y23" s="186"/>
      <c r="Z23" s="186"/>
      <c r="AA23" s="188"/>
      <c r="AB23" s="186"/>
      <c r="AC23" s="180"/>
      <c r="AD23" s="180"/>
      <c r="AE23" s="180"/>
      <c r="AF23" s="190">
        <f t="shared" si="0"/>
        <v>0</v>
      </c>
    </row>
    <row r="24" spans="1:32">
      <c r="A24" s="180">
        <v>10</v>
      </c>
      <c r="B24" s="181" t="s">
        <v>441</v>
      </c>
      <c r="C24" s="181" t="s">
        <v>130</v>
      </c>
      <c r="D24" s="181">
        <v>20</v>
      </c>
      <c r="E24" s="182" t="s">
        <v>981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4">
        <f t="shared" si="3"/>
        <v>0</v>
      </c>
      <c r="T24" s="180"/>
      <c r="U24" s="188"/>
      <c r="V24" s="186"/>
      <c r="W24" s="186"/>
      <c r="X24" s="187"/>
      <c r="Y24" s="186"/>
      <c r="Z24" s="186"/>
      <c r="AA24" s="188"/>
      <c r="AB24" s="186"/>
      <c r="AC24" s="180"/>
      <c r="AD24" s="180"/>
      <c r="AE24" s="180"/>
      <c r="AF24" s="190"/>
    </row>
    <row r="25" spans="1:32">
      <c r="A25" s="180">
        <v>11</v>
      </c>
      <c r="B25" s="181" t="s">
        <v>441</v>
      </c>
      <c r="C25" s="181" t="s">
        <v>982</v>
      </c>
      <c r="D25" s="181"/>
      <c r="E25" s="182" t="s">
        <v>983</v>
      </c>
      <c r="F25" s="183">
        <v>-4689205.91</v>
      </c>
      <c r="G25" s="183">
        <v>-4719585.3099999996</v>
      </c>
      <c r="H25" s="183">
        <v>-4749964.72</v>
      </c>
      <c r="I25" s="183">
        <v>-4780344.1100000003</v>
      </c>
      <c r="J25" s="183">
        <v>-4810723.54</v>
      </c>
      <c r="K25" s="183">
        <v>-4841102.97</v>
      </c>
      <c r="L25" s="183">
        <v>-4871482.4000000004</v>
      </c>
      <c r="M25" s="183">
        <v>-4901861.76</v>
      </c>
      <c r="N25" s="183">
        <v>-4932241.1500000004</v>
      </c>
      <c r="O25" s="183">
        <v>-4962620.5599999996</v>
      </c>
      <c r="P25" s="183">
        <v>-4993000.04</v>
      </c>
      <c r="Q25" s="183">
        <v>-5023379.4400000004</v>
      </c>
      <c r="R25" s="183">
        <v>-8491329.4499999993</v>
      </c>
      <c r="S25" s="184">
        <f t="shared" si="3"/>
        <v>-5014714.4733333327</v>
      </c>
      <c r="T25" s="180"/>
      <c r="U25" s="188"/>
      <c r="V25" s="186"/>
      <c r="W25" s="186"/>
      <c r="X25" s="187"/>
      <c r="Y25" s="186"/>
      <c r="Z25" s="186"/>
      <c r="AA25" s="188"/>
      <c r="AB25" s="186"/>
      <c r="AC25" s="180"/>
      <c r="AD25" s="180"/>
      <c r="AE25" s="180"/>
      <c r="AF25" s="190"/>
    </row>
    <row r="26" spans="1:32">
      <c r="A26" s="180">
        <v>12</v>
      </c>
      <c r="B26" s="181" t="s">
        <v>441</v>
      </c>
      <c r="C26" s="181" t="s">
        <v>133</v>
      </c>
      <c r="D26" s="181"/>
      <c r="E26" s="182" t="s">
        <v>134</v>
      </c>
      <c r="F26" s="183">
        <v>-20671419.25</v>
      </c>
      <c r="G26" s="183">
        <v>-20967436.879999999</v>
      </c>
      <c r="H26" s="183">
        <v>-21263606.379999999</v>
      </c>
      <c r="I26" s="183">
        <v>-21563256.41</v>
      </c>
      <c r="J26" s="183">
        <v>-21863028.780000001</v>
      </c>
      <c r="K26" s="183">
        <v>-22162839.98</v>
      </c>
      <c r="L26" s="183">
        <v>-22461871.149999999</v>
      </c>
      <c r="M26" s="183">
        <v>-22763624.890000001</v>
      </c>
      <c r="N26" s="183">
        <v>-23065432.120000001</v>
      </c>
      <c r="O26" s="183">
        <v>-23367182.390000001</v>
      </c>
      <c r="P26" s="183">
        <v>-23656494.52</v>
      </c>
      <c r="Q26" s="183">
        <v>-23922460.760000002</v>
      </c>
      <c r="R26" s="183">
        <v>-24188839.18</v>
      </c>
      <c r="S26" s="184">
        <f t="shared" si="3"/>
        <v>-22457280.289583337</v>
      </c>
      <c r="T26" s="180"/>
      <c r="U26" s="188"/>
      <c r="V26" s="186"/>
      <c r="W26" s="186"/>
      <c r="X26" s="187"/>
      <c r="Y26" s="186"/>
      <c r="Z26" s="186"/>
      <c r="AA26" s="188"/>
      <c r="AB26" s="186"/>
      <c r="AC26" s="180"/>
      <c r="AD26" s="180"/>
      <c r="AE26" s="180"/>
      <c r="AF26" s="190">
        <f t="shared" si="0"/>
        <v>0</v>
      </c>
    </row>
    <row r="27" spans="1:32">
      <c r="A27" s="180">
        <v>13</v>
      </c>
      <c r="B27" s="181" t="s">
        <v>441</v>
      </c>
      <c r="C27" s="181" t="s">
        <v>135</v>
      </c>
      <c r="D27" s="181"/>
      <c r="E27" s="182" t="s">
        <v>136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0</v>
      </c>
      <c r="R27" s="225">
        <v>0</v>
      </c>
      <c r="S27" s="184">
        <f t="shared" si="3"/>
        <v>0</v>
      </c>
      <c r="T27" s="180"/>
      <c r="U27" s="188"/>
      <c r="V27" s="186"/>
      <c r="W27" s="186"/>
      <c r="X27" s="187"/>
      <c r="Y27" s="186"/>
      <c r="Z27" s="186"/>
      <c r="AA27" s="188"/>
      <c r="AB27" s="186"/>
      <c r="AC27" s="180"/>
      <c r="AD27" s="180"/>
      <c r="AE27" s="180"/>
      <c r="AF27" s="190">
        <f t="shared" si="0"/>
        <v>0</v>
      </c>
    </row>
    <row r="28" spans="1:32">
      <c r="A28" s="180">
        <v>14</v>
      </c>
      <c r="B28" s="180"/>
      <c r="C28" s="180"/>
      <c r="D28" s="180"/>
      <c r="E28" s="182" t="s">
        <v>137</v>
      </c>
      <c r="F28" s="183">
        <f>SUM(F22:F27)</f>
        <v>-362895366.04000008</v>
      </c>
      <c r="G28" s="183">
        <f t="shared" ref="G28:R28" si="4">SUM(G22:G27)</f>
        <v>-364601179.97000003</v>
      </c>
      <c r="H28" s="183">
        <f t="shared" si="4"/>
        <v>-366670281.92000002</v>
      </c>
      <c r="I28" s="183">
        <f t="shared" si="4"/>
        <v>-368385216.52000004</v>
      </c>
      <c r="J28" s="183">
        <f t="shared" si="4"/>
        <v>-371843243.48000002</v>
      </c>
      <c r="K28" s="183">
        <f t="shared" si="4"/>
        <v>-373602337.92000008</v>
      </c>
      <c r="L28" s="183">
        <f t="shared" si="4"/>
        <v>-375012044.58999997</v>
      </c>
      <c r="M28" s="183">
        <f t="shared" si="4"/>
        <v>-376939913.36999995</v>
      </c>
      <c r="N28" s="183">
        <f t="shared" si="4"/>
        <v>-379250327.87</v>
      </c>
      <c r="O28" s="183">
        <f t="shared" si="4"/>
        <v>-381511321.44</v>
      </c>
      <c r="P28" s="183">
        <f t="shared" si="4"/>
        <v>-383913206.51000005</v>
      </c>
      <c r="Q28" s="183">
        <f t="shared" si="4"/>
        <v>-385828502.22999996</v>
      </c>
      <c r="R28" s="183">
        <f t="shared" si="4"/>
        <v>-393131288.55000001</v>
      </c>
      <c r="S28" s="184">
        <f>SUM(S22:S27)</f>
        <v>-375464241.92625004</v>
      </c>
      <c r="T28" s="180"/>
      <c r="U28" s="188"/>
      <c r="V28" s="186"/>
      <c r="W28" s="186"/>
      <c r="X28" s="187"/>
      <c r="Y28" s="186"/>
      <c r="Z28" s="186"/>
      <c r="AA28" s="188"/>
      <c r="AB28" s="186"/>
      <c r="AC28" s="180"/>
      <c r="AD28" s="180"/>
      <c r="AE28" s="180"/>
      <c r="AF28" s="190">
        <f t="shared" si="0"/>
        <v>0</v>
      </c>
    </row>
    <row r="29" spans="1:32">
      <c r="A29" s="180">
        <v>15</v>
      </c>
      <c r="B29" s="180"/>
      <c r="C29" s="180"/>
      <c r="D29" s="180"/>
      <c r="E29" s="182"/>
      <c r="F29" s="213"/>
      <c r="G29" s="214"/>
      <c r="H29" s="215"/>
      <c r="I29" s="215"/>
      <c r="J29" s="216"/>
      <c r="K29" s="217"/>
      <c r="L29" s="218"/>
      <c r="M29" s="219"/>
      <c r="N29" s="220"/>
      <c r="O29" s="221"/>
      <c r="P29" s="222"/>
      <c r="Q29" s="223"/>
      <c r="R29" s="213"/>
      <c r="S29" s="185"/>
      <c r="T29" s="180"/>
      <c r="U29" s="188"/>
      <c r="V29" s="186"/>
      <c r="W29" s="186"/>
      <c r="X29" s="187"/>
      <c r="Y29" s="186"/>
      <c r="Z29" s="186"/>
      <c r="AA29" s="188"/>
      <c r="AB29" s="186"/>
      <c r="AC29" s="180"/>
      <c r="AD29" s="180"/>
      <c r="AE29" s="180"/>
      <c r="AF29" s="190">
        <f t="shared" si="0"/>
        <v>0</v>
      </c>
    </row>
    <row r="30" spans="1:32">
      <c r="A30" s="180">
        <v>16</v>
      </c>
      <c r="B30" s="181" t="s">
        <v>441</v>
      </c>
      <c r="C30" s="181" t="s">
        <v>138</v>
      </c>
      <c r="D30" s="181"/>
      <c r="E30" s="182" t="s">
        <v>139</v>
      </c>
      <c r="F30" s="183">
        <v>-3185032.92</v>
      </c>
      <c r="G30" s="183">
        <v>-3066802.91</v>
      </c>
      <c r="H30" s="183">
        <v>-3068477.79</v>
      </c>
      <c r="I30" s="183">
        <v>-3083048.28</v>
      </c>
      <c r="J30" s="183">
        <v>-1159323.19</v>
      </c>
      <c r="K30" s="183">
        <v>-1117791.93</v>
      </c>
      <c r="L30" s="183">
        <v>-1138745.76</v>
      </c>
      <c r="M30" s="183">
        <v>-1160109.51</v>
      </c>
      <c r="N30" s="183">
        <v>-1147859.24</v>
      </c>
      <c r="O30" s="183">
        <v>-1116022.25</v>
      </c>
      <c r="P30" s="183">
        <v>-1135830.5</v>
      </c>
      <c r="Q30" s="183">
        <v>-1158006.53</v>
      </c>
      <c r="R30" s="183">
        <v>-952412.58</v>
      </c>
      <c r="S30" s="184">
        <f>((F30+R30)+((G30+H30+I30+J30+K30+L30+M30+N30+O30+P30+Q30)*2))/24</f>
        <v>-1701728.3866666667</v>
      </c>
      <c r="T30" s="180"/>
      <c r="U30" s="188"/>
      <c r="V30" s="186"/>
      <c r="W30" s="186"/>
      <c r="X30" s="187"/>
      <c r="Y30" s="186"/>
      <c r="Z30" s="186"/>
      <c r="AA30" s="188"/>
      <c r="AB30" s="186"/>
      <c r="AC30" s="180"/>
      <c r="AD30" s="180"/>
      <c r="AE30" s="180"/>
      <c r="AF30" s="190">
        <f t="shared" si="0"/>
        <v>0</v>
      </c>
    </row>
    <row r="31" spans="1:32">
      <c r="A31" s="180">
        <v>17</v>
      </c>
      <c r="B31" s="181" t="s">
        <v>441</v>
      </c>
      <c r="C31" s="181" t="s">
        <v>140</v>
      </c>
      <c r="D31" s="181"/>
      <c r="E31" s="183" t="s">
        <v>141</v>
      </c>
      <c r="F31" s="225">
        <v>-142248746.72</v>
      </c>
      <c r="G31" s="225">
        <v>-142729337.06</v>
      </c>
      <c r="H31" s="225">
        <v>-142989160.58000001</v>
      </c>
      <c r="I31" s="225">
        <v>-143215381.13999999</v>
      </c>
      <c r="J31" s="225">
        <v>-143526787.02000001</v>
      </c>
      <c r="K31" s="225">
        <v>-143859470.31999999</v>
      </c>
      <c r="L31" s="225">
        <v>-144406051.34999999</v>
      </c>
      <c r="M31" s="225">
        <v>-144717228.87</v>
      </c>
      <c r="N31" s="225">
        <v>-144858065.99000001</v>
      </c>
      <c r="O31" s="225">
        <v>-145245081.83000001</v>
      </c>
      <c r="P31" s="225">
        <v>-145730762.49000001</v>
      </c>
      <c r="Q31" s="225">
        <v>-146162343.5</v>
      </c>
      <c r="R31" s="225">
        <v>-145311809.69999999</v>
      </c>
      <c r="S31" s="184">
        <f>((F31+R31)+((G31+H31+I31+J31+K31+L31+M31+N31+O31+P31+Q31)*2))/24</f>
        <v>-144268329.03</v>
      </c>
      <c r="T31" s="180"/>
      <c r="U31" s="188"/>
      <c r="V31" s="186"/>
      <c r="W31" s="186"/>
      <c r="X31" s="187"/>
      <c r="Y31" s="186"/>
      <c r="Z31" s="186"/>
      <c r="AA31" s="188"/>
      <c r="AB31" s="186"/>
      <c r="AC31" s="180"/>
      <c r="AD31" s="180"/>
      <c r="AE31" s="180"/>
      <c r="AF31" s="190">
        <f t="shared" si="0"/>
        <v>0</v>
      </c>
    </row>
    <row r="32" spans="1:32">
      <c r="A32" s="180">
        <v>18</v>
      </c>
      <c r="B32" s="180"/>
      <c r="C32" s="180"/>
      <c r="D32" s="180"/>
      <c r="E32" s="182" t="s">
        <v>142</v>
      </c>
      <c r="F32" s="226">
        <f>+F30+F31</f>
        <v>-145433779.63999999</v>
      </c>
      <c r="G32" s="226">
        <f t="shared" ref="G32:R32" si="5">+G30+G31</f>
        <v>-145796139.97</v>
      </c>
      <c r="H32" s="226">
        <f t="shared" si="5"/>
        <v>-146057638.37</v>
      </c>
      <c r="I32" s="226">
        <f t="shared" si="5"/>
        <v>-146298429.41999999</v>
      </c>
      <c r="J32" s="226">
        <f t="shared" si="5"/>
        <v>-144686110.21000001</v>
      </c>
      <c r="K32" s="226">
        <f t="shared" si="5"/>
        <v>-144977262.25</v>
      </c>
      <c r="L32" s="226">
        <f t="shared" si="5"/>
        <v>-145544797.10999998</v>
      </c>
      <c r="M32" s="226">
        <f t="shared" si="5"/>
        <v>-145877338.38</v>
      </c>
      <c r="N32" s="226">
        <f t="shared" si="5"/>
        <v>-146005925.23000002</v>
      </c>
      <c r="O32" s="226">
        <f t="shared" si="5"/>
        <v>-146361104.08000001</v>
      </c>
      <c r="P32" s="226">
        <f t="shared" si="5"/>
        <v>-146866592.99000001</v>
      </c>
      <c r="Q32" s="226">
        <f t="shared" si="5"/>
        <v>-147320350.03</v>
      </c>
      <c r="R32" s="226">
        <f t="shared" si="5"/>
        <v>-146264222.28</v>
      </c>
      <c r="S32" s="227">
        <f>+S30+S31</f>
        <v>-145970057.41666666</v>
      </c>
      <c r="T32" s="180"/>
      <c r="U32" s="188"/>
      <c r="V32" s="186"/>
      <c r="W32" s="186"/>
      <c r="X32" s="187"/>
      <c r="Y32" s="186"/>
      <c r="Z32" s="186"/>
      <c r="AA32" s="188"/>
      <c r="AB32" s="186"/>
      <c r="AC32" s="180"/>
      <c r="AD32" s="180"/>
      <c r="AE32" s="180"/>
      <c r="AF32" s="190">
        <f t="shared" si="0"/>
        <v>0</v>
      </c>
    </row>
    <row r="33" spans="1:32">
      <c r="A33" s="180">
        <v>19</v>
      </c>
      <c r="B33" s="180"/>
      <c r="C33" s="180"/>
      <c r="D33" s="180"/>
      <c r="E33" s="182"/>
      <c r="F33" s="213"/>
      <c r="G33" s="214"/>
      <c r="H33" s="215"/>
      <c r="I33" s="215"/>
      <c r="J33" s="216"/>
      <c r="K33" s="217"/>
      <c r="L33" s="218"/>
      <c r="M33" s="219"/>
      <c r="N33" s="220"/>
      <c r="O33" s="221"/>
      <c r="P33" s="222"/>
      <c r="Q33" s="223"/>
      <c r="R33" s="213"/>
      <c r="S33" s="185"/>
      <c r="T33" s="180"/>
      <c r="U33" s="188"/>
      <c r="V33" s="186"/>
      <c r="W33" s="186"/>
      <c r="X33" s="187"/>
      <c r="Y33" s="186"/>
      <c r="Z33" s="186"/>
      <c r="AA33" s="188"/>
      <c r="AB33" s="186"/>
      <c r="AC33" s="180"/>
      <c r="AD33" s="180"/>
      <c r="AE33" s="180"/>
      <c r="AF33" s="190">
        <f t="shared" si="0"/>
        <v>0</v>
      </c>
    </row>
    <row r="34" spans="1:32">
      <c r="A34" s="180">
        <v>20</v>
      </c>
      <c r="B34" s="180"/>
      <c r="C34" s="180"/>
      <c r="D34" s="180"/>
      <c r="E34" s="182" t="s">
        <v>143</v>
      </c>
      <c r="F34" s="225">
        <f>+F32+F28</f>
        <v>-508329145.68000007</v>
      </c>
      <c r="G34" s="225">
        <f t="shared" ref="G34:R34" si="6">+G32+G28</f>
        <v>-510397319.94000006</v>
      </c>
      <c r="H34" s="225">
        <f t="shared" si="6"/>
        <v>-512727920.29000002</v>
      </c>
      <c r="I34" s="225">
        <f t="shared" si="6"/>
        <v>-514683645.94000006</v>
      </c>
      <c r="J34" s="225">
        <f t="shared" si="6"/>
        <v>-516529353.69000006</v>
      </c>
      <c r="K34" s="225">
        <f t="shared" si="6"/>
        <v>-518579600.17000008</v>
      </c>
      <c r="L34" s="225">
        <f t="shared" si="6"/>
        <v>-520556841.69999993</v>
      </c>
      <c r="M34" s="225">
        <f t="shared" si="6"/>
        <v>-522817251.74999994</v>
      </c>
      <c r="N34" s="225">
        <f t="shared" si="6"/>
        <v>-525256253.10000002</v>
      </c>
      <c r="O34" s="225">
        <f t="shared" si="6"/>
        <v>-527872425.51999998</v>
      </c>
      <c r="P34" s="225">
        <f t="shared" si="6"/>
        <v>-530779799.50000006</v>
      </c>
      <c r="Q34" s="225">
        <f t="shared" si="6"/>
        <v>-533148852.25999999</v>
      </c>
      <c r="R34" s="225">
        <f t="shared" si="6"/>
        <v>-539395510.83000004</v>
      </c>
      <c r="S34" s="228">
        <f>+S32+S28</f>
        <v>-521434299.34291673</v>
      </c>
      <c r="T34" s="180"/>
      <c r="U34" s="188"/>
      <c r="V34" s="186"/>
      <c r="W34" s="186"/>
      <c r="X34" s="187">
        <f>+S34-S22</f>
        <v>-524223929.07083338</v>
      </c>
      <c r="Y34" s="186">
        <f>+X34*Z7</f>
        <v>-393430058.76766044</v>
      </c>
      <c r="Z34" s="186">
        <f>+X34*Z8</f>
        <v>-130793870.30317293</v>
      </c>
      <c r="AA34" s="188"/>
      <c r="AB34" s="186"/>
      <c r="AC34" s="180"/>
      <c r="AD34" s="180"/>
      <c r="AE34" s="180" t="s">
        <v>984</v>
      </c>
      <c r="AF34" s="190">
        <f t="shared" si="0"/>
        <v>0</v>
      </c>
    </row>
    <row r="35" spans="1:32">
      <c r="A35" s="180">
        <v>21</v>
      </c>
      <c r="B35" s="180"/>
      <c r="C35" s="180"/>
      <c r="D35" s="180"/>
      <c r="E35" s="229"/>
      <c r="F35" s="230"/>
      <c r="G35" s="231"/>
      <c r="H35" s="232"/>
      <c r="I35" s="232"/>
      <c r="J35" s="233"/>
      <c r="K35" s="234"/>
      <c r="L35" s="235"/>
      <c r="M35" s="236"/>
      <c r="N35" s="237"/>
      <c r="O35" s="180"/>
      <c r="P35" s="238"/>
      <c r="Q35" s="239"/>
      <c r="R35" s="230"/>
      <c r="S35" s="185"/>
      <c r="T35" s="180"/>
      <c r="U35" s="188"/>
      <c r="V35" s="186"/>
      <c r="W35" s="186"/>
      <c r="X35" s="187"/>
      <c r="Y35" s="186"/>
      <c r="Z35" s="186"/>
      <c r="AA35" s="188"/>
      <c r="AB35" s="186"/>
      <c r="AC35" s="180"/>
      <c r="AD35" s="180"/>
      <c r="AE35" s="180"/>
      <c r="AF35" s="190">
        <f t="shared" si="0"/>
        <v>0</v>
      </c>
    </row>
    <row r="36" spans="1:32">
      <c r="A36" s="180">
        <v>22</v>
      </c>
      <c r="B36" s="180"/>
      <c r="C36" s="180"/>
      <c r="D36" s="180"/>
      <c r="E36" s="229" t="s">
        <v>144</v>
      </c>
      <c r="F36" s="240">
        <f>+F20+F34</f>
        <v>670993028.15999985</v>
      </c>
      <c r="G36" s="240">
        <f t="shared" ref="G36:S36" si="7">+G20+G34</f>
        <v>675435379.95000005</v>
      </c>
      <c r="H36" s="240">
        <f t="shared" si="7"/>
        <v>678812060.03999996</v>
      </c>
      <c r="I36" s="240">
        <f t="shared" si="7"/>
        <v>684376455.68999982</v>
      </c>
      <c r="J36" s="240">
        <f t="shared" si="7"/>
        <v>686848776.04999995</v>
      </c>
      <c r="K36" s="240">
        <f t="shared" si="7"/>
        <v>691008566.49999976</v>
      </c>
      <c r="L36" s="240">
        <f t="shared" si="7"/>
        <v>695621560.46000016</v>
      </c>
      <c r="M36" s="240">
        <f t="shared" si="7"/>
        <v>701364458.73999977</v>
      </c>
      <c r="N36" s="240">
        <f t="shared" si="7"/>
        <v>707361233.40999973</v>
      </c>
      <c r="O36" s="240">
        <f t="shared" si="7"/>
        <v>714173570.90999985</v>
      </c>
      <c r="P36" s="240">
        <f t="shared" si="7"/>
        <v>722087539.97000003</v>
      </c>
      <c r="Q36" s="240">
        <f t="shared" si="7"/>
        <v>725628224.3499999</v>
      </c>
      <c r="R36" s="240">
        <f t="shared" si="7"/>
        <v>741527766.5200001</v>
      </c>
      <c r="S36" s="184">
        <f t="shared" si="7"/>
        <v>699081518.61749983</v>
      </c>
      <c r="T36" s="180"/>
      <c r="U36" s="188"/>
      <c r="V36" s="186"/>
      <c r="W36" s="186"/>
      <c r="X36" s="187"/>
      <c r="Y36" s="186"/>
      <c r="Z36" s="186"/>
      <c r="AA36" s="188"/>
      <c r="AB36" s="186"/>
      <c r="AC36" s="180"/>
      <c r="AD36" s="180"/>
      <c r="AE36" s="180"/>
      <c r="AF36" s="190">
        <f t="shared" si="0"/>
        <v>0</v>
      </c>
    </row>
    <row r="37" spans="1:32">
      <c r="A37" s="180">
        <v>23</v>
      </c>
      <c r="B37" s="180"/>
      <c r="C37" s="180"/>
      <c r="D37" s="180"/>
      <c r="E37" s="229"/>
      <c r="F37" s="213"/>
      <c r="G37" s="214"/>
      <c r="H37" s="215"/>
      <c r="I37" s="215"/>
      <c r="J37" s="216"/>
      <c r="K37" s="217"/>
      <c r="L37" s="218"/>
      <c r="M37" s="219"/>
      <c r="N37" s="220"/>
      <c r="O37" s="221"/>
      <c r="P37" s="222"/>
      <c r="Q37" s="223"/>
      <c r="R37" s="213"/>
      <c r="S37" s="185"/>
      <c r="T37" s="180"/>
      <c r="U37" s="188"/>
      <c r="V37" s="186"/>
      <c r="W37" s="186"/>
      <c r="X37" s="187"/>
      <c r="Y37" s="186"/>
      <c r="Z37" s="186"/>
      <c r="AA37" s="188"/>
      <c r="AB37" s="186"/>
      <c r="AC37" s="180"/>
      <c r="AD37" s="180"/>
      <c r="AE37" s="180"/>
      <c r="AF37" s="190">
        <f t="shared" si="0"/>
        <v>0</v>
      </c>
    </row>
    <row r="38" spans="1:32">
      <c r="A38" s="180">
        <v>24</v>
      </c>
      <c r="B38" s="181" t="s">
        <v>441</v>
      </c>
      <c r="C38" s="181" t="s">
        <v>145</v>
      </c>
      <c r="D38" s="181"/>
      <c r="E38" s="182" t="s">
        <v>146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185">
        <f>((F38+R38)+((G38+H38+I38+J38+K38+L38+M38+N38+O38+P38+Q38)*2))/24</f>
        <v>0</v>
      </c>
      <c r="T38" s="180"/>
      <c r="U38" s="188">
        <f>+S38</f>
        <v>0</v>
      </c>
      <c r="V38" s="186"/>
      <c r="W38" s="186"/>
      <c r="X38" s="187"/>
      <c r="Y38" s="186"/>
      <c r="Z38" s="186"/>
      <c r="AA38" s="188"/>
      <c r="AB38" s="186"/>
      <c r="AC38" s="180"/>
      <c r="AD38" s="180"/>
      <c r="AE38" s="180"/>
      <c r="AF38" s="190">
        <f t="shared" si="0"/>
        <v>0</v>
      </c>
    </row>
    <row r="39" spans="1:32">
      <c r="A39" s="180">
        <v>25</v>
      </c>
      <c r="B39" s="180"/>
      <c r="C39" s="180"/>
      <c r="D39" s="180"/>
      <c r="E39" s="229" t="s">
        <v>147</v>
      </c>
      <c r="F39" s="211">
        <f>+F38</f>
        <v>0</v>
      </c>
      <c r="G39" s="241">
        <v>0</v>
      </c>
      <c r="H39" s="242">
        <v>0</v>
      </c>
      <c r="I39" s="242">
        <v>0</v>
      </c>
      <c r="J39" s="243">
        <v>0</v>
      </c>
      <c r="K39" s="244">
        <v>0</v>
      </c>
      <c r="L39" s="245">
        <v>0</v>
      </c>
      <c r="M39" s="246">
        <v>0</v>
      </c>
      <c r="N39" s="247">
        <v>0</v>
      </c>
      <c r="O39" s="248">
        <v>0</v>
      </c>
      <c r="P39" s="249">
        <v>0</v>
      </c>
      <c r="Q39" s="250">
        <v>0</v>
      </c>
      <c r="R39" s="211">
        <v>0</v>
      </c>
      <c r="S39" s="185">
        <f>((F39+R39)+((G39+H39+I39+J39+K39+L39+M39+N39+O39+P39+Q39)*2))/24</f>
        <v>0</v>
      </c>
      <c r="T39" s="180"/>
      <c r="U39" s="188"/>
      <c r="V39" s="186"/>
      <c r="W39" s="186"/>
      <c r="X39" s="187"/>
      <c r="Y39" s="186"/>
      <c r="Z39" s="186"/>
      <c r="AA39" s="188"/>
      <c r="AB39" s="186"/>
      <c r="AC39" s="180"/>
      <c r="AD39" s="180"/>
      <c r="AE39" s="180"/>
      <c r="AF39" s="190">
        <f t="shared" si="0"/>
        <v>0</v>
      </c>
    </row>
    <row r="40" spans="1:32">
      <c r="A40" s="180">
        <v>26</v>
      </c>
      <c r="B40" s="180"/>
      <c r="C40" s="180"/>
      <c r="D40" s="180"/>
      <c r="E40" s="229"/>
      <c r="F40" s="183"/>
      <c r="G40" s="251"/>
      <c r="H40" s="252"/>
      <c r="I40" s="252"/>
      <c r="J40" s="253"/>
      <c r="K40" s="254"/>
      <c r="L40" s="255"/>
      <c r="M40" s="256"/>
      <c r="N40" s="257"/>
      <c r="O40" s="224"/>
      <c r="P40" s="258"/>
      <c r="Q40" s="259"/>
      <c r="R40" s="183"/>
      <c r="S40" s="185"/>
      <c r="T40" s="180"/>
      <c r="U40" s="188"/>
      <c r="V40" s="186"/>
      <c r="W40" s="186"/>
      <c r="X40" s="187"/>
      <c r="Y40" s="186"/>
      <c r="Z40" s="186"/>
      <c r="AA40" s="188"/>
      <c r="AB40" s="186"/>
      <c r="AC40" s="180"/>
      <c r="AD40" s="180"/>
      <c r="AE40" s="180"/>
      <c r="AF40" s="190">
        <f t="shared" si="0"/>
        <v>0</v>
      </c>
    </row>
    <row r="41" spans="1:32">
      <c r="A41" s="180">
        <v>27</v>
      </c>
      <c r="B41" s="181" t="s">
        <v>441</v>
      </c>
      <c r="C41" s="181" t="s">
        <v>442</v>
      </c>
      <c r="D41" s="181" t="s">
        <v>210</v>
      </c>
      <c r="E41" s="182" t="s">
        <v>443</v>
      </c>
      <c r="F41" s="183">
        <v>528752.93000000005</v>
      </c>
      <c r="G41" s="183">
        <v>529407.99</v>
      </c>
      <c r="H41" s="183">
        <v>530021.97</v>
      </c>
      <c r="I41" s="183">
        <v>530367.85</v>
      </c>
      <c r="J41" s="183">
        <v>530446.56999999995</v>
      </c>
      <c r="K41" s="183">
        <v>530484.14</v>
      </c>
      <c r="L41" s="183">
        <v>530509.41</v>
      </c>
      <c r="M41" s="183">
        <v>530530.28</v>
      </c>
      <c r="N41" s="183">
        <v>530538.11</v>
      </c>
      <c r="O41" s="183">
        <v>530542.47</v>
      </c>
      <c r="P41" s="183">
        <v>530546.98</v>
      </c>
      <c r="Q41" s="183">
        <v>530551.34</v>
      </c>
      <c r="R41" s="183">
        <v>530557.93999999994</v>
      </c>
      <c r="S41" s="252">
        <f>((F41+R41)+((G41+H41+I41+J41+K41+L41+M41+N41+O41+P41+Q41)*2))/24</f>
        <v>530300.21208333329</v>
      </c>
      <c r="T41" s="180"/>
      <c r="U41" s="188"/>
      <c r="V41" s="186"/>
      <c r="W41" s="186"/>
      <c r="X41" s="187">
        <f>+S41</f>
        <v>530300.21208333329</v>
      </c>
      <c r="Y41" s="186"/>
      <c r="Z41" s="186"/>
      <c r="AA41" s="188"/>
      <c r="AB41" s="186">
        <f>+S41</f>
        <v>530300.21208333329</v>
      </c>
      <c r="AC41" s="180"/>
      <c r="AD41" s="180"/>
      <c r="AE41" s="180"/>
      <c r="AF41" s="190">
        <f t="shared" si="0"/>
        <v>0</v>
      </c>
    </row>
    <row r="42" spans="1:32">
      <c r="A42" s="180">
        <v>28</v>
      </c>
      <c r="B42" s="181" t="s">
        <v>441</v>
      </c>
      <c r="C42" s="181" t="s">
        <v>442</v>
      </c>
      <c r="D42" s="181" t="s">
        <v>195</v>
      </c>
      <c r="E42" s="182" t="s">
        <v>444</v>
      </c>
      <c r="F42" s="183">
        <v>11462788.92</v>
      </c>
      <c r="G42" s="183">
        <v>11551133.380000001</v>
      </c>
      <c r="H42" s="183">
        <v>11489083.07</v>
      </c>
      <c r="I42" s="183">
        <v>11323317.58</v>
      </c>
      <c r="J42" s="183">
        <v>11558794.199999999</v>
      </c>
      <c r="K42" s="183">
        <v>11679450.689999999</v>
      </c>
      <c r="L42" s="183">
        <v>11782103.310000001</v>
      </c>
      <c r="M42" s="183">
        <v>11898197.6</v>
      </c>
      <c r="N42" s="183">
        <v>11968468.01</v>
      </c>
      <c r="O42" s="183">
        <v>12097438.98</v>
      </c>
      <c r="P42" s="183">
        <v>12051098.880000001</v>
      </c>
      <c r="Q42" s="183">
        <v>12213349.59</v>
      </c>
      <c r="R42" s="183">
        <v>12327925.800000001</v>
      </c>
      <c r="S42" s="252">
        <f t="shared" ref="S42:S44" si="8">((F42+R42)+((G42+H42+I42+J42+K42+L42+M42+N42+O42+P42+Q42)*2))/24</f>
        <v>11792316.054166667</v>
      </c>
      <c r="T42" s="180"/>
      <c r="U42" s="188"/>
      <c r="V42" s="186"/>
      <c r="W42" s="186"/>
      <c r="X42" s="187">
        <f>+S42</f>
        <v>11792316.054166667</v>
      </c>
      <c r="Y42" s="186"/>
      <c r="Z42" s="186"/>
      <c r="AA42" s="188"/>
      <c r="AB42" s="186">
        <f>+S42</f>
        <v>11792316.054166667</v>
      </c>
      <c r="AC42" s="180"/>
      <c r="AD42" s="180"/>
      <c r="AE42" s="180"/>
      <c r="AF42" s="190">
        <f t="shared" si="0"/>
        <v>0</v>
      </c>
    </row>
    <row r="43" spans="1:32">
      <c r="A43" s="180">
        <v>29</v>
      </c>
      <c r="B43" s="181" t="s">
        <v>441</v>
      </c>
      <c r="C43" s="181" t="s">
        <v>442</v>
      </c>
      <c r="D43" s="181" t="s">
        <v>197</v>
      </c>
      <c r="E43" s="182" t="s">
        <v>445</v>
      </c>
      <c r="F43" s="183">
        <v>0</v>
      </c>
      <c r="G43" s="183">
        <v>0</v>
      </c>
      <c r="H43" s="183">
        <v>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3">
        <v>0</v>
      </c>
      <c r="R43" s="183">
        <v>0</v>
      </c>
      <c r="S43" s="252">
        <f t="shared" si="8"/>
        <v>0</v>
      </c>
      <c r="T43" s="180"/>
      <c r="U43" s="188"/>
      <c r="V43" s="186"/>
      <c r="W43" s="186"/>
      <c r="X43" s="187">
        <f>+S43</f>
        <v>0</v>
      </c>
      <c r="Y43" s="186"/>
      <c r="Z43" s="186"/>
      <c r="AA43" s="188"/>
      <c r="AB43" s="186">
        <f>+S43</f>
        <v>0</v>
      </c>
      <c r="AC43" s="180"/>
      <c r="AD43" s="180"/>
      <c r="AE43" s="180"/>
      <c r="AF43" s="190">
        <f t="shared" si="0"/>
        <v>0</v>
      </c>
    </row>
    <row r="44" spans="1:32">
      <c r="A44" s="180">
        <v>30</v>
      </c>
      <c r="B44" s="181" t="s">
        <v>441</v>
      </c>
      <c r="C44" s="181" t="s">
        <v>148</v>
      </c>
      <c r="D44" s="181"/>
      <c r="E44" s="182" t="s">
        <v>149</v>
      </c>
      <c r="F44" s="183">
        <v>197964.51</v>
      </c>
      <c r="G44" s="183">
        <v>197964.51</v>
      </c>
      <c r="H44" s="183">
        <v>197964.51</v>
      </c>
      <c r="I44" s="183">
        <v>197964.51</v>
      </c>
      <c r="J44" s="183">
        <v>197964.51</v>
      </c>
      <c r="K44" s="183">
        <v>197964.51</v>
      </c>
      <c r="L44" s="183">
        <v>197964.51</v>
      </c>
      <c r="M44" s="183">
        <v>197964.51</v>
      </c>
      <c r="N44" s="183">
        <v>197964.51</v>
      </c>
      <c r="O44" s="183">
        <v>197964.51</v>
      </c>
      <c r="P44" s="183">
        <v>197964.51</v>
      </c>
      <c r="Q44" s="183">
        <v>197964.51</v>
      </c>
      <c r="R44" s="183">
        <v>197964.51</v>
      </c>
      <c r="S44" s="252">
        <f t="shared" si="8"/>
        <v>197964.51</v>
      </c>
      <c r="T44" s="180"/>
      <c r="U44" s="188"/>
      <c r="V44" s="186"/>
      <c r="W44" s="186"/>
      <c r="X44" s="187">
        <f>+S44</f>
        <v>197964.51</v>
      </c>
      <c r="Y44" s="186"/>
      <c r="Z44" s="186"/>
      <c r="AA44" s="188"/>
      <c r="AB44" s="186">
        <f>+S44</f>
        <v>197964.51</v>
      </c>
      <c r="AC44" s="180"/>
      <c r="AD44" s="180"/>
      <c r="AE44" s="180"/>
      <c r="AF44" s="190">
        <f t="shared" si="0"/>
        <v>0</v>
      </c>
    </row>
    <row r="45" spans="1:32">
      <c r="A45" s="180">
        <v>31</v>
      </c>
      <c r="B45" s="181" t="s">
        <v>441</v>
      </c>
      <c r="C45" s="181" t="s">
        <v>150</v>
      </c>
      <c r="D45" s="181"/>
      <c r="E45" s="182" t="s">
        <v>151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52">
        <f>((F45+R45)+((G45+H45+I45+J45+K45+L45+M45+N45+O45+P45+Q45)*2))/24</f>
        <v>0</v>
      </c>
      <c r="T45" s="180"/>
      <c r="U45" s="188">
        <f t="shared" ref="U45" si="9">+S45</f>
        <v>0</v>
      </c>
      <c r="V45" s="186"/>
      <c r="W45" s="186"/>
      <c r="X45" s="187"/>
      <c r="Y45" s="186"/>
      <c r="Z45" s="186"/>
      <c r="AA45" s="188"/>
      <c r="AB45" s="186">
        <f>+S45</f>
        <v>0</v>
      </c>
      <c r="AC45" s="180"/>
      <c r="AD45" s="180"/>
      <c r="AE45" s="180"/>
      <c r="AF45" s="190">
        <f t="shared" si="0"/>
        <v>0</v>
      </c>
    </row>
    <row r="46" spans="1:32">
      <c r="A46" s="180">
        <v>32</v>
      </c>
      <c r="B46" s="180"/>
      <c r="C46" s="180"/>
      <c r="D46" s="180"/>
      <c r="E46" s="229" t="s">
        <v>152</v>
      </c>
      <c r="F46" s="211">
        <f t="shared" ref="F46:S46" si="10">SUM(F41:F45)</f>
        <v>12189506.359999999</v>
      </c>
      <c r="G46" s="211">
        <f t="shared" si="10"/>
        <v>12278505.880000001</v>
      </c>
      <c r="H46" s="211">
        <f t="shared" si="10"/>
        <v>12217069.550000001</v>
      </c>
      <c r="I46" s="211">
        <f t="shared" si="10"/>
        <v>12051649.939999999</v>
      </c>
      <c r="J46" s="211">
        <f t="shared" si="10"/>
        <v>12287205.279999999</v>
      </c>
      <c r="K46" s="211">
        <f t="shared" si="10"/>
        <v>12407899.34</v>
      </c>
      <c r="L46" s="211">
        <f t="shared" si="10"/>
        <v>12510577.23</v>
      </c>
      <c r="M46" s="211">
        <f t="shared" si="10"/>
        <v>12626692.389999999</v>
      </c>
      <c r="N46" s="211">
        <f t="shared" si="10"/>
        <v>12696970.629999999</v>
      </c>
      <c r="O46" s="211">
        <f t="shared" si="10"/>
        <v>12825945.960000001</v>
      </c>
      <c r="P46" s="211">
        <f t="shared" si="10"/>
        <v>12779610.370000001</v>
      </c>
      <c r="Q46" s="211">
        <f t="shared" si="10"/>
        <v>12941865.439999999</v>
      </c>
      <c r="R46" s="211">
        <f t="shared" si="10"/>
        <v>13056448.25</v>
      </c>
      <c r="S46" s="212">
        <f t="shared" si="10"/>
        <v>12520580.776250001</v>
      </c>
      <c r="T46" s="180"/>
      <c r="U46" s="188"/>
      <c r="V46" s="186"/>
      <c r="W46" s="186"/>
      <c r="X46" s="187"/>
      <c r="Y46" s="186"/>
      <c r="Z46" s="186"/>
      <c r="AA46" s="188"/>
      <c r="AB46" s="186"/>
      <c r="AC46" s="180"/>
      <c r="AD46" s="180"/>
      <c r="AE46" s="180"/>
      <c r="AF46" s="190">
        <f t="shared" si="0"/>
        <v>0</v>
      </c>
    </row>
    <row r="47" spans="1:32">
      <c r="A47" s="180">
        <v>33</v>
      </c>
      <c r="B47" s="180"/>
      <c r="C47" s="180"/>
      <c r="D47" s="180"/>
      <c r="E47" s="229"/>
      <c r="F47" s="183"/>
      <c r="G47" s="251"/>
      <c r="H47" s="252"/>
      <c r="I47" s="252"/>
      <c r="J47" s="253"/>
      <c r="K47" s="254"/>
      <c r="L47" s="255"/>
      <c r="M47" s="256"/>
      <c r="N47" s="257"/>
      <c r="O47" s="224"/>
      <c r="P47" s="258"/>
      <c r="Q47" s="259"/>
      <c r="R47" s="183"/>
      <c r="S47" s="185"/>
      <c r="T47" s="180"/>
      <c r="U47" s="188"/>
      <c r="V47" s="186"/>
      <c r="W47" s="186"/>
      <c r="X47" s="187"/>
      <c r="Y47" s="186"/>
      <c r="Z47" s="186"/>
      <c r="AA47" s="188"/>
      <c r="AB47" s="186"/>
      <c r="AC47" s="180"/>
      <c r="AD47" s="180"/>
      <c r="AE47" s="180"/>
      <c r="AF47" s="190">
        <f t="shared" si="0"/>
        <v>0</v>
      </c>
    </row>
    <row r="48" spans="1:32">
      <c r="A48" s="180">
        <v>34</v>
      </c>
      <c r="B48" s="180"/>
      <c r="C48" s="197" t="s">
        <v>153</v>
      </c>
      <c r="D48" s="197" t="s">
        <v>124</v>
      </c>
      <c r="E48" s="229" t="s">
        <v>446</v>
      </c>
      <c r="F48" s="183">
        <v>0</v>
      </c>
      <c r="G48" s="251">
        <v>0</v>
      </c>
      <c r="H48" s="252">
        <v>0</v>
      </c>
      <c r="I48" s="252">
        <v>0</v>
      </c>
      <c r="J48" s="253">
        <v>0</v>
      </c>
      <c r="K48" s="254">
        <v>0</v>
      </c>
      <c r="L48" s="255">
        <v>0</v>
      </c>
      <c r="M48" s="256">
        <v>0</v>
      </c>
      <c r="N48" s="257">
        <v>0</v>
      </c>
      <c r="O48" s="224">
        <v>594517.18999999994</v>
      </c>
      <c r="P48" s="258">
        <v>0</v>
      </c>
      <c r="Q48" s="259">
        <v>0</v>
      </c>
      <c r="R48" s="183">
        <v>0</v>
      </c>
      <c r="S48" s="184">
        <f t="shared" ref="S48:S58" si="11">((F48+R48)+((G48+H48+I48+J48+K48+L48+M48+N48+O48+P48+Q48)*2))/24</f>
        <v>49543.09916666666</v>
      </c>
      <c r="T48" s="180"/>
      <c r="U48" s="188">
        <f t="shared" ref="U48:U58" si="12">+S48</f>
        <v>49543.09916666666</v>
      </c>
      <c r="V48" s="186"/>
      <c r="W48" s="186"/>
      <c r="X48" s="187"/>
      <c r="Y48" s="186"/>
      <c r="Z48" s="186"/>
      <c r="AA48" s="188"/>
      <c r="AB48" s="186"/>
      <c r="AC48" s="180"/>
      <c r="AD48" s="260">
        <f>+S48</f>
        <v>49543.09916666666</v>
      </c>
      <c r="AE48" s="180"/>
      <c r="AF48" s="190">
        <f t="shared" si="0"/>
        <v>0</v>
      </c>
    </row>
    <row r="49" spans="1:32">
      <c r="A49" s="180">
        <v>35</v>
      </c>
      <c r="B49" s="181" t="s">
        <v>441</v>
      </c>
      <c r="C49" s="181" t="s">
        <v>153</v>
      </c>
      <c r="D49" s="181" t="s">
        <v>447</v>
      </c>
      <c r="E49" s="182" t="s">
        <v>448</v>
      </c>
      <c r="F49" s="183">
        <v>2461509.84</v>
      </c>
      <c r="G49" s="183">
        <v>1836649.82</v>
      </c>
      <c r="H49" s="183">
        <v>1058991.1399999999</v>
      </c>
      <c r="I49" s="183">
        <v>1905257.03</v>
      </c>
      <c r="J49" s="183">
        <v>921642.42</v>
      </c>
      <c r="K49" s="183">
        <v>477302.11</v>
      </c>
      <c r="L49" s="183">
        <v>1013780.38</v>
      </c>
      <c r="M49" s="183">
        <v>337570.22</v>
      </c>
      <c r="N49" s="183">
        <v>576204.07999999996</v>
      </c>
      <c r="O49" s="183">
        <v>-119686.53</v>
      </c>
      <c r="P49" s="183">
        <v>500818.9</v>
      </c>
      <c r="Q49" s="183">
        <v>339528.83</v>
      </c>
      <c r="R49" s="183">
        <v>2523372.85</v>
      </c>
      <c r="S49" s="184">
        <f t="shared" si="11"/>
        <v>945041.64541666675</v>
      </c>
      <c r="T49" s="180"/>
      <c r="U49" s="188">
        <f t="shared" si="12"/>
        <v>945041.64541666675</v>
      </c>
      <c r="V49" s="186"/>
      <c r="W49" s="186"/>
      <c r="X49" s="187"/>
      <c r="Y49" s="186"/>
      <c r="Z49" s="186"/>
      <c r="AA49" s="188"/>
      <c r="AB49" s="186"/>
      <c r="AC49" s="180"/>
      <c r="AD49" s="260">
        <f t="shared" ref="AD49:AD58" si="13">+U49</f>
        <v>945041.64541666675</v>
      </c>
      <c r="AE49" s="180"/>
      <c r="AF49" s="190">
        <f t="shared" si="0"/>
        <v>0</v>
      </c>
    </row>
    <row r="50" spans="1:32">
      <c r="A50" s="180">
        <v>36</v>
      </c>
      <c r="B50" s="181" t="s">
        <v>441</v>
      </c>
      <c r="C50" s="181" t="s">
        <v>153</v>
      </c>
      <c r="D50" s="181" t="s">
        <v>449</v>
      </c>
      <c r="E50" s="182" t="s">
        <v>450</v>
      </c>
      <c r="F50" s="183">
        <v>-518690.26</v>
      </c>
      <c r="G50" s="183">
        <v>-2521427.02</v>
      </c>
      <c r="H50" s="183">
        <v>-564510.23</v>
      </c>
      <c r="I50" s="183">
        <v>-923796.81</v>
      </c>
      <c r="J50" s="183">
        <v>-1303301.01</v>
      </c>
      <c r="K50" s="183">
        <v>-706920.61</v>
      </c>
      <c r="L50" s="183">
        <v>-617300.66</v>
      </c>
      <c r="M50" s="183">
        <v>-613702.06999999995</v>
      </c>
      <c r="N50" s="183">
        <v>-456273.33</v>
      </c>
      <c r="O50" s="183">
        <v>-755930</v>
      </c>
      <c r="P50" s="183">
        <v>-862685.39</v>
      </c>
      <c r="Q50" s="183">
        <v>-537742.41</v>
      </c>
      <c r="R50" s="183">
        <v>-852173.71</v>
      </c>
      <c r="S50" s="184">
        <f t="shared" si="11"/>
        <v>-879085.12708333356</v>
      </c>
      <c r="T50" s="180"/>
      <c r="U50" s="188">
        <f t="shared" si="12"/>
        <v>-879085.12708333356</v>
      </c>
      <c r="V50" s="186"/>
      <c r="W50" s="186"/>
      <c r="X50" s="187"/>
      <c r="Y50" s="186"/>
      <c r="Z50" s="186"/>
      <c r="AA50" s="188"/>
      <c r="AB50" s="186"/>
      <c r="AC50" s="180"/>
      <c r="AD50" s="260">
        <f t="shared" si="13"/>
        <v>-879085.12708333356</v>
      </c>
      <c r="AE50" s="180"/>
      <c r="AF50" s="190">
        <f t="shared" si="0"/>
        <v>0</v>
      </c>
    </row>
    <row r="51" spans="1:32">
      <c r="A51" s="180">
        <v>37</v>
      </c>
      <c r="B51" s="181" t="s">
        <v>441</v>
      </c>
      <c r="C51" s="181" t="s">
        <v>153</v>
      </c>
      <c r="D51" s="181" t="s">
        <v>451</v>
      </c>
      <c r="E51" s="182" t="s">
        <v>452</v>
      </c>
      <c r="F51" s="183">
        <v>0</v>
      </c>
      <c r="G51" s="183">
        <v>0</v>
      </c>
      <c r="H51" s="183">
        <v>-4977.84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-573.24</v>
      </c>
      <c r="P51" s="183">
        <v>0</v>
      </c>
      <c r="Q51" s="183">
        <v>0</v>
      </c>
      <c r="R51" s="183">
        <v>0</v>
      </c>
      <c r="S51" s="184">
        <f t="shared" si="11"/>
        <v>-462.59</v>
      </c>
      <c r="T51" s="180"/>
      <c r="U51" s="188">
        <f t="shared" si="12"/>
        <v>-462.59</v>
      </c>
      <c r="V51" s="186"/>
      <c r="W51" s="186"/>
      <c r="X51" s="187"/>
      <c r="Y51" s="186"/>
      <c r="Z51" s="186"/>
      <c r="AA51" s="188"/>
      <c r="AB51" s="186"/>
      <c r="AC51" s="180"/>
      <c r="AD51" s="260">
        <f t="shared" si="13"/>
        <v>-462.59</v>
      </c>
      <c r="AE51" s="180"/>
      <c r="AF51" s="190">
        <f t="shared" si="0"/>
        <v>0</v>
      </c>
    </row>
    <row r="52" spans="1:32">
      <c r="A52" s="180">
        <v>38</v>
      </c>
      <c r="B52" s="181" t="s">
        <v>441</v>
      </c>
      <c r="C52" s="181" t="s">
        <v>153</v>
      </c>
      <c r="D52" s="181" t="s">
        <v>453</v>
      </c>
      <c r="E52" s="182" t="s">
        <v>454</v>
      </c>
      <c r="F52" s="183">
        <v>5000</v>
      </c>
      <c r="G52" s="183">
        <v>1857.92</v>
      </c>
      <c r="H52" s="183">
        <v>1857.92</v>
      </c>
      <c r="I52" s="183">
        <v>740352.04</v>
      </c>
      <c r="J52" s="183">
        <v>517631.63</v>
      </c>
      <c r="K52" s="183">
        <v>428284.07</v>
      </c>
      <c r="L52" s="183">
        <v>2003822.76</v>
      </c>
      <c r="M52" s="183">
        <v>506054.96</v>
      </c>
      <c r="N52" s="183">
        <v>380663.68</v>
      </c>
      <c r="O52" s="183">
        <v>281672.58</v>
      </c>
      <c r="P52" s="183">
        <v>2833374.09</v>
      </c>
      <c r="Q52" s="183">
        <v>591846.66</v>
      </c>
      <c r="R52" s="183">
        <v>2157006.89</v>
      </c>
      <c r="S52" s="184">
        <f t="shared" si="11"/>
        <v>780701.81291666662</v>
      </c>
      <c r="T52" s="180"/>
      <c r="U52" s="188">
        <f>+S52</f>
        <v>780701.81291666662</v>
      </c>
      <c r="V52" s="186"/>
      <c r="W52" s="186"/>
      <c r="X52" s="187">
        <f>+S52-U52</f>
        <v>0</v>
      </c>
      <c r="Y52" s="186"/>
      <c r="Z52" s="186"/>
      <c r="AA52" s="188"/>
      <c r="AB52" s="186">
        <f>+X52</f>
        <v>0</v>
      </c>
      <c r="AC52" s="180"/>
      <c r="AD52" s="260">
        <f t="shared" si="13"/>
        <v>780701.81291666662</v>
      </c>
      <c r="AE52" s="180"/>
      <c r="AF52" s="190">
        <f t="shared" si="0"/>
        <v>0</v>
      </c>
    </row>
    <row r="53" spans="1:32">
      <c r="A53" s="180">
        <v>39</v>
      </c>
      <c r="B53" s="181" t="s">
        <v>441</v>
      </c>
      <c r="C53" s="181" t="s">
        <v>153</v>
      </c>
      <c r="D53" s="181" t="s">
        <v>985</v>
      </c>
      <c r="E53" s="182" t="s">
        <v>986</v>
      </c>
      <c r="F53" s="183">
        <v>1163.8699999999999</v>
      </c>
      <c r="G53" s="183">
        <v>1163.8699999999999</v>
      </c>
      <c r="H53" s="183">
        <v>0</v>
      </c>
      <c r="I53" s="183">
        <v>0</v>
      </c>
      <c r="J53" s="183">
        <v>0</v>
      </c>
      <c r="K53" s="183">
        <v>0</v>
      </c>
      <c r="L53" s="183">
        <v>0</v>
      </c>
      <c r="M53" s="183">
        <v>0</v>
      </c>
      <c r="N53" s="183">
        <v>0</v>
      </c>
      <c r="O53" s="183">
        <v>0</v>
      </c>
      <c r="P53" s="183">
        <v>0</v>
      </c>
      <c r="Q53" s="183">
        <v>0</v>
      </c>
      <c r="R53" s="183">
        <v>0</v>
      </c>
      <c r="S53" s="184">
        <f t="shared" si="11"/>
        <v>145.48374999999999</v>
      </c>
      <c r="T53" s="180"/>
      <c r="U53" s="188">
        <f t="shared" si="12"/>
        <v>145.48374999999999</v>
      </c>
      <c r="V53" s="186"/>
      <c r="W53" s="186"/>
      <c r="X53" s="187"/>
      <c r="Y53" s="186"/>
      <c r="Z53" s="186"/>
      <c r="AA53" s="188"/>
      <c r="AB53" s="186"/>
      <c r="AC53" s="180"/>
      <c r="AD53" s="260">
        <f t="shared" si="13"/>
        <v>145.48374999999999</v>
      </c>
      <c r="AE53" s="180"/>
      <c r="AF53" s="190">
        <f t="shared" si="0"/>
        <v>0</v>
      </c>
    </row>
    <row r="54" spans="1:32">
      <c r="A54" s="180">
        <v>40</v>
      </c>
      <c r="B54" s="181"/>
      <c r="C54" s="181" t="s">
        <v>153</v>
      </c>
      <c r="D54" s="181" t="s">
        <v>455</v>
      </c>
      <c r="E54" s="182" t="s">
        <v>456</v>
      </c>
      <c r="F54" s="183">
        <v>4947993.17</v>
      </c>
      <c r="G54" s="183">
        <v>1863012.57</v>
      </c>
      <c r="H54" s="183">
        <v>778439.69</v>
      </c>
      <c r="I54" s="183">
        <v>0</v>
      </c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183">
        <v>0</v>
      </c>
      <c r="P54" s="183">
        <v>0</v>
      </c>
      <c r="Q54" s="183">
        <v>0</v>
      </c>
      <c r="R54" s="183">
        <v>0</v>
      </c>
      <c r="S54" s="184">
        <f t="shared" si="11"/>
        <v>426287.40375</v>
      </c>
      <c r="T54" s="180"/>
      <c r="U54" s="188">
        <f>+S54</f>
        <v>426287.40375</v>
      </c>
      <c r="V54" s="186"/>
      <c r="W54" s="186"/>
      <c r="X54" s="187"/>
      <c r="Y54" s="186"/>
      <c r="Z54" s="186"/>
      <c r="AA54" s="188"/>
      <c r="AB54" s="186"/>
      <c r="AC54" s="180"/>
      <c r="AD54" s="260">
        <f t="shared" si="13"/>
        <v>426287.40375</v>
      </c>
      <c r="AE54" s="180"/>
      <c r="AF54" s="190">
        <f t="shared" si="0"/>
        <v>0</v>
      </c>
    </row>
    <row r="55" spans="1:32">
      <c r="A55" s="180">
        <v>41</v>
      </c>
      <c r="B55" s="181" t="s">
        <v>441</v>
      </c>
      <c r="C55" s="181" t="s">
        <v>155</v>
      </c>
      <c r="D55" s="181" t="s">
        <v>457</v>
      </c>
      <c r="E55" s="182" t="s">
        <v>458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0</v>
      </c>
      <c r="S55" s="184">
        <f t="shared" si="11"/>
        <v>0</v>
      </c>
      <c r="T55" s="180"/>
      <c r="U55" s="188">
        <f t="shared" si="12"/>
        <v>0</v>
      </c>
      <c r="V55" s="186"/>
      <c r="W55" s="186"/>
      <c r="X55" s="187"/>
      <c r="Y55" s="186"/>
      <c r="Z55" s="186"/>
      <c r="AA55" s="188"/>
      <c r="AB55" s="186"/>
      <c r="AC55" s="180"/>
      <c r="AD55" s="260">
        <f t="shared" si="13"/>
        <v>0</v>
      </c>
      <c r="AE55" s="180"/>
      <c r="AF55" s="190">
        <f t="shared" si="0"/>
        <v>0</v>
      </c>
    </row>
    <row r="56" spans="1:32">
      <c r="A56" s="180">
        <v>42</v>
      </c>
      <c r="B56" s="181" t="s">
        <v>441</v>
      </c>
      <c r="C56" s="181" t="s">
        <v>155</v>
      </c>
      <c r="D56" s="181" t="s">
        <v>459</v>
      </c>
      <c r="E56" s="182" t="s">
        <v>460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4">
        <f t="shared" si="11"/>
        <v>0</v>
      </c>
      <c r="T56" s="180"/>
      <c r="U56" s="188">
        <f t="shared" si="12"/>
        <v>0</v>
      </c>
      <c r="V56" s="186"/>
      <c r="W56" s="186"/>
      <c r="X56" s="187"/>
      <c r="Y56" s="186"/>
      <c r="Z56" s="186"/>
      <c r="AA56" s="188"/>
      <c r="AB56" s="186"/>
      <c r="AC56" s="180"/>
      <c r="AD56" s="260">
        <f t="shared" si="13"/>
        <v>0</v>
      </c>
      <c r="AE56" s="180"/>
      <c r="AF56" s="190">
        <f t="shared" si="0"/>
        <v>0</v>
      </c>
    </row>
    <row r="57" spans="1:32">
      <c r="A57" s="180">
        <v>43</v>
      </c>
      <c r="B57" s="181" t="s">
        <v>441</v>
      </c>
      <c r="C57" s="181" t="s">
        <v>155</v>
      </c>
      <c r="D57" s="261" t="s">
        <v>461</v>
      </c>
      <c r="E57" s="182" t="s">
        <v>462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4">
        <f t="shared" si="11"/>
        <v>0</v>
      </c>
      <c r="T57" s="180"/>
      <c r="U57" s="188">
        <f t="shared" si="12"/>
        <v>0</v>
      </c>
      <c r="V57" s="186"/>
      <c r="W57" s="186"/>
      <c r="X57" s="187"/>
      <c r="Y57" s="186"/>
      <c r="Z57" s="186"/>
      <c r="AA57" s="188"/>
      <c r="AB57" s="186"/>
      <c r="AC57" s="180"/>
      <c r="AD57" s="260">
        <f t="shared" si="13"/>
        <v>0</v>
      </c>
      <c r="AE57" s="180"/>
      <c r="AF57" s="190">
        <f t="shared" si="0"/>
        <v>0</v>
      </c>
    </row>
    <row r="58" spans="1:32">
      <c r="A58" s="180">
        <v>44</v>
      </c>
      <c r="B58" s="181" t="s">
        <v>441</v>
      </c>
      <c r="C58" s="181" t="s">
        <v>155</v>
      </c>
      <c r="D58" s="181" t="s">
        <v>463</v>
      </c>
      <c r="E58" s="182" t="s">
        <v>464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4">
        <f t="shared" si="11"/>
        <v>0</v>
      </c>
      <c r="T58" s="180"/>
      <c r="U58" s="188">
        <f t="shared" si="12"/>
        <v>0</v>
      </c>
      <c r="V58" s="186"/>
      <c r="W58" s="186"/>
      <c r="X58" s="187"/>
      <c r="Y58" s="186"/>
      <c r="Z58" s="186"/>
      <c r="AA58" s="188"/>
      <c r="AB58" s="186"/>
      <c r="AC58" s="180"/>
      <c r="AD58" s="260">
        <f t="shared" si="13"/>
        <v>0</v>
      </c>
      <c r="AE58" s="180"/>
      <c r="AF58" s="190">
        <f t="shared" si="0"/>
        <v>0</v>
      </c>
    </row>
    <row r="59" spans="1:32">
      <c r="A59" s="180">
        <v>45</v>
      </c>
      <c r="B59" s="180"/>
      <c r="C59" s="180" t="s">
        <v>155</v>
      </c>
      <c r="D59" s="180" t="s">
        <v>463</v>
      </c>
      <c r="E59" s="229" t="s">
        <v>156</v>
      </c>
      <c r="F59" s="211">
        <f t="shared" ref="F59:S59" si="14">SUM(F48:F58)</f>
        <v>6896976.6200000001</v>
      </c>
      <c r="G59" s="211">
        <f t="shared" si="14"/>
        <v>1181257.1600000001</v>
      </c>
      <c r="H59" s="211">
        <f t="shared" si="14"/>
        <v>1269800.6799999997</v>
      </c>
      <c r="I59" s="211">
        <f t="shared" si="14"/>
        <v>1721812.26</v>
      </c>
      <c r="J59" s="211">
        <f t="shared" si="14"/>
        <v>135973.04000000004</v>
      </c>
      <c r="K59" s="211">
        <f t="shared" si="14"/>
        <v>198665.57</v>
      </c>
      <c r="L59" s="211">
        <f t="shared" si="14"/>
        <v>2400302.48</v>
      </c>
      <c r="M59" s="211">
        <f t="shared" si="14"/>
        <v>229923.11000000004</v>
      </c>
      <c r="N59" s="211">
        <f t="shared" si="14"/>
        <v>500594.42999999993</v>
      </c>
      <c r="O59" s="211">
        <f t="shared" si="14"/>
        <v>-5.8207660913467407E-11</v>
      </c>
      <c r="P59" s="211">
        <f t="shared" si="14"/>
        <v>2471507.5999999996</v>
      </c>
      <c r="Q59" s="211">
        <f t="shared" si="14"/>
        <v>393633.08</v>
      </c>
      <c r="R59" s="211">
        <f t="shared" si="14"/>
        <v>3828206.0300000003</v>
      </c>
      <c r="S59" s="212">
        <f t="shared" si="14"/>
        <v>1322171.7279166665</v>
      </c>
      <c r="T59" s="180"/>
      <c r="U59" s="188"/>
      <c r="V59" s="186"/>
      <c r="W59" s="186"/>
      <c r="X59" s="187"/>
      <c r="Y59" s="186"/>
      <c r="Z59" s="186"/>
      <c r="AA59" s="188"/>
      <c r="AB59" s="186"/>
      <c r="AC59" s="180"/>
      <c r="AD59" s="180"/>
      <c r="AE59" s="180"/>
      <c r="AF59" s="190">
        <f t="shared" si="0"/>
        <v>0</v>
      </c>
    </row>
    <row r="60" spans="1:32">
      <c r="A60" s="180">
        <v>46</v>
      </c>
      <c r="B60" s="180"/>
      <c r="C60" s="180"/>
      <c r="D60" s="180"/>
      <c r="E60" s="229"/>
      <c r="F60" s="183"/>
      <c r="G60" s="251"/>
      <c r="H60" s="252"/>
      <c r="I60" s="252"/>
      <c r="J60" s="253"/>
      <c r="K60" s="254"/>
      <c r="L60" s="255"/>
      <c r="M60" s="256"/>
      <c r="N60" s="257"/>
      <c r="O60" s="224"/>
      <c r="P60" s="258"/>
      <c r="Q60" s="259"/>
      <c r="R60" s="183"/>
      <c r="S60" s="185"/>
      <c r="T60" s="180"/>
      <c r="U60" s="188"/>
      <c r="V60" s="186"/>
      <c r="W60" s="186"/>
      <c r="X60" s="187"/>
      <c r="Y60" s="186"/>
      <c r="Z60" s="186"/>
      <c r="AA60" s="188"/>
      <c r="AB60" s="186"/>
      <c r="AC60" s="180"/>
      <c r="AD60" s="180"/>
      <c r="AE60" s="180"/>
      <c r="AF60" s="190">
        <f t="shared" si="0"/>
        <v>0</v>
      </c>
    </row>
    <row r="61" spans="1:32">
      <c r="A61" s="180">
        <v>47</v>
      </c>
      <c r="B61" s="181" t="s">
        <v>441</v>
      </c>
      <c r="C61" s="181" t="s">
        <v>157</v>
      </c>
      <c r="D61" s="181" t="s">
        <v>987</v>
      </c>
      <c r="E61" s="182" t="s">
        <v>988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4">
        <f>((F61+R61)+((G61+H61+I61+J61+K61+L61+M61+N61+O61+P61+Q61)*2))/24</f>
        <v>0</v>
      </c>
      <c r="T61" s="180"/>
      <c r="U61" s="188">
        <f>+S61</f>
        <v>0</v>
      </c>
      <c r="V61" s="186"/>
      <c r="W61" s="186"/>
      <c r="X61" s="187"/>
      <c r="Y61" s="186"/>
      <c r="Z61" s="186"/>
      <c r="AA61" s="188"/>
      <c r="AB61" s="186"/>
      <c r="AC61" s="180"/>
      <c r="AD61" s="262">
        <f>+U61</f>
        <v>0</v>
      </c>
      <c r="AE61" s="180"/>
      <c r="AF61" s="190">
        <f t="shared" si="0"/>
        <v>0</v>
      </c>
    </row>
    <row r="62" spans="1:32">
      <c r="A62" s="180">
        <v>48</v>
      </c>
      <c r="B62" s="181"/>
      <c r="C62" s="181" t="s">
        <v>157</v>
      </c>
      <c r="D62" s="181" t="s">
        <v>989</v>
      </c>
      <c r="E62" s="182" t="s">
        <v>990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184">
        <f>((F62+R62)+((G62+H62+I62+J62+K62+L62+M62+N62+O62+P62+Q62)*2))/24</f>
        <v>0</v>
      </c>
      <c r="T62" s="180"/>
      <c r="U62" s="188"/>
      <c r="V62" s="186"/>
      <c r="W62" s="186"/>
      <c r="X62" s="187"/>
      <c r="Y62" s="186"/>
      <c r="Z62" s="186"/>
      <c r="AA62" s="188"/>
      <c r="AB62" s="186"/>
      <c r="AC62" s="180"/>
      <c r="AD62" s="262"/>
      <c r="AE62" s="180"/>
      <c r="AF62" s="190"/>
    </row>
    <row r="63" spans="1:32">
      <c r="A63" s="180">
        <v>49</v>
      </c>
      <c r="B63" s="180"/>
      <c r="C63" s="180"/>
      <c r="D63" s="180"/>
      <c r="E63" s="229" t="s">
        <v>158</v>
      </c>
      <c r="F63" s="183">
        <f t="shared" ref="F63:S63" si="15">+F61</f>
        <v>0</v>
      </c>
      <c r="G63" s="183">
        <f t="shared" si="15"/>
        <v>0</v>
      </c>
      <c r="H63" s="183">
        <f t="shared" si="15"/>
        <v>0</v>
      </c>
      <c r="I63" s="183">
        <f t="shared" si="15"/>
        <v>0</v>
      </c>
      <c r="J63" s="183">
        <f t="shared" si="15"/>
        <v>0</v>
      </c>
      <c r="K63" s="183">
        <f t="shared" si="15"/>
        <v>0</v>
      </c>
      <c r="L63" s="183">
        <f t="shared" si="15"/>
        <v>0</v>
      </c>
      <c r="M63" s="183">
        <f t="shared" si="15"/>
        <v>0</v>
      </c>
      <c r="N63" s="183">
        <f t="shared" si="15"/>
        <v>0</v>
      </c>
      <c r="O63" s="183">
        <f t="shared" si="15"/>
        <v>0</v>
      </c>
      <c r="P63" s="183">
        <f t="shared" si="15"/>
        <v>0</v>
      </c>
      <c r="Q63" s="183">
        <f t="shared" si="15"/>
        <v>0</v>
      </c>
      <c r="R63" s="183">
        <f t="shared" si="15"/>
        <v>0</v>
      </c>
      <c r="S63" s="212">
        <f t="shared" si="15"/>
        <v>0</v>
      </c>
      <c r="T63" s="180"/>
      <c r="U63" s="188"/>
      <c r="V63" s="186"/>
      <c r="W63" s="186"/>
      <c r="X63" s="187"/>
      <c r="Y63" s="186"/>
      <c r="Z63" s="186"/>
      <c r="AA63" s="188"/>
      <c r="AB63" s="186"/>
      <c r="AC63" s="180"/>
      <c r="AD63" s="180"/>
      <c r="AE63" s="180"/>
      <c r="AF63" s="190">
        <f t="shared" si="0"/>
        <v>0</v>
      </c>
    </row>
    <row r="64" spans="1:32">
      <c r="A64" s="180">
        <v>50</v>
      </c>
      <c r="B64" s="180"/>
      <c r="C64" s="180"/>
      <c r="D64" s="180"/>
      <c r="E64" s="229"/>
      <c r="F64" s="183"/>
      <c r="G64" s="251"/>
      <c r="H64" s="252"/>
      <c r="I64" s="252"/>
      <c r="J64" s="253"/>
      <c r="K64" s="254"/>
      <c r="L64" s="255"/>
      <c r="M64" s="256"/>
      <c r="N64" s="257"/>
      <c r="O64" s="224"/>
      <c r="P64" s="258"/>
      <c r="Q64" s="259"/>
      <c r="R64" s="183"/>
      <c r="S64" s="185"/>
      <c r="T64" s="180"/>
      <c r="U64" s="188"/>
      <c r="V64" s="186"/>
      <c r="W64" s="186"/>
      <c r="X64" s="187"/>
      <c r="Y64" s="186"/>
      <c r="Z64" s="186"/>
      <c r="AA64" s="188"/>
      <c r="AB64" s="186"/>
      <c r="AC64" s="180"/>
      <c r="AD64" s="180"/>
      <c r="AE64" s="180"/>
      <c r="AF64" s="190">
        <f t="shared" si="0"/>
        <v>0</v>
      </c>
    </row>
    <row r="65" spans="1:32">
      <c r="A65" s="180">
        <v>51</v>
      </c>
      <c r="B65" s="181" t="s">
        <v>441</v>
      </c>
      <c r="C65" s="181" t="s">
        <v>159</v>
      </c>
      <c r="D65" s="181" t="s">
        <v>22</v>
      </c>
      <c r="E65" s="182" t="s">
        <v>465</v>
      </c>
      <c r="F65" s="183">
        <v>-36000.230000000003</v>
      </c>
      <c r="G65" s="183">
        <v>-10493.02</v>
      </c>
      <c r="H65" s="183">
        <v>-4887.6099999999997</v>
      </c>
      <c r="I65" s="183">
        <v>-11709.56</v>
      </c>
      <c r="J65" s="183">
        <v>-11419.42</v>
      </c>
      <c r="K65" s="183">
        <v>-6012.8700000000099</v>
      </c>
      <c r="L65" s="183">
        <v>-27315.7</v>
      </c>
      <c r="M65" s="183">
        <v>-5467.7700000000104</v>
      </c>
      <c r="N65" s="183">
        <v>-47631.63</v>
      </c>
      <c r="O65" s="183">
        <v>-9926.48</v>
      </c>
      <c r="P65" s="183">
        <v>-15549.33</v>
      </c>
      <c r="Q65" s="183">
        <v>-10545.98</v>
      </c>
      <c r="R65" s="183">
        <v>-24214.47</v>
      </c>
      <c r="S65" s="184">
        <f>((F65+R65)+((G65+H65+I65+J65+K65+L65+M65+N65+O65+P65+Q65)*2))/24</f>
        <v>-15922.226666666669</v>
      </c>
      <c r="T65" s="180"/>
      <c r="U65" s="188">
        <f t="shared" ref="U65:U79" si="16">+S65</f>
        <v>-15922.226666666669</v>
      </c>
      <c r="V65" s="186"/>
      <c r="W65" s="186"/>
      <c r="X65" s="187"/>
      <c r="Y65" s="186"/>
      <c r="Z65" s="186"/>
      <c r="AA65" s="188"/>
      <c r="AB65" s="186"/>
      <c r="AC65" s="180"/>
      <c r="AD65" s="260">
        <f t="shared" ref="AD65:AD80" si="17">+U65</f>
        <v>-15922.226666666669</v>
      </c>
      <c r="AE65" s="180"/>
      <c r="AF65" s="190">
        <f t="shared" si="0"/>
        <v>0</v>
      </c>
    </row>
    <row r="66" spans="1:32">
      <c r="A66" s="180">
        <v>52</v>
      </c>
      <c r="B66" s="181" t="s">
        <v>466</v>
      </c>
      <c r="C66" s="181" t="s">
        <v>159</v>
      </c>
      <c r="D66" s="181" t="s">
        <v>22</v>
      </c>
      <c r="E66" s="182" t="s">
        <v>467</v>
      </c>
      <c r="F66" s="183">
        <v>3791764.54</v>
      </c>
      <c r="G66" s="183">
        <v>5530886.3700000001</v>
      </c>
      <c r="H66" s="183">
        <v>4256310.8600000003</v>
      </c>
      <c r="I66" s="183">
        <v>4491542.66</v>
      </c>
      <c r="J66" s="183">
        <v>3889865.78</v>
      </c>
      <c r="K66" s="183">
        <v>2146984.46</v>
      </c>
      <c r="L66" s="183">
        <v>1728655.19</v>
      </c>
      <c r="M66" s="183">
        <v>1151049.3999999999</v>
      </c>
      <c r="N66" s="183">
        <v>577180.97</v>
      </c>
      <c r="O66" s="183">
        <v>490255.71</v>
      </c>
      <c r="P66" s="183">
        <v>488631.43</v>
      </c>
      <c r="Q66" s="183">
        <v>2084360.55</v>
      </c>
      <c r="R66" s="183">
        <v>4526229.6500000004</v>
      </c>
      <c r="S66" s="184">
        <f t="shared" ref="S66:S74" si="18">((F66+R66)+((G66+H66+I66+J66+K66+L66+M66+N66+O66+P66+Q66)*2))/24</f>
        <v>2582893.3729166668</v>
      </c>
      <c r="T66" s="180"/>
      <c r="U66" s="188">
        <f t="shared" si="16"/>
        <v>2582893.3729166668</v>
      </c>
      <c r="V66" s="186"/>
      <c r="W66" s="186"/>
      <c r="X66" s="187"/>
      <c r="Y66" s="186"/>
      <c r="Z66" s="186"/>
      <c r="AA66" s="188"/>
      <c r="AB66" s="186"/>
      <c r="AC66" s="180"/>
      <c r="AD66" s="260">
        <f t="shared" si="17"/>
        <v>2582893.3729166668</v>
      </c>
      <c r="AE66" s="180"/>
      <c r="AF66" s="190">
        <f t="shared" si="0"/>
        <v>0</v>
      </c>
    </row>
    <row r="67" spans="1:32">
      <c r="A67" s="180">
        <v>53</v>
      </c>
      <c r="B67" s="181" t="s">
        <v>468</v>
      </c>
      <c r="C67" s="181" t="s">
        <v>159</v>
      </c>
      <c r="D67" s="181" t="s">
        <v>22</v>
      </c>
      <c r="E67" s="182" t="s">
        <v>467</v>
      </c>
      <c r="F67" s="183">
        <v>11509546.060000001</v>
      </c>
      <c r="G67" s="183">
        <v>18829584.199999999</v>
      </c>
      <c r="H67" s="183">
        <v>15686260.84</v>
      </c>
      <c r="I67" s="183">
        <v>16344272.060000001</v>
      </c>
      <c r="J67" s="183">
        <v>14378818.77</v>
      </c>
      <c r="K67" s="183">
        <v>9218856.0700000003</v>
      </c>
      <c r="L67" s="183">
        <v>6580430.3600000003</v>
      </c>
      <c r="M67" s="183">
        <v>5594880.4100000001</v>
      </c>
      <c r="N67" s="183">
        <v>2545328.66</v>
      </c>
      <c r="O67" s="183">
        <v>1728277.3</v>
      </c>
      <c r="P67" s="183">
        <v>1529001.3</v>
      </c>
      <c r="Q67" s="183">
        <v>6471737.1100000003</v>
      </c>
      <c r="R67" s="183">
        <v>13408823.939999999</v>
      </c>
      <c r="S67" s="184">
        <f t="shared" si="18"/>
        <v>9280552.6733333319</v>
      </c>
      <c r="T67" s="180"/>
      <c r="U67" s="188">
        <f t="shared" si="16"/>
        <v>9280552.6733333319</v>
      </c>
      <c r="V67" s="186"/>
      <c r="W67" s="186"/>
      <c r="X67" s="187"/>
      <c r="Y67" s="186"/>
      <c r="Z67" s="186"/>
      <c r="AA67" s="188"/>
      <c r="AB67" s="186"/>
      <c r="AC67" s="180"/>
      <c r="AD67" s="260">
        <f t="shared" si="17"/>
        <v>9280552.6733333319</v>
      </c>
      <c r="AE67" s="180"/>
      <c r="AF67" s="190">
        <f t="shared" si="0"/>
        <v>0</v>
      </c>
    </row>
    <row r="68" spans="1:32">
      <c r="A68" s="180">
        <v>54</v>
      </c>
      <c r="B68" s="181" t="s">
        <v>466</v>
      </c>
      <c r="C68" s="181" t="s">
        <v>159</v>
      </c>
      <c r="D68" s="181" t="s">
        <v>25</v>
      </c>
      <c r="E68" s="182" t="s">
        <v>469</v>
      </c>
      <c r="F68" s="183">
        <v>23387.360000000001</v>
      </c>
      <c r="G68" s="183">
        <v>20039.59</v>
      </c>
      <c r="H68" s="183">
        <v>165312.26</v>
      </c>
      <c r="I68" s="183">
        <v>10350.15</v>
      </c>
      <c r="J68" s="183">
        <v>47706.63</v>
      </c>
      <c r="K68" s="183">
        <v>48633.25</v>
      </c>
      <c r="L68" s="183">
        <v>12796.47</v>
      </c>
      <c r="M68" s="183">
        <v>57618.32</v>
      </c>
      <c r="N68" s="183">
        <v>34489.83</v>
      </c>
      <c r="O68" s="183">
        <v>75705.55</v>
      </c>
      <c r="P68" s="183">
        <v>21093.439999999999</v>
      </c>
      <c r="Q68" s="183">
        <v>292235.65000000002</v>
      </c>
      <c r="R68" s="183">
        <v>30899.66</v>
      </c>
      <c r="S68" s="184">
        <f t="shared" si="18"/>
        <v>67760.387499999997</v>
      </c>
      <c r="T68" s="180"/>
      <c r="U68" s="188">
        <f t="shared" si="16"/>
        <v>67760.387499999997</v>
      </c>
      <c r="V68" s="186"/>
      <c r="W68" s="186"/>
      <c r="X68" s="187"/>
      <c r="Y68" s="186"/>
      <c r="Z68" s="186"/>
      <c r="AA68" s="188"/>
      <c r="AB68" s="186"/>
      <c r="AC68" s="180"/>
      <c r="AD68" s="260">
        <f t="shared" si="17"/>
        <v>67760.387499999997</v>
      </c>
      <c r="AE68" s="180"/>
      <c r="AF68" s="190">
        <f t="shared" si="0"/>
        <v>0</v>
      </c>
    </row>
    <row r="69" spans="1:32">
      <c r="A69" s="180">
        <v>55</v>
      </c>
      <c r="B69" s="181" t="s">
        <v>468</v>
      </c>
      <c r="C69" s="181" t="s">
        <v>159</v>
      </c>
      <c r="D69" s="181" t="s">
        <v>25</v>
      </c>
      <c r="E69" s="182" t="s">
        <v>469</v>
      </c>
      <c r="F69" s="183">
        <v>266649.46999999997</v>
      </c>
      <c r="G69" s="183">
        <v>106242.63</v>
      </c>
      <c r="H69" s="183">
        <v>150435.17000000001</v>
      </c>
      <c r="I69" s="183">
        <v>131981.66</v>
      </c>
      <c r="J69" s="183">
        <v>233407.28</v>
      </c>
      <c r="K69" s="183">
        <v>327060.17</v>
      </c>
      <c r="L69" s="183">
        <v>244827.69</v>
      </c>
      <c r="M69" s="183">
        <v>206276.3</v>
      </c>
      <c r="N69" s="183">
        <v>180169.08</v>
      </c>
      <c r="O69" s="183">
        <v>236409.73</v>
      </c>
      <c r="P69" s="183">
        <v>252521.38</v>
      </c>
      <c r="Q69" s="183">
        <v>1372894.86</v>
      </c>
      <c r="R69" s="183">
        <v>288410.87</v>
      </c>
      <c r="S69" s="184">
        <f t="shared" si="18"/>
        <v>309979.6766666667</v>
      </c>
      <c r="T69" s="180"/>
      <c r="U69" s="188">
        <f t="shared" si="16"/>
        <v>309979.6766666667</v>
      </c>
      <c r="V69" s="186"/>
      <c r="W69" s="186"/>
      <c r="X69" s="187"/>
      <c r="Y69" s="186"/>
      <c r="Z69" s="186"/>
      <c r="AA69" s="188"/>
      <c r="AB69" s="186"/>
      <c r="AC69" s="180"/>
      <c r="AD69" s="260">
        <f t="shared" si="17"/>
        <v>309979.6766666667</v>
      </c>
      <c r="AE69" s="180"/>
      <c r="AF69" s="190">
        <f t="shared" si="0"/>
        <v>0</v>
      </c>
    </row>
    <row r="70" spans="1:32">
      <c r="A70" s="180">
        <v>56</v>
      </c>
      <c r="B70" s="181" t="s">
        <v>466</v>
      </c>
      <c r="C70" s="181" t="s">
        <v>159</v>
      </c>
      <c r="D70" s="181" t="s">
        <v>29</v>
      </c>
      <c r="E70" s="182" t="s">
        <v>470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3">
        <v>0</v>
      </c>
      <c r="S70" s="184">
        <f t="shared" si="18"/>
        <v>0</v>
      </c>
      <c r="T70" s="180"/>
      <c r="U70" s="188">
        <f t="shared" si="16"/>
        <v>0</v>
      </c>
      <c r="V70" s="186"/>
      <c r="W70" s="186"/>
      <c r="X70" s="187"/>
      <c r="Y70" s="186"/>
      <c r="Z70" s="186"/>
      <c r="AA70" s="188"/>
      <c r="AB70" s="186"/>
      <c r="AC70" s="180"/>
      <c r="AD70" s="260">
        <f t="shared" si="17"/>
        <v>0</v>
      </c>
      <c r="AE70" s="180"/>
      <c r="AF70" s="190">
        <f t="shared" si="0"/>
        <v>0</v>
      </c>
    </row>
    <row r="71" spans="1:32">
      <c r="A71" s="180">
        <v>57</v>
      </c>
      <c r="B71" s="181" t="s">
        <v>468</v>
      </c>
      <c r="C71" s="181" t="s">
        <v>159</v>
      </c>
      <c r="D71" s="181" t="s">
        <v>29</v>
      </c>
      <c r="E71" s="182" t="s">
        <v>470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3">
        <v>0</v>
      </c>
      <c r="S71" s="184">
        <f t="shared" si="18"/>
        <v>0</v>
      </c>
      <c r="T71" s="180"/>
      <c r="U71" s="188">
        <f t="shared" si="16"/>
        <v>0</v>
      </c>
      <c r="V71" s="186"/>
      <c r="W71" s="186"/>
      <c r="X71" s="187"/>
      <c r="Y71" s="186"/>
      <c r="Z71" s="186"/>
      <c r="AA71" s="188"/>
      <c r="AB71" s="186"/>
      <c r="AC71" s="180"/>
      <c r="AD71" s="260">
        <f t="shared" si="17"/>
        <v>0</v>
      </c>
      <c r="AE71" s="180"/>
      <c r="AF71" s="190">
        <f t="shared" si="0"/>
        <v>0</v>
      </c>
    </row>
    <row r="72" spans="1:32">
      <c r="A72" s="180">
        <v>58</v>
      </c>
      <c r="B72" s="181" t="s">
        <v>441</v>
      </c>
      <c r="C72" s="181" t="s">
        <v>160</v>
      </c>
      <c r="D72" s="181" t="s">
        <v>471</v>
      </c>
      <c r="E72" s="182" t="s">
        <v>472</v>
      </c>
      <c r="F72" s="183">
        <v>1539318.94</v>
      </c>
      <c r="G72" s="183">
        <v>1366860.76</v>
      </c>
      <c r="H72" s="183">
        <v>764463.86</v>
      </c>
      <c r="I72" s="183">
        <v>634446.19999999995</v>
      </c>
      <c r="J72" s="183">
        <v>182991.06</v>
      </c>
      <c r="K72" s="183">
        <v>604480.79</v>
      </c>
      <c r="L72" s="183">
        <v>1252449.79</v>
      </c>
      <c r="M72" s="183">
        <v>915335.33</v>
      </c>
      <c r="N72" s="183">
        <v>809436.86</v>
      </c>
      <c r="O72" s="183">
        <v>1782798.65</v>
      </c>
      <c r="P72" s="183">
        <v>1433647.07</v>
      </c>
      <c r="Q72" s="183">
        <v>1786995.48</v>
      </c>
      <c r="R72" s="183">
        <v>1434094.23</v>
      </c>
      <c r="S72" s="184">
        <f t="shared" si="18"/>
        <v>1085051.0362500001</v>
      </c>
      <c r="T72" s="180"/>
      <c r="U72" s="188">
        <f t="shared" si="16"/>
        <v>1085051.0362500001</v>
      </c>
      <c r="V72" s="186"/>
      <c r="W72" s="186"/>
      <c r="X72" s="187"/>
      <c r="Y72" s="186"/>
      <c r="Z72" s="186"/>
      <c r="AA72" s="188"/>
      <c r="AB72" s="186"/>
      <c r="AC72" s="180"/>
      <c r="AD72" s="260">
        <f t="shared" si="17"/>
        <v>1085051.0362500001</v>
      </c>
      <c r="AE72" s="180"/>
      <c r="AF72" s="190">
        <f t="shared" si="0"/>
        <v>0</v>
      </c>
    </row>
    <row r="73" spans="1:32">
      <c r="A73" s="180">
        <v>59</v>
      </c>
      <c r="B73" s="181" t="s">
        <v>441</v>
      </c>
      <c r="C73" s="181" t="s">
        <v>160</v>
      </c>
      <c r="D73" s="181" t="s">
        <v>210</v>
      </c>
      <c r="E73" s="182" t="s">
        <v>473</v>
      </c>
      <c r="F73" s="183">
        <v>-1908.26</v>
      </c>
      <c r="G73" s="183">
        <v>-1908.26</v>
      </c>
      <c r="H73" s="183">
        <v>-1908.26</v>
      </c>
      <c r="I73" s="183">
        <v>-1908.63</v>
      </c>
      <c r="J73" s="183">
        <v>-1908.26</v>
      </c>
      <c r="K73" s="183">
        <v>-1908.63</v>
      </c>
      <c r="L73" s="183">
        <v>-1908.63</v>
      </c>
      <c r="M73" s="183">
        <v>-1908.63</v>
      </c>
      <c r="N73" s="183">
        <v>-1908.63</v>
      </c>
      <c r="O73" s="183">
        <v>-1908.63</v>
      </c>
      <c r="P73" s="183">
        <v>-1908.63</v>
      </c>
      <c r="Q73" s="183">
        <v>-1908.63</v>
      </c>
      <c r="R73" s="183">
        <v>-1908.63</v>
      </c>
      <c r="S73" s="184">
        <f>((F73+R73)+((G73+H73+I73+J73+K73+L73+M73+N73+O73+P73+Q73)*2))/24</f>
        <v>-1908.522083333334</v>
      </c>
      <c r="T73" s="180"/>
      <c r="U73" s="188">
        <f t="shared" si="16"/>
        <v>-1908.522083333334</v>
      </c>
      <c r="V73" s="186"/>
      <c r="W73" s="186"/>
      <c r="X73" s="187"/>
      <c r="Y73" s="186"/>
      <c r="Z73" s="186"/>
      <c r="AA73" s="188"/>
      <c r="AB73" s="186"/>
      <c r="AC73" s="180"/>
      <c r="AD73" s="260">
        <f t="shared" si="17"/>
        <v>-1908.522083333334</v>
      </c>
      <c r="AE73" s="180"/>
      <c r="AF73" s="190">
        <f t="shared" si="0"/>
        <v>0</v>
      </c>
    </row>
    <row r="74" spans="1:32">
      <c r="A74" s="180">
        <v>60</v>
      </c>
      <c r="B74" s="181" t="s">
        <v>441</v>
      </c>
      <c r="C74" s="181" t="s">
        <v>160</v>
      </c>
      <c r="D74" s="181" t="s">
        <v>241</v>
      </c>
      <c r="E74" s="182" t="s">
        <v>474</v>
      </c>
      <c r="F74" s="183">
        <v>658.36</v>
      </c>
      <c r="G74" s="183">
        <v>569.03</v>
      </c>
      <c r="H74" s="183">
        <v>343.07</v>
      </c>
      <c r="I74" s="183">
        <v>871.27</v>
      </c>
      <c r="J74" s="183">
        <v>274.64</v>
      </c>
      <c r="K74" s="183">
        <v>759.85</v>
      </c>
      <c r="L74" s="183">
        <v>271.92</v>
      </c>
      <c r="M74" s="183">
        <v>683.39</v>
      </c>
      <c r="N74" s="183">
        <v>238</v>
      </c>
      <c r="O74" s="183">
        <v>324.86</v>
      </c>
      <c r="P74" s="183">
        <v>128.31</v>
      </c>
      <c r="Q74" s="183">
        <v>183.76</v>
      </c>
      <c r="R74" s="183">
        <v>14.1099999999999</v>
      </c>
      <c r="S74" s="184">
        <f t="shared" si="18"/>
        <v>415.36124999999998</v>
      </c>
      <c r="T74" s="180"/>
      <c r="U74" s="188">
        <f t="shared" si="16"/>
        <v>415.36124999999998</v>
      </c>
      <c r="V74" s="186"/>
      <c r="W74" s="186"/>
      <c r="X74" s="187"/>
      <c r="Y74" s="186"/>
      <c r="Z74" s="186"/>
      <c r="AA74" s="188"/>
      <c r="AB74" s="186"/>
      <c r="AC74" s="180"/>
      <c r="AD74" s="260">
        <f t="shared" si="17"/>
        <v>415.36124999999998</v>
      </c>
      <c r="AE74" s="180"/>
      <c r="AF74" s="190">
        <f t="shared" si="0"/>
        <v>0</v>
      </c>
    </row>
    <row r="75" spans="1:32">
      <c r="A75" s="180">
        <v>61</v>
      </c>
      <c r="B75" s="181" t="s">
        <v>441</v>
      </c>
      <c r="C75" s="181" t="s">
        <v>160</v>
      </c>
      <c r="D75" s="181" t="s">
        <v>197</v>
      </c>
      <c r="E75" s="182" t="s">
        <v>475</v>
      </c>
      <c r="F75" s="183">
        <v>8084.0099999999902</v>
      </c>
      <c r="G75" s="183">
        <v>8104.01</v>
      </c>
      <c r="H75" s="183">
        <v>8084.01</v>
      </c>
      <c r="I75" s="183">
        <v>8084.01</v>
      </c>
      <c r="J75" s="183">
        <v>8084.01</v>
      </c>
      <c r="K75" s="183">
        <v>8148.05</v>
      </c>
      <c r="L75" s="183">
        <v>8084.01</v>
      </c>
      <c r="M75" s="183">
        <v>8084.01</v>
      </c>
      <c r="N75" s="183">
        <v>8084.01</v>
      </c>
      <c r="O75" s="183">
        <v>8084.01</v>
      </c>
      <c r="P75" s="183">
        <v>8084.01</v>
      </c>
      <c r="Q75" s="183">
        <v>8084.01</v>
      </c>
      <c r="R75" s="183">
        <v>18914.39</v>
      </c>
      <c r="S75" s="184">
        <f>((F75+R75)+((G75+H75+I75+J75+K75+L75+M75+N75+O75+P75+Q75)*2))/24</f>
        <v>8542.2791666666653</v>
      </c>
      <c r="T75" s="180"/>
      <c r="U75" s="188">
        <f t="shared" si="16"/>
        <v>8542.2791666666653</v>
      </c>
      <c r="V75" s="186"/>
      <c r="W75" s="186"/>
      <c r="X75" s="187"/>
      <c r="Y75" s="186"/>
      <c r="Z75" s="186"/>
      <c r="AA75" s="188"/>
      <c r="AB75" s="186"/>
      <c r="AC75" s="180"/>
      <c r="AD75" s="260">
        <f t="shared" si="17"/>
        <v>8542.2791666666653</v>
      </c>
      <c r="AE75" s="180"/>
      <c r="AF75" s="190">
        <f t="shared" si="0"/>
        <v>0</v>
      </c>
    </row>
    <row r="76" spans="1:32">
      <c r="A76" s="180">
        <v>62</v>
      </c>
      <c r="B76" s="181" t="s">
        <v>441</v>
      </c>
      <c r="C76" s="181" t="s">
        <v>160</v>
      </c>
      <c r="D76" s="181" t="s">
        <v>325</v>
      </c>
      <c r="E76" s="182" t="s">
        <v>991</v>
      </c>
      <c r="F76" s="183">
        <v>3362650.77</v>
      </c>
      <c r="G76" s="183">
        <v>1130069.67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3942514.35</v>
      </c>
      <c r="N76" s="183">
        <v>5267126.2300000004</v>
      </c>
      <c r="O76" s="183">
        <v>7602542.7800000003</v>
      </c>
      <c r="P76" s="183">
        <v>7328243.0499999998</v>
      </c>
      <c r="Q76" s="183">
        <v>5185959.7</v>
      </c>
      <c r="R76" s="183">
        <v>9.3132257461547893E-10</v>
      </c>
      <c r="S76" s="184">
        <f t="shared" ref="S76:S80" si="19">((F76+R76)+((G76+H76+I76+J76+K76+L76+M76+N76+O76+P76+Q76)*2))/24</f>
        <v>2678148.4304166669</v>
      </c>
      <c r="T76" s="180"/>
      <c r="U76" s="188">
        <f t="shared" si="16"/>
        <v>2678148.4304166669</v>
      </c>
      <c r="V76" s="186"/>
      <c r="W76" s="186"/>
      <c r="X76" s="187"/>
      <c r="Y76" s="186"/>
      <c r="Z76" s="186"/>
      <c r="AA76" s="188"/>
      <c r="AB76" s="186"/>
      <c r="AC76" s="180"/>
      <c r="AD76" s="260">
        <f t="shared" si="17"/>
        <v>2678148.4304166669</v>
      </c>
      <c r="AE76" s="180"/>
      <c r="AF76" s="190"/>
    </row>
    <row r="77" spans="1:32">
      <c r="A77" s="180">
        <v>63</v>
      </c>
      <c r="B77" s="181" t="s">
        <v>466</v>
      </c>
      <c r="C77" s="181" t="s">
        <v>160</v>
      </c>
      <c r="D77" s="181" t="s">
        <v>326</v>
      </c>
      <c r="E77" s="182" t="s">
        <v>992</v>
      </c>
      <c r="F77" s="183">
        <v>282015.99</v>
      </c>
      <c r="G77" s="183">
        <v>86222.12</v>
      </c>
      <c r="H77" s="183">
        <v>0</v>
      </c>
      <c r="I77" s="183">
        <v>0</v>
      </c>
      <c r="J77" s="183">
        <v>0</v>
      </c>
      <c r="K77" s="183">
        <v>0</v>
      </c>
      <c r="L77" s="183">
        <v>0</v>
      </c>
      <c r="M77" s="183">
        <v>418499.47</v>
      </c>
      <c r="N77" s="183">
        <v>533483.42000000004</v>
      </c>
      <c r="O77" s="183">
        <v>708650.39</v>
      </c>
      <c r="P77" s="183">
        <v>685132.24</v>
      </c>
      <c r="Q77" s="183">
        <v>498244.93</v>
      </c>
      <c r="R77" s="183">
        <v>-1.16415321826935E-10</v>
      </c>
      <c r="S77" s="184">
        <f t="shared" si="19"/>
        <v>255936.71375</v>
      </c>
      <c r="T77" s="180"/>
      <c r="U77" s="188">
        <f t="shared" si="16"/>
        <v>255936.71375</v>
      </c>
      <c r="V77" s="186"/>
      <c r="W77" s="186"/>
      <c r="X77" s="187"/>
      <c r="Y77" s="186"/>
      <c r="Z77" s="186"/>
      <c r="AA77" s="188"/>
      <c r="AB77" s="186"/>
      <c r="AC77" s="180"/>
      <c r="AD77" s="260">
        <f t="shared" si="17"/>
        <v>255936.71375</v>
      </c>
      <c r="AE77" s="180"/>
      <c r="AF77" s="190"/>
    </row>
    <row r="78" spans="1:32">
      <c r="A78" s="180">
        <v>64</v>
      </c>
      <c r="B78" s="181" t="s">
        <v>441</v>
      </c>
      <c r="C78" s="181" t="s">
        <v>160</v>
      </c>
      <c r="D78" s="181" t="s">
        <v>229</v>
      </c>
      <c r="E78" s="182" t="s">
        <v>993</v>
      </c>
      <c r="F78" s="183">
        <v>-103941.2</v>
      </c>
      <c r="G78" s="183">
        <v>-103941.2</v>
      </c>
      <c r="H78" s="183">
        <v>0</v>
      </c>
      <c r="I78" s="183">
        <v>0</v>
      </c>
      <c r="J78" s="183">
        <v>0</v>
      </c>
      <c r="K78" s="183">
        <v>0</v>
      </c>
      <c r="L78" s="183">
        <v>0</v>
      </c>
      <c r="M78" s="183">
        <v>-128355.2</v>
      </c>
      <c r="N78" s="183">
        <v>-128355.2</v>
      </c>
      <c r="O78" s="183">
        <v>-110576.21</v>
      </c>
      <c r="P78" s="183">
        <v>-110576.21</v>
      </c>
      <c r="Q78" s="183">
        <v>-86189.01</v>
      </c>
      <c r="R78" s="183">
        <v>0</v>
      </c>
      <c r="S78" s="184">
        <f t="shared" si="19"/>
        <v>-59996.969166666669</v>
      </c>
      <c r="T78" s="180"/>
      <c r="U78" s="188">
        <f t="shared" si="16"/>
        <v>-59996.969166666669</v>
      </c>
      <c r="V78" s="186"/>
      <c r="W78" s="186"/>
      <c r="X78" s="187"/>
      <c r="Y78" s="186"/>
      <c r="Z78" s="186"/>
      <c r="AA78" s="188"/>
      <c r="AB78" s="186"/>
      <c r="AC78" s="180"/>
      <c r="AD78" s="260">
        <f t="shared" si="17"/>
        <v>-59996.969166666669</v>
      </c>
      <c r="AE78" s="180"/>
      <c r="AF78" s="190"/>
    </row>
    <row r="79" spans="1:32">
      <c r="A79" s="180">
        <v>65</v>
      </c>
      <c r="B79" s="181" t="s">
        <v>994</v>
      </c>
      <c r="C79" s="181" t="s">
        <v>160</v>
      </c>
      <c r="D79" s="181" t="s">
        <v>360</v>
      </c>
      <c r="E79" s="182" t="s">
        <v>995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4">
        <f t="shared" si="19"/>
        <v>0</v>
      </c>
      <c r="T79" s="180"/>
      <c r="U79" s="188">
        <f t="shared" si="16"/>
        <v>0</v>
      </c>
      <c r="V79" s="186"/>
      <c r="W79" s="186"/>
      <c r="X79" s="187"/>
      <c r="Y79" s="186"/>
      <c r="Z79" s="186"/>
      <c r="AA79" s="188"/>
      <c r="AB79" s="186"/>
      <c r="AC79" s="180"/>
      <c r="AD79" s="260">
        <f t="shared" si="17"/>
        <v>0</v>
      </c>
      <c r="AE79" s="180"/>
      <c r="AF79" s="190"/>
    </row>
    <row r="80" spans="1:32">
      <c r="A80" s="180">
        <v>66</v>
      </c>
      <c r="B80" s="181" t="s">
        <v>994</v>
      </c>
      <c r="C80" s="181" t="s">
        <v>159</v>
      </c>
      <c r="D80" s="181" t="s">
        <v>124</v>
      </c>
      <c r="E80" s="182" t="s">
        <v>470</v>
      </c>
      <c r="F80" s="183">
        <v>6456802.7800000003</v>
      </c>
      <c r="G80" s="183">
        <v>4602968.38</v>
      </c>
      <c r="H80" s="183">
        <v>3671757.41</v>
      </c>
      <c r="I80" s="183">
        <v>2871172.9</v>
      </c>
      <c r="J80" s="183">
        <v>2527000.69</v>
      </c>
      <c r="K80" s="183">
        <v>2892480.72</v>
      </c>
      <c r="L80" s="183">
        <v>3421158.03</v>
      </c>
      <c r="M80" s="183">
        <v>4165739.57</v>
      </c>
      <c r="N80" s="183">
        <v>5222899.6399999997</v>
      </c>
      <c r="O80" s="183">
        <v>6385870.5800000001</v>
      </c>
      <c r="P80" s="183">
        <v>7649368.5199999996</v>
      </c>
      <c r="Q80" s="183">
        <v>7564745.1600000001</v>
      </c>
      <c r="R80" s="183">
        <v>6465598.1600000001</v>
      </c>
      <c r="S80" s="184">
        <f t="shared" si="19"/>
        <v>4786363.5058333324</v>
      </c>
      <c r="T80" s="180"/>
      <c r="U80" s="188">
        <f>+S80</f>
        <v>4786363.5058333324</v>
      </c>
      <c r="V80" s="186"/>
      <c r="W80" s="186"/>
      <c r="X80" s="187"/>
      <c r="Y80" s="186"/>
      <c r="Z80" s="186"/>
      <c r="AA80" s="188"/>
      <c r="AB80" s="186"/>
      <c r="AC80" s="180"/>
      <c r="AD80" s="260">
        <f t="shared" si="17"/>
        <v>4786363.5058333324</v>
      </c>
      <c r="AE80" s="180"/>
      <c r="AF80" s="190"/>
    </row>
    <row r="81" spans="1:32">
      <c r="A81" s="180">
        <v>67</v>
      </c>
      <c r="B81" s="180"/>
      <c r="C81" s="180"/>
      <c r="D81" s="180"/>
      <c r="E81" s="229" t="s">
        <v>161</v>
      </c>
      <c r="F81" s="183">
        <f t="shared" ref="F81:Q81" si="20">SUM(F65:F80)</f>
        <v>27099028.59</v>
      </c>
      <c r="G81" s="183">
        <f t="shared" si="20"/>
        <v>31565204.280000005</v>
      </c>
      <c r="H81" s="183">
        <f t="shared" si="20"/>
        <v>24696171.610000003</v>
      </c>
      <c r="I81" s="183">
        <f t="shared" si="20"/>
        <v>24479102.719999999</v>
      </c>
      <c r="J81" s="183">
        <f t="shared" si="20"/>
        <v>21254821.18</v>
      </c>
      <c r="K81" s="183">
        <f t="shared" si="20"/>
        <v>15239481.860000001</v>
      </c>
      <c r="L81" s="183">
        <f t="shared" si="20"/>
        <v>13219449.129999999</v>
      </c>
      <c r="M81" s="183">
        <f t="shared" si="20"/>
        <v>16324948.950000001</v>
      </c>
      <c r="N81" s="183">
        <f t="shared" si="20"/>
        <v>15000541.240000002</v>
      </c>
      <c r="O81" s="183">
        <f t="shared" si="20"/>
        <v>18896508.240000002</v>
      </c>
      <c r="P81" s="183">
        <f t="shared" si="20"/>
        <v>19267816.579999998</v>
      </c>
      <c r="Q81" s="183">
        <f t="shared" si="20"/>
        <v>25166797.589999996</v>
      </c>
      <c r="R81" s="183">
        <f>SUM(R65:R80)</f>
        <v>26146861.910000004</v>
      </c>
      <c r="S81" s="184">
        <f>SUM(S65:S80)</f>
        <v>20977815.719166666</v>
      </c>
      <c r="T81" s="180"/>
      <c r="U81" s="188"/>
      <c r="V81" s="186"/>
      <c r="W81" s="186"/>
      <c r="X81" s="187"/>
      <c r="Y81" s="186"/>
      <c r="Z81" s="186"/>
      <c r="AA81" s="188"/>
      <c r="AB81" s="186"/>
      <c r="AC81" s="180"/>
      <c r="AD81" s="180"/>
      <c r="AE81" s="180"/>
      <c r="AF81" s="190">
        <f t="shared" si="0"/>
        <v>0</v>
      </c>
    </row>
    <row r="82" spans="1:32">
      <c r="A82" s="180">
        <v>68</v>
      </c>
      <c r="B82" s="180"/>
      <c r="C82" s="180"/>
      <c r="D82" s="180"/>
      <c r="E82" s="229" t="s">
        <v>162</v>
      </c>
      <c r="F82" s="183"/>
      <c r="G82" s="251"/>
      <c r="H82" s="252"/>
      <c r="I82" s="252"/>
      <c r="J82" s="253"/>
      <c r="K82" s="254"/>
      <c r="L82" s="255"/>
      <c r="M82" s="256"/>
      <c r="N82" s="257"/>
      <c r="O82" s="224"/>
      <c r="P82" s="258"/>
      <c r="Q82" s="259"/>
      <c r="R82" s="183"/>
      <c r="S82" s="185"/>
      <c r="T82" s="180"/>
      <c r="U82" s="188"/>
      <c r="V82" s="186"/>
      <c r="W82" s="186"/>
      <c r="X82" s="187"/>
      <c r="Y82" s="186"/>
      <c r="Z82" s="186"/>
      <c r="AA82" s="188"/>
      <c r="AB82" s="186"/>
      <c r="AC82" s="180"/>
      <c r="AD82" s="180"/>
      <c r="AE82" s="180"/>
      <c r="AF82" s="190">
        <f t="shared" si="0"/>
        <v>0</v>
      </c>
    </row>
    <row r="83" spans="1:32">
      <c r="A83" s="180">
        <v>69</v>
      </c>
      <c r="B83" s="181" t="s">
        <v>441</v>
      </c>
      <c r="C83" s="181" t="s">
        <v>163</v>
      </c>
      <c r="D83" s="181" t="s">
        <v>154</v>
      </c>
      <c r="E83" s="229" t="s">
        <v>164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4">
        <f>((F83+R83)+((G83+H83+I83+J83+K83+L83+M83+N83+O83+P83+Q83)*2))/24</f>
        <v>0</v>
      </c>
      <c r="T83" s="180"/>
      <c r="U83" s="188">
        <f t="shared" ref="U83:U84" si="21">+S83</f>
        <v>0</v>
      </c>
      <c r="V83" s="186"/>
      <c r="W83" s="186"/>
      <c r="X83" s="187"/>
      <c r="Y83" s="186"/>
      <c r="Z83" s="186"/>
      <c r="AA83" s="188"/>
      <c r="AB83" s="186"/>
      <c r="AC83" s="180"/>
      <c r="AD83" s="180"/>
      <c r="AE83" s="180"/>
      <c r="AF83" s="190">
        <f t="shared" si="0"/>
        <v>0</v>
      </c>
    </row>
    <row r="84" spans="1:32">
      <c r="A84" s="180">
        <v>70</v>
      </c>
      <c r="B84" s="181" t="s">
        <v>441</v>
      </c>
      <c r="C84" s="181" t="s">
        <v>163</v>
      </c>
      <c r="D84" s="181" t="s">
        <v>165</v>
      </c>
      <c r="E84" s="229" t="s">
        <v>166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3">
        <v>0</v>
      </c>
      <c r="S84" s="184">
        <f>((F84+R84)+((G84+H84+I84+J84+K84+L84+M84+N84+O84+P84+Q84)*2))/24</f>
        <v>0</v>
      </c>
      <c r="T84" s="180"/>
      <c r="U84" s="188">
        <f t="shared" si="21"/>
        <v>0</v>
      </c>
      <c r="V84" s="186"/>
      <c r="W84" s="186"/>
      <c r="X84" s="187"/>
      <c r="Y84" s="186"/>
      <c r="Z84" s="186"/>
      <c r="AA84" s="188"/>
      <c r="AB84" s="186"/>
      <c r="AC84" s="180"/>
      <c r="AD84" s="180"/>
      <c r="AE84" s="180"/>
      <c r="AF84" s="190">
        <f t="shared" si="0"/>
        <v>0</v>
      </c>
    </row>
    <row r="85" spans="1:32">
      <c r="A85" s="180">
        <v>71</v>
      </c>
      <c r="B85" s="180"/>
      <c r="C85" s="180"/>
      <c r="D85" s="180"/>
      <c r="E85" s="229"/>
      <c r="F85" s="183"/>
      <c r="G85" s="251"/>
      <c r="H85" s="252"/>
      <c r="I85" s="252"/>
      <c r="J85" s="253"/>
      <c r="K85" s="254"/>
      <c r="L85" s="255"/>
      <c r="M85" s="256"/>
      <c r="N85" s="257"/>
      <c r="O85" s="224"/>
      <c r="P85" s="258"/>
      <c r="Q85" s="259"/>
      <c r="R85" s="183"/>
      <c r="S85" s="184"/>
      <c r="T85" s="180"/>
      <c r="U85" s="188"/>
      <c r="V85" s="186"/>
      <c r="W85" s="186"/>
      <c r="X85" s="187">
        <f t="shared" ref="X85:X94" si="22">+S85</f>
        <v>0</v>
      </c>
      <c r="Y85" s="186"/>
      <c r="Z85" s="186"/>
      <c r="AA85" s="188"/>
      <c r="AB85" s="186"/>
      <c r="AC85" s="180"/>
      <c r="AD85" s="180"/>
      <c r="AE85" s="180"/>
      <c r="AF85" s="190">
        <f t="shared" si="0"/>
        <v>0</v>
      </c>
    </row>
    <row r="86" spans="1:32">
      <c r="A86" s="180">
        <v>72</v>
      </c>
      <c r="B86" s="181" t="s">
        <v>441</v>
      </c>
      <c r="C86" s="181" t="s">
        <v>167</v>
      </c>
      <c r="D86" s="181" t="s">
        <v>337</v>
      </c>
      <c r="E86" s="229" t="s">
        <v>168</v>
      </c>
      <c r="F86" s="183">
        <v>13039.55</v>
      </c>
      <c r="G86" s="183">
        <v>13039.55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0</v>
      </c>
      <c r="O86" s="183">
        <v>31360.13</v>
      </c>
      <c r="P86" s="183">
        <v>31360.13</v>
      </c>
      <c r="Q86" s="183">
        <v>8452.1200000000008</v>
      </c>
      <c r="R86" s="183">
        <v>1.8189894035458601E-12</v>
      </c>
      <c r="S86" s="184">
        <f t="shared" ref="S86:S94" si="23">((F86+R86)+((G86+H86+I86+J86+K86+L86+M86+N86+O86+P86+Q86)*2))/24</f>
        <v>7560.9754166666653</v>
      </c>
      <c r="T86" s="180"/>
      <c r="U86" s="188"/>
      <c r="V86" s="186"/>
      <c r="W86" s="186"/>
      <c r="X86" s="187">
        <f t="shared" si="22"/>
        <v>7560.9754166666653</v>
      </c>
      <c r="Y86" s="186"/>
      <c r="Z86" s="186"/>
      <c r="AA86" s="188"/>
      <c r="AB86" s="186">
        <f t="shared" ref="AB86:AB94" si="24">+S86</f>
        <v>7560.9754166666653</v>
      </c>
      <c r="AC86" s="180"/>
      <c r="AD86" s="180"/>
      <c r="AE86" s="180"/>
      <c r="AF86" s="190">
        <f t="shared" ref="AF86:AF149" si="25">+U86+V86-AD86</f>
        <v>0</v>
      </c>
    </row>
    <row r="87" spans="1:32">
      <c r="A87" s="180">
        <v>73</v>
      </c>
      <c r="B87" s="181" t="s">
        <v>441</v>
      </c>
      <c r="C87" s="181" t="s">
        <v>167</v>
      </c>
      <c r="D87" s="181" t="s">
        <v>169</v>
      </c>
      <c r="E87" s="229" t="s">
        <v>476</v>
      </c>
      <c r="F87" s="183">
        <v>74428.789999999994</v>
      </c>
      <c r="G87" s="183">
        <v>13457.54</v>
      </c>
      <c r="H87" s="183">
        <v>13457.54</v>
      </c>
      <c r="I87" s="183">
        <v>13457.54</v>
      </c>
      <c r="J87" s="183">
        <v>9500.5799999999908</v>
      </c>
      <c r="K87" s="183">
        <v>9500.5799999999908</v>
      </c>
      <c r="L87" s="183">
        <v>179016.37</v>
      </c>
      <c r="M87" s="183">
        <v>176006.51</v>
      </c>
      <c r="N87" s="183">
        <v>287578.21999999997</v>
      </c>
      <c r="O87" s="183">
        <v>5.8207660913467401E-11</v>
      </c>
      <c r="P87" s="183">
        <v>5.8207660913467401E-11</v>
      </c>
      <c r="Q87" s="183">
        <v>76906.220000000103</v>
      </c>
      <c r="R87" s="183">
        <v>223678.02</v>
      </c>
      <c r="S87" s="184">
        <f t="shared" si="23"/>
        <v>77327.875416666662</v>
      </c>
      <c r="T87" s="180"/>
      <c r="U87" s="188"/>
      <c r="V87" s="186"/>
      <c r="W87" s="186"/>
      <c r="X87" s="187">
        <f t="shared" si="22"/>
        <v>77327.875416666662</v>
      </c>
      <c r="Y87" s="186"/>
      <c r="Z87" s="186"/>
      <c r="AA87" s="188"/>
      <c r="AB87" s="186">
        <f t="shared" si="24"/>
        <v>77327.875416666662</v>
      </c>
      <c r="AC87" s="180"/>
      <c r="AD87" s="180"/>
      <c r="AE87" s="180"/>
      <c r="AF87" s="190">
        <f t="shared" si="25"/>
        <v>0</v>
      </c>
    </row>
    <row r="88" spans="1:32">
      <c r="A88" s="180">
        <v>74</v>
      </c>
      <c r="B88" s="181" t="s">
        <v>441</v>
      </c>
      <c r="C88" s="181" t="s">
        <v>167</v>
      </c>
      <c r="D88" s="181" t="s">
        <v>171</v>
      </c>
      <c r="E88" s="229" t="s">
        <v>477</v>
      </c>
      <c r="F88" s="183">
        <v>34554.699999999997</v>
      </c>
      <c r="G88" s="183">
        <v>34554.699999999997</v>
      </c>
      <c r="H88" s="183">
        <v>34554.699999999997</v>
      </c>
      <c r="I88" s="183">
        <v>0</v>
      </c>
      <c r="J88" s="183">
        <v>0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3">
        <v>0</v>
      </c>
      <c r="S88" s="184">
        <f t="shared" si="23"/>
        <v>7198.895833333333</v>
      </c>
      <c r="T88" s="180"/>
      <c r="U88" s="188"/>
      <c r="V88" s="186"/>
      <c r="W88" s="186"/>
      <c r="X88" s="187">
        <f t="shared" si="22"/>
        <v>7198.895833333333</v>
      </c>
      <c r="Y88" s="186"/>
      <c r="Z88" s="186"/>
      <c r="AA88" s="188"/>
      <c r="AB88" s="186">
        <f t="shared" si="24"/>
        <v>7198.895833333333</v>
      </c>
      <c r="AC88" s="180"/>
      <c r="AD88" s="180"/>
      <c r="AE88" s="180"/>
      <c r="AF88" s="190">
        <f t="shared" si="25"/>
        <v>0</v>
      </c>
    </row>
    <row r="89" spans="1:32">
      <c r="A89" s="180">
        <v>75</v>
      </c>
      <c r="B89" s="181" t="s">
        <v>441</v>
      </c>
      <c r="C89" s="181" t="s">
        <v>167</v>
      </c>
      <c r="D89" s="181" t="s">
        <v>172</v>
      </c>
      <c r="E89" s="229" t="s">
        <v>173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4">
        <f t="shared" si="23"/>
        <v>0</v>
      </c>
      <c r="T89" s="180"/>
      <c r="U89" s="188"/>
      <c r="V89" s="186"/>
      <c r="W89" s="186"/>
      <c r="X89" s="187">
        <f t="shared" si="22"/>
        <v>0</v>
      </c>
      <c r="Y89" s="186"/>
      <c r="Z89" s="186"/>
      <c r="AA89" s="188"/>
      <c r="AB89" s="186">
        <f t="shared" si="24"/>
        <v>0</v>
      </c>
      <c r="AC89" s="180"/>
      <c r="AD89" s="180"/>
      <c r="AE89" s="180"/>
      <c r="AF89" s="190">
        <f t="shared" si="25"/>
        <v>0</v>
      </c>
    </row>
    <row r="90" spans="1:32">
      <c r="A90" s="180">
        <v>76</v>
      </c>
      <c r="B90" s="181" t="s">
        <v>441</v>
      </c>
      <c r="C90" s="181" t="s">
        <v>167</v>
      </c>
      <c r="D90" s="181" t="s">
        <v>174</v>
      </c>
      <c r="E90" s="229" t="s">
        <v>996</v>
      </c>
      <c r="F90" s="183">
        <v>0</v>
      </c>
      <c r="G90" s="183">
        <v>0</v>
      </c>
      <c r="H90" s="183">
        <v>13116</v>
      </c>
      <c r="I90" s="183">
        <v>6558</v>
      </c>
      <c r="J90" s="183">
        <v>13116</v>
      </c>
      <c r="K90" s="183">
        <v>6558</v>
      </c>
      <c r="L90" s="183">
        <v>6558</v>
      </c>
      <c r="M90" s="183">
        <v>6558</v>
      </c>
      <c r="N90" s="183">
        <v>0</v>
      </c>
      <c r="O90" s="183">
        <v>-6558</v>
      </c>
      <c r="P90" s="183">
        <v>0</v>
      </c>
      <c r="Q90" s="183">
        <v>-6558</v>
      </c>
      <c r="R90" s="183">
        <v>0</v>
      </c>
      <c r="S90" s="184">
        <f t="shared" si="23"/>
        <v>3279</v>
      </c>
      <c r="T90" s="180"/>
      <c r="U90" s="188"/>
      <c r="V90" s="186"/>
      <c r="W90" s="186"/>
      <c r="X90" s="187">
        <f t="shared" si="22"/>
        <v>3279</v>
      </c>
      <c r="Y90" s="186"/>
      <c r="Z90" s="186"/>
      <c r="AA90" s="188"/>
      <c r="AB90" s="186">
        <f t="shared" si="24"/>
        <v>3279</v>
      </c>
      <c r="AC90" s="180"/>
      <c r="AD90" s="180"/>
      <c r="AE90" s="180"/>
      <c r="AF90" s="190">
        <f t="shared" si="25"/>
        <v>0</v>
      </c>
    </row>
    <row r="91" spans="1:32">
      <c r="A91" s="180">
        <v>77</v>
      </c>
      <c r="B91" s="181" t="s">
        <v>441</v>
      </c>
      <c r="C91" s="181" t="s">
        <v>167</v>
      </c>
      <c r="D91" s="181" t="s">
        <v>175</v>
      </c>
      <c r="E91" s="229" t="s">
        <v>176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4">
        <f t="shared" si="23"/>
        <v>0</v>
      </c>
      <c r="T91" s="180"/>
      <c r="U91" s="188"/>
      <c r="V91" s="186"/>
      <c r="W91" s="186"/>
      <c r="X91" s="187">
        <f t="shared" si="22"/>
        <v>0</v>
      </c>
      <c r="Y91" s="186"/>
      <c r="Z91" s="186"/>
      <c r="AA91" s="188"/>
      <c r="AB91" s="186">
        <f t="shared" si="24"/>
        <v>0</v>
      </c>
      <c r="AC91" s="180"/>
      <c r="AD91" s="180"/>
      <c r="AE91" s="180"/>
      <c r="AF91" s="190">
        <f t="shared" si="25"/>
        <v>0</v>
      </c>
    </row>
    <row r="92" spans="1:32">
      <c r="A92" s="180">
        <v>79</v>
      </c>
      <c r="B92" s="181" t="s">
        <v>441</v>
      </c>
      <c r="C92" s="181" t="s">
        <v>167</v>
      </c>
      <c r="D92" s="181" t="s">
        <v>177</v>
      </c>
      <c r="E92" s="229" t="s">
        <v>178</v>
      </c>
      <c r="F92" s="183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8452.1200000000008</v>
      </c>
      <c r="P92" s="183">
        <v>173092.12</v>
      </c>
      <c r="Q92" s="183">
        <v>196000.13</v>
      </c>
      <c r="R92" s="183">
        <v>0</v>
      </c>
      <c r="S92" s="184">
        <f t="shared" si="23"/>
        <v>31462.030833333334</v>
      </c>
      <c r="T92" s="180"/>
      <c r="U92" s="188"/>
      <c r="V92" s="186"/>
      <c r="W92" s="186"/>
      <c r="X92" s="187">
        <f t="shared" si="22"/>
        <v>31462.030833333334</v>
      </c>
      <c r="Y92" s="186"/>
      <c r="Z92" s="186"/>
      <c r="AA92" s="188"/>
      <c r="AB92" s="186">
        <f t="shared" si="24"/>
        <v>31462.030833333334</v>
      </c>
      <c r="AC92" s="180"/>
      <c r="AD92" s="180"/>
      <c r="AE92" s="180"/>
      <c r="AF92" s="190">
        <f t="shared" si="25"/>
        <v>0</v>
      </c>
    </row>
    <row r="93" spans="1:32">
      <c r="A93" s="180">
        <v>80</v>
      </c>
      <c r="B93" s="181" t="s">
        <v>441</v>
      </c>
      <c r="C93" s="181" t="s">
        <v>167</v>
      </c>
      <c r="D93" s="181" t="s">
        <v>179</v>
      </c>
      <c r="E93" s="229" t="s">
        <v>180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-284.52999999999997</v>
      </c>
      <c r="R93" s="183">
        <v>-284.52999999999997</v>
      </c>
      <c r="S93" s="184">
        <f t="shared" si="23"/>
        <v>-35.566249999999997</v>
      </c>
      <c r="T93" s="180"/>
      <c r="U93" s="188"/>
      <c r="V93" s="186"/>
      <c r="W93" s="186"/>
      <c r="X93" s="187">
        <f t="shared" si="22"/>
        <v>-35.566249999999997</v>
      </c>
      <c r="Y93" s="186"/>
      <c r="Z93" s="186"/>
      <c r="AA93" s="188"/>
      <c r="AB93" s="186">
        <f t="shared" si="24"/>
        <v>-35.566249999999997</v>
      </c>
      <c r="AC93" s="180"/>
      <c r="AD93" s="180"/>
      <c r="AE93" s="180"/>
      <c r="AF93" s="190">
        <f t="shared" si="25"/>
        <v>0</v>
      </c>
    </row>
    <row r="94" spans="1:32">
      <c r="A94" s="180">
        <v>81</v>
      </c>
      <c r="B94" s="181" t="s">
        <v>441</v>
      </c>
      <c r="C94" s="181" t="s">
        <v>167</v>
      </c>
      <c r="D94" s="181" t="s">
        <v>181</v>
      </c>
      <c r="E94" s="229" t="s">
        <v>182</v>
      </c>
      <c r="F94" s="225">
        <v>18085.240000000002</v>
      </c>
      <c r="G94" s="225">
        <v>18085.240000000002</v>
      </c>
      <c r="H94" s="225">
        <v>18085.240000000002</v>
      </c>
      <c r="I94" s="225">
        <v>18085.240000000002</v>
      </c>
      <c r="J94" s="225">
        <v>18085.240000000002</v>
      </c>
      <c r="K94" s="225">
        <v>18085.240000000002</v>
      </c>
      <c r="L94" s="225">
        <v>18085.240000000002</v>
      </c>
      <c r="M94" s="225">
        <v>18085.240000000002</v>
      </c>
      <c r="N94" s="225">
        <v>18085.240000000002</v>
      </c>
      <c r="O94" s="225">
        <v>18085.240000000002</v>
      </c>
      <c r="P94" s="225">
        <v>0</v>
      </c>
      <c r="Q94" s="225">
        <v>18611.349999999999</v>
      </c>
      <c r="R94" s="225">
        <v>0</v>
      </c>
      <c r="S94" s="184">
        <f t="shared" si="23"/>
        <v>15868.4275</v>
      </c>
      <c r="T94" s="180"/>
      <c r="U94" s="188"/>
      <c r="V94" s="186"/>
      <c r="W94" s="186"/>
      <c r="X94" s="187">
        <f t="shared" si="22"/>
        <v>15868.4275</v>
      </c>
      <c r="Y94" s="186"/>
      <c r="Z94" s="186"/>
      <c r="AA94" s="188"/>
      <c r="AB94" s="186">
        <f t="shared" si="24"/>
        <v>15868.4275</v>
      </c>
      <c r="AC94" s="180"/>
      <c r="AD94" s="180"/>
      <c r="AE94" s="180"/>
      <c r="AF94" s="190">
        <f t="shared" si="25"/>
        <v>0</v>
      </c>
    </row>
    <row r="95" spans="1:32">
      <c r="A95" s="180">
        <v>82</v>
      </c>
      <c r="B95" s="180"/>
      <c r="C95" s="180"/>
      <c r="D95" s="180"/>
      <c r="E95" s="229" t="s">
        <v>183</v>
      </c>
      <c r="F95" s="211">
        <f t="shared" ref="F95:S95" si="26">SUM(F83:F94)</f>
        <v>140108.28</v>
      </c>
      <c r="G95" s="211">
        <f t="shared" si="26"/>
        <v>79137.03</v>
      </c>
      <c r="H95" s="211">
        <f t="shared" si="26"/>
        <v>79213.48</v>
      </c>
      <c r="I95" s="211">
        <f t="shared" si="26"/>
        <v>38100.78</v>
      </c>
      <c r="J95" s="211">
        <f t="shared" si="26"/>
        <v>40701.819999999992</v>
      </c>
      <c r="K95" s="211">
        <f t="shared" si="26"/>
        <v>34143.819999999992</v>
      </c>
      <c r="L95" s="211">
        <f t="shared" si="26"/>
        <v>203659.61</v>
      </c>
      <c r="M95" s="211">
        <f t="shared" si="26"/>
        <v>200649.75</v>
      </c>
      <c r="N95" s="211">
        <f t="shared" si="26"/>
        <v>305663.45999999996</v>
      </c>
      <c r="O95" s="211">
        <f t="shared" si="26"/>
        <v>51339.490000000063</v>
      </c>
      <c r="P95" s="211">
        <f t="shared" si="26"/>
        <v>204452.25000000006</v>
      </c>
      <c r="Q95" s="211">
        <f t="shared" si="26"/>
        <v>293127.29000000004</v>
      </c>
      <c r="R95" s="211">
        <f t="shared" si="26"/>
        <v>223393.49</v>
      </c>
      <c r="S95" s="212">
        <f t="shared" si="26"/>
        <v>142661.63874999998</v>
      </c>
      <c r="T95" s="180"/>
      <c r="U95" s="188"/>
      <c r="V95" s="186"/>
      <c r="W95" s="186"/>
      <c r="X95" s="187"/>
      <c r="Y95" s="186"/>
      <c r="Z95" s="186"/>
      <c r="AA95" s="188"/>
      <c r="AB95" s="186"/>
      <c r="AC95" s="180"/>
      <c r="AD95" s="180"/>
      <c r="AE95" s="180"/>
      <c r="AF95" s="190">
        <f t="shared" si="25"/>
        <v>0</v>
      </c>
    </row>
    <row r="96" spans="1:32">
      <c r="A96" s="180">
        <v>83</v>
      </c>
      <c r="B96" s="180"/>
      <c r="C96" s="180"/>
      <c r="D96" s="180"/>
      <c r="E96" s="229"/>
      <c r="F96" s="183"/>
      <c r="G96" s="251"/>
      <c r="H96" s="252"/>
      <c r="I96" s="252"/>
      <c r="J96" s="253"/>
      <c r="K96" s="254"/>
      <c r="L96" s="255"/>
      <c r="M96" s="256"/>
      <c r="N96" s="257"/>
      <c r="O96" s="224"/>
      <c r="P96" s="258"/>
      <c r="Q96" s="259"/>
      <c r="R96" s="183"/>
      <c r="S96" s="185"/>
      <c r="T96" s="180"/>
      <c r="U96" s="188"/>
      <c r="V96" s="186"/>
      <c r="W96" s="186"/>
      <c r="X96" s="187"/>
      <c r="Y96" s="186"/>
      <c r="Z96" s="186"/>
      <c r="AA96" s="188"/>
      <c r="AB96" s="186"/>
      <c r="AC96" s="180"/>
      <c r="AD96" s="180"/>
      <c r="AE96" s="180"/>
      <c r="AF96" s="190">
        <f t="shared" si="25"/>
        <v>0</v>
      </c>
    </row>
    <row r="97" spans="1:32">
      <c r="A97" s="180">
        <v>84</v>
      </c>
      <c r="B97" s="181" t="s">
        <v>441</v>
      </c>
      <c r="C97" s="181" t="s">
        <v>184</v>
      </c>
      <c r="D97" s="180"/>
      <c r="E97" s="229" t="s">
        <v>185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83">
        <v>0</v>
      </c>
      <c r="Q97" s="183">
        <v>0</v>
      </c>
      <c r="R97" s="183">
        <v>0</v>
      </c>
      <c r="S97" s="185">
        <f>((F97+R97)+((G97+H97+I97+J97+K97+L97+M97+N97+O97+P97+Q97)*2))/24</f>
        <v>0</v>
      </c>
      <c r="T97" s="180"/>
      <c r="U97" s="188"/>
      <c r="V97" s="186"/>
      <c r="W97" s="186"/>
      <c r="X97" s="187"/>
      <c r="Y97" s="186"/>
      <c r="Z97" s="186"/>
      <c r="AA97" s="188"/>
      <c r="AB97" s="186"/>
      <c r="AC97" s="180"/>
      <c r="AD97" s="180"/>
      <c r="AE97" s="180"/>
      <c r="AF97" s="190">
        <f t="shared" si="25"/>
        <v>0</v>
      </c>
    </row>
    <row r="98" spans="1:32">
      <c r="A98" s="180">
        <v>85</v>
      </c>
      <c r="B98" s="180"/>
      <c r="C98" s="180"/>
      <c r="D98" s="180"/>
      <c r="E98" s="229"/>
      <c r="F98" s="183"/>
      <c r="G98" s="251"/>
      <c r="H98" s="252"/>
      <c r="I98" s="252"/>
      <c r="J98" s="253"/>
      <c r="K98" s="254"/>
      <c r="L98" s="255"/>
      <c r="M98" s="256"/>
      <c r="N98" s="257"/>
      <c r="O98" s="224"/>
      <c r="P98" s="258"/>
      <c r="Q98" s="259"/>
      <c r="R98" s="183"/>
      <c r="S98" s="185"/>
      <c r="T98" s="180"/>
      <c r="U98" s="188"/>
      <c r="V98" s="186"/>
      <c r="W98" s="186"/>
      <c r="X98" s="187"/>
      <c r="Y98" s="186"/>
      <c r="Z98" s="186"/>
      <c r="AA98" s="188"/>
      <c r="AB98" s="186"/>
      <c r="AC98" s="180"/>
      <c r="AD98" s="180"/>
      <c r="AE98" s="180"/>
      <c r="AF98" s="190">
        <f t="shared" si="25"/>
        <v>0</v>
      </c>
    </row>
    <row r="99" spans="1:32">
      <c r="A99" s="180">
        <v>86</v>
      </c>
      <c r="B99" s="180"/>
      <c r="C99" s="180"/>
      <c r="D99" s="180"/>
      <c r="E99" s="229" t="s">
        <v>186</v>
      </c>
      <c r="F99" s="183">
        <f t="shared" ref="F99:S99" si="27">+F97+F95+F81</f>
        <v>27239136.870000001</v>
      </c>
      <c r="G99" s="183">
        <f t="shared" si="27"/>
        <v>31644341.310000006</v>
      </c>
      <c r="H99" s="183">
        <f t="shared" si="27"/>
        <v>24775385.090000004</v>
      </c>
      <c r="I99" s="183">
        <f t="shared" si="27"/>
        <v>24517203.5</v>
      </c>
      <c r="J99" s="183">
        <f t="shared" si="27"/>
        <v>21295523</v>
      </c>
      <c r="K99" s="183">
        <f t="shared" si="27"/>
        <v>15273625.680000002</v>
      </c>
      <c r="L99" s="183">
        <f t="shared" si="27"/>
        <v>13423108.739999998</v>
      </c>
      <c r="M99" s="183">
        <f t="shared" si="27"/>
        <v>16525598.700000001</v>
      </c>
      <c r="N99" s="183">
        <f t="shared" si="27"/>
        <v>15306204.700000003</v>
      </c>
      <c r="O99" s="183">
        <f t="shared" si="27"/>
        <v>18947847.73</v>
      </c>
      <c r="P99" s="183">
        <f t="shared" si="27"/>
        <v>19472268.829999998</v>
      </c>
      <c r="Q99" s="183">
        <f t="shared" si="27"/>
        <v>25459924.879999995</v>
      </c>
      <c r="R99" s="183">
        <f t="shared" si="27"/>
        <v>26370255.400000002</v>
      </c>
      <c r="S99" s="184">
        <f t="shared" si="27"/>
        <v>21120477.357916668</v>
      </c>
      <c r="T99" s="180"/>
      <c r="U99" s="188"/>
      <c r="V99" s="186"/>
      <c r="W99" s="186"/>
      <c r="X99" s="187"/>
      <c r="Y99" s="186"/>
      <c r="Z99" s="186"/>
      <c r="AA99" s="188"/>
      <c r="AB99" s="186"/>
      <c r="AC99" s="180"/>
      <c r="AD99" s="180"/>
      <c r="AE99" s="180"/>
      <c r="AF99" s="190">
        <f t="shared" si="25"/>
        <v>0</v>
      </c>
    </row>
    <row r="100" spans="1:32">
      <c r="A100" s="180">
        <v>87</v>
      </c>
      <c r="B100" s="180"/>
      <c r="C100" s="180"/>
      <c r="D100" s="180"/>
      <c r="E100" s="229"/>
      <c r="F100" s="183"/>
      <c r="G100" s="251"/>
      <c r="H100" s="252"/>
      <c r="I100" s="252"/>
      <c r="J100" s="253"/>
      <c r="K100" s="254"/>
      <c r="L100" s="255"/>
      <c r="M100" s="256"/>
      <c r="N100" s="257"/>
      <c r="O100" s="224"/>
      <c r="P100" s="258"/>
      <c r="Q100" s="259"/>
      <c r="R100" s="183"/>
      <c r="S100" s="185">
        <f>((F100+R100)+((G100+H100+I100+J100+K100+L100+M100+N100+O100+P100+Q100)*2))/24</f>
        <v>0</v>
      </c>
      <c r="T100" s="180"/>
      <c r="U100" s="188"/>
      <c r="V100" s="186"/>
      <c r="W100" s="186"/>
      <c r="X100" s="187"/>
      <c r="Y100" s="186"/>
      <c r="Z100" s="186"/>
      <c r="AA100" s="188"/>
      <c r="AB100" s="186"/>
      <c r="AC100" s="180"/>
      <c r="AD100" s="180"/>
      <c r="AE100" s="180"/>
      <c r="AF100" s="190">
        <f t="shared" si="25"/>
        <v>0</v>
      </c>
    </row>
    <row r="101" spans="1:32">
      <c r="A101" s="180">
        <v>88</v>
      </c>
      <c r="B101" s="181" t="s">
        <v>466</v>
      </c>
      <c r="C101" s="181" t="s">
        <v>187</v>
      </c>
      <c r="D101" s="181" t="s">
        <v>337</v>
      </c>
      <c r="E101" s="182" t="s">
        <v>478</v>
      </c>
      <c r="F101" s="183">
        <v>-124312.5</v>
      </c>
      <c r="G101" s="183">
        <v>-128198.71</v>
      </c>
      <c r="H101" s="183">
        <v>-128198.71</v>
      </c>
      <c r="I101" s="183">
        <v>-128198.71</v>
      </c>
      <c r="J101" s="183">
        <v>-128198.71</v>
      </c>
      <c r="K101" s="183">
        <v>-128198.71</v>
      </c>
      <c r="L101" s="183">
        <v>-128198.71</v>
      </c>
      <c r="M101" s="183">
        <v>-128198.71</v>
      </c>
      <c r="N101" s="183">
        <v>-128198.71</v>
      </c>
      <c r="O101" s="183">
        <v>-128198.71</v>
      </c>
      <c r="P101" s="183">
        <v>-128198.71</v>
      </c>
      <c r="Q101" s="183">
        <v>-128198.71</v>
      </c>
      <c r="R101" s="183">
        <v>-128198.71</v>
      </c>
      <c r="S101" s="184">
        <f>((F101+R101)+((G101+H101+I101+J101+K101+L101+M101+N101+O101+P101+Q101)*2))/24</f>
        <v>-128036.78458333331</v>
      </c>
      <c r="T101" s="180"/>
      <c r="U101" s="188">
        <f t="shared" ref="U101:U119" si="28">+S101</f>
        <v>-128036.78458333331</v>
      </c>
      <c r="V101" s="186"/>
      <c r="W101" s="186"/>
      <c r="X101" s="187"/>
      <c r="Y101" s="186"/>
      <c r="Z101" s="186"/>
      <c r="AA101" s="188"/>
      <c r="AB101" s="186"/>
      <c r="AC101" s="180"/>
      <c r="AD101" s="260">
        <f t="shared" ref="AD101:AD119" si="29">+U101</f>
        <v>-128036.78458333331</v>
      </c>
      <c r="AE101" s="180"/>
      <c r="AF101" s="190">
        <f t="shared" si="25"/>
        <v>0</v>
      </c>
    </row>
    <row r="102" spans="1:32">
      <c r="A102" s="180">
        <v>89</v>
      </c>
      <c r="B102" s="181" t="s">
        <v>468</v>
      </c>
      <c r="C102" s="181" t="s">
        <v>187</v>
      </c>
      <c r="D102" s="181" t="s">
        <v>337</v>
      </c>
      <c r="E102" s="182" t="s">
        <v>478</v>
      </c>
      <c r="F102" s="183">
        <v>-286609.34000000003</v>
      </c>
      <c r="G102" s="183">
        <v>-340156.45</v>
      </c>
      <c r="H102" s="183">
        <v>-340156.45</v>
      </c>
      <c r="I102" s="183">
        <v>-340156.45</v>
      </c>
      <c r="J102" s="183">
        <v>-340156.45</v>
      </c>
      <c r="K102" s="183">
        <v>-340156.45</v>
      </c>
      <c r="L102" s="183">
        <v>-340156.45</v>
      </c>
      <c r="M102" s="183">
        <v>-340156.45</v>
      </c>
      <c r="N102" s="183">
        <v>-340156.45</v>
      </c>
      <c r="O102" s="183">
        <v>-340156.45</v>
      </c>
      <c r="P102" s="183">
        <v>-340156.45</v>
      </c>
      <c r="Q102" s="183">
        <v>-340156.45</v>
      </c>
      <c r="R102" s="183">
        <v>-340156.45</v>
      </c>
      <c r="S102" s="184">
        <f t="shared" ref="S102:S114" si="30">((F102+R102)+((G102+H102+I102+J102+K102+L102+M102+N102+O102+P102+Q102)*2))/24</f>
        <v>-337925.32041666674</v>
      </c>
      <c r="T102" s="180"/>
      <c r="U102" s="188">
        <f t="shared" si="28"/>
        <v>-337925.32041666674</v>
      </c>
      <c r="V102" s="186"/>
      <c r="W102" s="186"/>
      <c r="X102" s="187"/>
      <c r="Y102" s="186"/>
      <c r="Z102" s="186"/>
      <c r="AA102" s="188"/>
      <c r="AB102" s="186"/>
      <c r="AC102" s="180"/>
      <c r="AD102" s="260">
        <f t="shared" si="29"/>
        <v>-337925.32041666674</v>
      </c>
      <c r="AE102" s="180"/>
      <c r="AF102" s="190">
        <f t="shared" si="25"/>
        <v>0</v>
      </c>
    </row>
    <row r="103" spans="1:32">
      <c r="A103" s="180">
        <v>90</v>
      </c>
      <c r="B103" s="181" t="s">
        <v>466</v>
      </c>
      <c r="C103" s="181" t="s">
        <v>187</v>
      </c>
      <c r="D103" s="181" t="s">
        <v>360</v>
      </c>
      <c r="E103" s="182" t="s">
        <v>479</v>
      </c>
      <c r="F103" s="183">
        <v>325220.74</v>
      </c>
      <c r="G103" s="183">
        <v>11371.37</v>
      </c>
      <c r="H103" s="183">
        <v>19722.330000000002</v>
      </c>
      <c r="I103" s="183">
        <v>37134.53</v>
      </c>
      <c r="J103" s="183">
        <v>54634.99</v>
      </c>
      <c r="K103" s="183">
        <v>75461.34</v>
      </c>
      <c r="L103" s="183">
        <v>101498.04</v>
      </c>
      <c r="M103" s="183">
        <v>138389.54</v>
      </c>
      <c r="N103" s="183">
        <v>151777.60999999999</v>
      </c>
      <c r="O103" s="183">
        <v>166632.99</v>
      </c>
      <c r="P103" s="183">
        <v>187630.14</v>
      </c>
      <c r="Q103" s="183">
        <v>201301.82</v>
      </c>
      <c r="R103" s="183">
        <v>215926.51</v>
      </c>
      <c r="S103" s="184">
        <f t="shared" si="30"/>
        <v>118010.69374999999</v>
      </c>
      <c r="T103" s="180"/>
      <c r="U103" s="188">
        <f t="shared" si="28"/>
        <v>118010.69374999999</v>
      </c>
      <c r="V103" s="186"/>
      <c r="W103" s="186"/>
      <c r="X103" s="187"/>
      <c r="Y103" s="186"/>
      <c r="Z103" s="186"/>
      <c r="AA103" s="188"/>
      <c r="AB103" s="186"/>
      <c r="AC103" s="180"/>
      <c r="AD103" s="260">
        <f t="shared" si="29"/>
        <v>118010.69374999999</v>
      </c>
      <c r="AE103" s="180"/>
      <c r="AF103" s="190">
        <f t="shared" si="25"/>
        <v>0</v>
      </c>
    </row>
    <row r="104" spans="1:32">
      <c r="A104" s="180">
        <v>91</v>
      </c>
      <c r="B104" s="181" t="s">
        <v>468</v>
      </c>
      <c r="C104" s="181" t="s">
        <v>187</v>
      </c>
      <c r="D104" s="181" t="s">
        <v>360</v>
      </c>
      <c r="E104" s="182" t="s">
        <v>479</v>
      </c>
      <c r="F104" s="183">
        <v>1144052.1599999999</v>
      </c>
      <c r="G104" s="183">
        <v>31333.559999999801</v>
      </c>
      <c r="H104" s="183">
        <v>62999.109999999797</v>
      </c>
      <c r="I104" s="183">
        <v>110337.77</v>
      </c>
      <c r="J104" s="183">
        <v>148602.35999999999</v>
      </c>
      <c r="K104" s="183">
        <v>214618.4</v>
      </c>
      <c r="L104" s="183">
        <v>306599.77</v>
      </c>
      <c r="M104" s="183">
        <v>391144.84</v>
      </c>
      <c r="N104" s="183">
        <v>436571.16</v>
      </c>
      <c r="O104" s="183">
        <v>471108.29</v>
      </c>
      <c r="P104" s="183">
        <v>502403.61</v>
      </c>
      <c r="Q104" s="183">
        <v>537962.71</v>
      </c>
      <c r="R104" s="183">
        <v>573545.80000000005</v>
      </c>
      <c r="S104" s="184">
        <f t="shared" si="30"/>
        <v>339373.37999999995</v>
      </c>
      <c r="T104" s="180"/>
      <c r="U104" s="188">
        <f t="shared" si="28"/>
        <v>339373.37999999995</v>
      </c>
      <c r="V104" s="186"/>
      <c r="W104" s="186"/>
      <c r="X104" s="187"/>
      <c r="Y104" s="186"/>
      <c r="Z104" s="186"/>
      <c r="AA104" s="188"/>
      <c r="AB104" s="186"/>
      <c r="AC104" s="180"/>
      <c r="AD104" s="260">
        <f t="shared" si="29"/>
        <v>339373.37999999995</v>
      </c>
      <c r="AE104" s="180"/>
      <c r="AF104" s="190">
        <f t="shared" si="25"/>
        <v>0</v>
      </c>
    </row>
    <row r="105" spans="1:32">
      <c r="A105" s="180">
        <v>92</v>
      </c>
      <c r="B105" s="181" t="s">
        <v>466</v>
      </c>
      <c r="C105" s="181" t="s">
        <v>187</v>
      </c>
      <c r="D105" s="181" t="s">
        <v>480</v>
      </c>
      <c r="E105" s="182" t="s">
        <v>481</v>
      </c>
      <c r="F105" s="183">
        <v>-105119.37</v>
      </c>
      <c r="G105" s="183">
        <v>-6281.7</v>
      </c>
      <c r="H105" s="183">
        <v>-11199.72</v>
      </c>
      <c r="I105" s="183">
        <v>-15675.81</v>
      </c>
      <c r="J105" s="183">
        <v>-21679.17</v>
      </c>
      <c r="K105" s="183">
        <v>-28204.98</v>
      </c>
      <c r="L105" s="183">
        <v>-31880.6</v>
      </c>
      <c r="M105" s="183">
        <v>-35293.410000000003</v>
      </c>
      <c r="N105" s="183">
        <v>-41287.040000000001</v>
      </c>
      <c r="O105" s="183">
        <v>-47341.55</v>
      </c>
      <c r="P105" s="183">
        <v>-55390.2</v>
      </c>
      <c r="Q105" s="183">
        <v>-59973.43</v>
      </c>
      <c r="R105" s="183">
        <v>-63995.82</v>
      </c>
      <c r="S105" s="184">
        <f t="shared" si="30"/>
        <v>-36563.767083333332</v>
      </c>
      <c r="T105" s="180"/>
      <c r="U105" s="188">
        <f t="shared" si="28"/>
        <v>-36563.767083333332</v>
      </c>
      <c r="V105" s="186"/>
      <c r="W105" s="186"/>
      <c r="X105" s="187"/>
      <c r="Y105" s="186"/>
      <c r="Z105" s="186"/>
      <c r="AA105" s="188"/>
      <c r="AB105" s="186"/>
      <c r="AC105" s="180"/>
      <c r="AD105" s="260">
        <f t="shared" si="29"/>
        <v>-36563.767083333332</v>
      </c>
      <c r="AE105" s="180"/>
      <c r="AF105" s="190">
        <f t="shared" si="25"/>
        <v>0</v>
      </c>
    </row>
    <row r="106" spans="1:32">
      <c r="A106" s="180">
        <v>93</v>
      </c>
      <c r="B106" s="181" t="s">
        <v>468</v>
      </c>
      <c r="C106" s="181" t="s">
        <v>187</v>
      </c>
      <c r="D106" s="181" t="s">
        <v>480</v>
      </c>
      <c r="E106" s="182" t="s">
        <v>481</v>
      </c>
      <c r="F106" s="183">
        <v>-247474.88</v>
      </c>
      <c r="G106" s="183">
        <v>-23251.11</v>
      </c>
      <c r="H106" s="183">
        <v>-36472.370000000003</v>
      </c>
      <c r="I106" s="183">
        <v>-50424.76</v>
      </c>
      <c r="J106" s="183">
        <v>-64881.17</v>
      </c>
      <c r="K106" s="183">
        <v>-82424.37</v>
      </c>
      <c r="L106" s="183">
        <v>-93313.93</v>
      </c>
      <c r="M106" s="183">
        <v>-113128.74</v>
      </c>
      <c r="N106" s="183">
        <v>-125703.3</v>
      </c>
      <c r="O106" s="183">
        <v>-140796.48000000001</v>
      </c>
      <c r="P106" s="183">
        <v>-159806.22</v>
      </c>
      <c r="Q106" s="183">
        <v>-175045.94</v>
      </c>
      <c r="R106" s="183">
        <v>-186454.91</v>
      </c>
      <c r="S106" s="184">
        <f t="shared" si="30"/>
        <v>-106851.10708333332</v>
      </c>
      <c r="T106" s="180"/>
      <c r="U106" s="188">
        <f t="shared" si="28"/>
        <v>-106851.10708333332</v>
      </c>
      <c r="V106" s="186"/>
      <c r="W106" s="186"/>
      <c r="X106" s="187"/>
      <c r="Y106" s="186"/>
      <c r="Z106" s="186"/>
      <c r="AA106" s="188"/>
      <c r="AB106" s="186"/>
      <c r="AC106" s="180"/>
      <c r="AD106" s="260">
        <f t="shared" si="29"/>
        <v>-106851.10708333332</v>
      </c>
      <c r="AE106" s="180"/>
      <c r="AF106" s="190">
        <f t="shared" si="25"/>
        <v>0</v>
      </c>
    </row>
    <row r="107" spans="1:32">
      <c r="A107" s="180">
        <v>94</v>
      </c>
      <c r="B107" s="181" t="s">
        <v>466</v>
      </c>
      <c r="C107" s="181" t="s">
        <v>187</v>
      </c>
      <c r="D107" s="181" t="s">
        <v>482</v>
      </c>
      <c r="E107" s="182" t="s">
        <v>483</v>
      </c>
      <c r="F107" s="183">
        <v>-223987.58</v>
      </c>
      <c r="G107" s="183">
        <v>-11626.38</v>
      </c>
      <c r="H107" s="183">
        <v>-25500.14</v>
      </c>
      <c r="I107" s="183">
        <v>-45894.29</v>
      </c>
      <c r="J107" s="183">
        <v>-77966.87</v>
      </c>
      <c r="K107" s="183">
        <v>-75789.98</v>
      </c>
      <c r="L107" s="183">
        <v>-87890.8</v>
      </c>
      <c r="M107" s="183">
        <v>-108306.85</v>
      </c>
      <c r="N107" s="183">
        <v>-103574.31</v>
      </c>
      <c r="O107" s="183">
        <v>-191267.21</v>
      </c>
      <c r="P107" s="183">
        <v>-200357.72</v>
      </c>
      <c r="Q107" s="183">
        <v>-221664.12</v>
      </c>
      <c r="R107" s="183">
        <v>-324721.8</v>
      </c>
      <c r="S107" s="184">
        <f t="shared" si="30"/>
        <v>-118682.77999999998</v>
      </c>
      <c r="T107" s="180"/>
      <c r="U107" s="188">
        <f t="shared" si="28"/>
        <v>-118682.77999999998</v>
      </c>
      <c r="V107" s="186"/>
      <c r="W107" s="186"/>
      <c r="X107" s="187"/>
      <c r="Y107" s="186"/>
      <c r="Z107" s="186"/>
      <c r="AA107" s="188"/>
      <c r="AB107" s="186"/>
      <c r="AC107" s="180"/>
      <c r="AD107" s="260">
        <f t="shared" si="29"/>
        <v>-118682.77999999998</v>
      </c>
      <c r="AE107" s="180"/>
      <c r="AF107" s="190">
        <f t="shared" si="25"/>
        <v>0</v>
      </c>
    </row>
    <row r="108" spans="1:32">
      <c r="A108" s="180">
        <v>95</v>
      </c>
      <c r="B108" s="181" t="s">
        <v>468</v>
      </c>
      <c r="C108" s="181" t="s">
        <v>187</v>
      </c>
      <c r="D108" s="181" t="s">
        <v>482</v>
      </c>
      <c r="E108" s="182" t="s">
        <v>483</v>
      </c>
      <c r="F108" s="183">
        <v>-950124.39</v>
      </c>
      <c r="G108" s="183">
        <v>-116716.08</v>
      </c>
      <c r="H108" s="183">
        <v>-112887.55</v>
      </c>
      <c r="I108" s="183">
        <v>-221387.14</v>
      </c>
      <c r="J108" s="183">
        <v>-304482.17</v>
      </c>
      <c r="K108" s="183">
        <v>-299105.75</v>
      </c>
      <c r="L108" s="183">
        <v>-323704.90999999997</v>
      </c>
      <c r="M108" s="183">
        <v>-323857.36</v>
      </c>
      <c r="N108" s="183">
        <v>-317181.03999999998</v>
      </c>
      <c r="O108" s="183">
        <v>-554610.69999999995</v>
      </c>
      <c r="P108" s="183">
        <v>-541155.49</v>
      </c>
      <c r="Q108" s="183">
        <v>-636733.51</v>
      </c>
      <c r="R108" s="183">
        <v>-972458.08</v>
      </c>
      <c r="S108" s="184">
        <f t="shared" si="30"/>
        <v>-392759.41125000006</v>
      </c>
      <c r="T108" s="180"/>
      <c r="U108" s="188">
        <f t="shared" si="28"/>
        <v>-392759.41125000006</v>
      </c>
      <c r="V108" s="186"/>
      <c r="W108" s="186"/>
      <c r="X108" s="187"/>
      <c r="Y108" s="186"/>
      <c r="Z108" s="186"/>
      <c r="AA108" s="188"/>
      <c r="AB108" s="186"/>
      <c r="AC108" s="180"/>
      <c r="AD108" s="260">
        <f t="shared" si="29"/>
        <v>-392759.41125000006</v>
      </c>
      <c r="AE108" s="180"/>
      <c r="AF108" s="190">
        <f t="shared" si="25"/>
        <v>0</v>
      </c>
    </row>
    <row r="109" spans="1:32">
      <c r="A109" s="180">
        <v>96</v>
      </c>
      <c r="B109" s="181" t="s">
        <v>466</v>
      </c>
      <c r="C109" s="181" t="s">
        <v>188</v>
      </c>
      <c r="D109" s="181" t="s">
        <v>337</v>
      </c>
      <c r="E109" s="182" t="s">
        <v>484</v>
      </c>
      <c r="F109" s="183">
        <v>-10060</v>
      </c>
      <c r="G109" s="183">
        <v>-7449</v>
      </c>
      <c r="H109" s="183">
        <v>-7449</v>
      </c>
      <c r="I109" s="183">
        <v>-7449</v>
      </c>
      <c r="J109" s="183">
        <v>-7449</v>
      </c>
      <c r="K109" s="183">
        <v>-7449</v>
      </c>
      <c r="L109" s="183">
        <v>-7449</v>
      </c>
      <c r="M109" s="183">
        <v>-7449</v>
      </c>
      <c r="N109" s="183">
        <v>-7449</v>
      </c>
      <c r="O109" s="183">
        <v>-7449</v>
      </c>
      <c r="P109" s="183">
        <v>-7449</v>
      </c>
      <c r="Q109" s="183">
        <v>-7449</v>
      </c>
      <c r="R109" s="183">
        <v>-7449</v>
      </c>
      <c r="S109" s="184">
        <f t="shared" si="30"/>
        <v>-7557.791666666667</v>
      </c>
      <c r="T109" s="180"/>
      <c r="U109" s="188">
        <f t="shared" si="28"/>
        <v>-7557.791666666667</v>
      </c>
      <c r="V109" s="186"/>
      <c r="W109" s="186"/>
      <c r="X109" s="187"/>
      <c r="Y109" s="186"/>
      <c r="Z109" s="186"/>
      <c r="AA109" s="188"/>
      <c r="AB109" s="186"/>
      <c r="AC109" s="180"/>
      <c r="AD109" s="260">
        <f t="shared" si="29"/>
        <v>-7557.791666666667</v>
      </c>
      <c r="AE109" s="180"/>
      <c r="AF109" s="190">
        <f t="shared" si="25"/>
        <v>0</v>
      </c>
    </row>
    <row r="110" spans="1:32">
      <c r="A110" s="180">
        <v>97</v>
      </c>
      <c r="B110" s="181" t="s">
        <v>468</v>
      </c>
      <c r="C110" s="181" t="s">
        <v>188</v>
      </c>
      <c r="D110" s="181" t="s">
        <v>337</v>
      </c>
      <c r="E110" s="182" t="s">
        <v>484</v>
      </c>
      <c r="F110" s="183">
        <v>-29940</v>
      </c>
      <c r="G110" s="183">
        <v>-22551</v>
      </c>
      <c r="H110" s="183">
        <v>-22551</v>
      </c>
      <c r="I110" s="183">
        <v>-22551</v>
      </c>
      <c r="J110" s="183">
        <v>-22551</v>
      </c>
      <c r="K110" s="183">
        <v>-22551</v>
      </c>
      <c r="L110" s="183">
        <v>-22551</v>
      </c>
      <c r="M110" s="183">
        <v>-22551</v>
      </c>
      <c r="N110" s="183">
        <v>-22551</v>
      </c>
      <c r="O110" s="183">
        <v>-22551</v>
      </c>
      <c r="P110" s="183">
        <v>-22551</v>
      </c>
      <c r="Q110" s="183">
        <v>-22551</v>
      </c>
      <c r="R110" s="183">
        <v>-22551</v>
      </c>
      <c r="S110" s="184">
        <f t="shared" si="30"/>
        <v>-22858.875</v>
      </c>
      <c r="T110" s="180"/>
      <c r="U110" s="188">
        <f t="shared" si="28"/>
        <v>-22858.875</v>
      </c>
      <c r="V110" s="186"/>
      <c r="W110" s="186"/>
      <c r="X110" s="187"/>
      <c r="Y110" s="186"/>
      <c r="Z110" s="186"/>
      <c r="AA110" s="188"/>
      <c r="AB110" s="186"/>
      <c r="AC110" s="180"/>
      <c r="AD110" s="260">
        <f t="shared" si="29"/>
        <v>-22858.875</v>
      </c>
      <c r="AE110" s="180"/>
      <c r="AF110" s="190">
        <f t="shared" si="25"/>
        <v>0</v>
      </c>
    </row>
    <row r="111" spans="1:32">
      <c r="A111" s="180">
        <v>98</v>
      </c>
      <c r="B111" s="181" t="s">
        <v>466</v>
      </c>
      <c r="C111" s="181" t="s">
        <v>188</v>
      </c>
      <c r="D111" s="181" t="s">
        <v>360</v>
      </c>
      <c r="E111" s="182" t="s">
        <v>485</v>
      </c>
      <c r="F111" s="183">
        <v>0</v>
      </c>
      <c r="G111" s="183">
        <v>0</v>
      </c>
      <c r="H111" s="183">
        <v>0</v>
      </c>
      <c r="I111" s="183">
        <v>0</v>
      </c>
      <c r="J111" s="183">
        <v>0</v>
      </c>
      <c r="K111" s="183">
        <v>0</v>
      </c>
      <c r="L111" s="183">
        <v>5</v>
      </c>
      <c r="M111" s="183">
        <v>5</v>
      </c>
      <c r="N111" s="183">
        <v>5</v>
      </c>
      <c r="O111" s="183">
        <v>5</v>
      </c>
      <c r="P111" s="183">
        <v>5</v>
      </c>
      <c r="Q111" s="183">
        <v>5</v>
      </c>
      <c r="R111" s="183">
        <v>5</v>
      </c>
      <c r="S111" s="184">
        <f>((F111+R111)+((G111+H111+I111+J111+K111+L111+M111+N111+O111+P111+Q111)*2))/24</f>
        <v>2.7083333333333335</v>
      </c>
      <c r="T111" s="180"/>
      <c r="U111" s="188">
        <f t="shared" si="28"/>
        <v>2.7083333333333335</v>
      </c>
      <c r="V111" s="186"/>
      <c r="W111" s="186"/>
      <c r="X111" s="187"/>
      <c r="Y111" s="186"/>
      <c r="Z111" s="186"/>
      <c r="AA111" s="188"/>
      <c r="AB111" s="186"/>
      <c r="AC111" s="180"/>
      <c r="AD111" s="260">
        <f t="shared" si="29"/>
        <v>2.7083333333333335</v>
      </c>
      <c r="AE111" s="180"/>
      <c r="AF111" s="190">
        <f t="shared" si="25"/>
        <v>0</v>
      </c>
    </row>
    <row r="112" spans="1:32">
      <c r="A112" s="180">
        <v>99</v>
      </c>
      <c r="B112" s="181" t="s">
        <v>468</v>
      </c>
      <c r="C112" s="181" t="s">
        <v>188</v>
      </c>
      <c r="D112" s="181" t="s">
        <v>360</v>
      </c>
      <c r="E112" s="182" t="s">
        <v>485</v>
      </c>
      <c r="F112" s="183">
        <v>21528.560000000001</v>
      </c>
      <c r="G112" s="183">
        <v>429.47000000000099</v>
      </c>
      <c r="H112" s="183">
        <v>429.47000000000099</v>
      </c>
      <c r="I112" s="183">
        <v>429.47000000000099</v>
      </c>
      <c r="J112" s="183">
        <v>429.47000000000099</v>
      </c>
      <c r="K112" s="183">
        <v>429.47000000000099</v>
      </c>
      <c r="L112" s="183">
        <v>429.47000000000099</v>
      </c>
      <c r="M112" s="183">
        <v>429.47000000000099</v>
      </c>
      <c r="N112" s="183">
        <v>429.47000000000099</v>
      </c>
      <c r="O112" s="183">
        <v>429.47000000000099</v>
      </c>
      <c r="P112" s="183">
        <v>429.47000000000099</v>
      </c>
      <c r="Q112" s="183">
        <v>429.47000000000099</v>
      </c>
      <c r="R112" s="183">
        <v>-5566.04</v>
      </c>
      <c r="S112" s="184">
        <f t="shared" si="30"/>
        <v>1058.7858333333343</v>
      </c>
      <c r="T112" s="180"/>
      <c r="U112" s="188">
        <f t="shared" si="28"/>
        <v>1058.7858333333343</v>
      </c>
      <c r="V112" s="186"/>
      <c r="W112" s="186"/>
      <c r="X112" s="187"/>
      <c r="Y112" s="186"/>
      <c r="Z112" s="186"/>
      <c r="AA112" s="188"/>
      <c r="AB112" s="186"/>
      <c r="AC112" s="180"/>
      <c r="AD112" s="260">
        <f t="shared" si="29"/>
        <v>1058.7858333333343</v>
      </c>
      <c r="AE112" s="180"/>
      <c r="AF112" s="190">
        <f t="shared" si="25"/>
        <v>0</v>
      </c>
    </row>
    <row r="113" spans="1:32">
      <c r="A113" s="180">
        <v>100</v>
      </c>
      <c r="B113" s="181" t="s">
        <v>468</v>
      </c>
      <c r="C113" s="181" t="s">
        <v>188</v>
      </c>
      <c r="D113" s="181" t="s">
        <v>480</v>
      </c>
      <c r="E113" s="182" t="s">
        <v>486</v>
      </c>
      <c r="F113" s="183">
        <v>0</v>
      </c>
      <c r="G113" s="183">
        <v>0</v>
      </c>
      <c r="H113" s="183">
        <v>0</v>
      </c>
      <c r="I113" s="183">
        <v>-180.6</v>
      </c>
      <c r="J113" s="183">
        <v>-180.6</v>
      </c>
      <c r="K113" s="183">
        <v>-180.6</v>
      </c>
      <c r="L113" s="183">
        <v>-180.6</v>
      </c>
      <c r="M113" s="183">
        <v>-180.6</v>
      </c>
      <c r="N113" s="183">
        <v>-180.6</v>
      </c>
      <c r="O113" s="183">
        <v>-180.6</v>
      </c>
      <c r="P113" s="183">
        <v>-180.6</v>
      </c>
      <c r="Q113" s="183">
        <v>-180.6</v>
      </c>
      <c r="R113" s="183">
        <v>-180.6</v>
      </c>
      <c r="S113" s="184">
        <f t="shared" si="30"/>
        <v>-142.97499999999997</v>
      </c>
      <c r="T113" s="180"/>
      <c r="U113" s="188">
        <f t="shared" si="28"/>
        <v>-142.97499999999997</v>
      </c>
      <c r="V113" s="186"/>
      <c r="W113" s="186"/>
      <c r="X113" s="187"/>
      <c r="Y113" s="186"/>
      <c r="Z113" s="186"/>
      <c r="AA113" s="188"/>
      <c r="AB113" s="186"/>
      <c r="AC113" s="180"/>
      <c r="AD113" s="260">
        <f t="shared" si="29"/>
        <v>-142.97499999999997</v>
      </c>
      <c r="AE113" s="180"/>
      <c r="AF113" s="190">
        <f t="shared" si="25"/>
        <v>0</v>
      </c>
    </row>
    <row r="114" spans="1:32">
      <c r="A114" s="180">
        <v>101</v>
      </c>
      <c r="B114" s="181" t="s">
        <v>466</v>
      </c>
      <c r="C114" s="181" t="s">
        <v>188</v>
      </c>
      <c r="D114" s="181" t="s">
        <v>482</v>
      </c>
      <c r="E114" s="182" t="s">
        <v>487</v>
      </c>
      <c r="F114" s="183">
        <v>2611</v>
      </c>
      <c r="G114" s="183">
        <v>0</v>
      </c>
      <c r="H114" s="183">
        <v>0</v>
      </c>
      <c r="I114" s="183">
        <v>0</v>
      </c>
      <c r="J114" s="183">
        <v>0</v>
      </c>
      <c r="K114" s="183">
        <v>0</v>
      </c>
      <c r="L114" s="183">
        <v>0</v>
      </c>
      <c r="M114" s="183">
        <v>0</v>
      </c>
      <c r="N114" s="183">
        <v>0</v>
      </c>
      <c r="O114" s="183">
        <v>0</v>
      </c>
      <c r="P114" s="183">
        <v>0</v>
      </c>
      <c r="Q114" s="183">
        <v>0</v>
      </c>
      <c r="R114" s="183">
        <v>5525.04</v>
      </c>
      <c r="S114" s="184">
        <f t="shared" si="30"/>
        <v>339.00166666666667</v>
      </c>
      <c r="T114" s="180"/>
      <c r="U114" s="188">
        <f t="shared" si="28"/>
        <v>339.00166666666667</v>
      </c>
      <c r="V114" s="186"/>
      <c r="W114" s="186"/>
      <c r="X114" s="187"/>
      <c r="Y114" s="186"/>
      <c r="Z114" s="186"/>
      <c r="AA114" s="188"/>
      <c r="AB114" s="186"/>
      <c r="AC114" s="180"/>
      <c r="AD114" s="260">
        <f t="shared" si="29"/>
        <v>339.00166666666667</v>
      </c>
      <c r="AE114" s="180"/>
      <c r="AF114" s="190">
        <f t="shared" si="25"/>
        <v>0</v>
      </c>
    </row>
    <row r="115" spans="1:32">
      <c r="A115" s="180">
        <v>102</v>
      </c>
      <c r="B115" s="181" t="s">
        <v>468</v>
      </c>
      <c r="C115" s="181" t="s">
        <v>188</v>
      </c>
      <c r="D115" s="181" t="s">
        <v>482</v>
      </c>
      <c r="E115" s="182" t="s">
        <v>487</v>
      </c>
      <c r="F115" s="183">
        <v>-14139.56</v>
      </c>
      <c r="G115" s="183">
        <v>0</v>
      </c>
      <c r="H115" s="183">
        <v>0</v>
      </c>
      <c r="I115" s="183">
        <v>0</v>
      </c>
      <c r="J115" s="183">
        <v>0</v>
      </c>
      <c r="K115" s="183">
        <v>0</v>
      </c>
      <c r="L115" s="183">
        <v>0</v>
      </c>
      <c r="M115" s="183">
        <v>0</v>
      </c>
      <c r="N115" s="183">
        <v>0</v>
      </c>
      <c r="O115" s="183">
        <v>0</v>
      </c>
      <c r="P115" s="183">
        <v>0</v>
      </c>
      <c r="Q115" s="183">
        <v>0</v>
      </c>
      <c r="R115" s="183">
        <v>216.6</v>
      </c>
      <c r="S115" s="184">
        <f>((F115+R115)+((G115+H115+I115+J115+K115+L115+M115+N115+O115+P115+Q115)*2))/24</f>
        <v>-580.12333333333333</v>
      </c>
      <c r="T115" s="180"/>
      <c r="U115" s="188">
        <f t="shared" si="28"/>
        <v>-580.12333333333333</v>
      </c>
      <c r="V115" s="186"/>
      <c r="W115" s="186"/>
      <c r="X115" s="187"/>
      <c r="Y115" s="186"/>
      <c r="Z115" s="186"/>
      <c r="AA115" s="188"/>
      <c r="AB115" s="186"/>
      <c r="AC115" s="180"/>
      <c r="AD115" s="260">
        <f t="shared" si="29"/>
        <v>-580.12333333333333</v>
      </c>
      <c r="AE115" s="180"/>
      <c r="AF115" s="190">
        <f t="shared" si="25"/>
        <v>0</v>
      </c>
    </row>
    <row r="116" spans="1:32">
      <c r="A116" s="180">
        <v>103</v>
      </c>
      <c r="B116" s="181" t="s">
        <v>441</v>
      </c>
      <c r="C116" s="181" t="s">
        <v>189</v>
      </c>
      <c r="D116" s="181" t="s">
        <v>337</v>
      </c>
      <c r="E116" s="182" t="s">
        <v>488</v>
      </c>
      <c r="F116" s="183">
        <v>-10000</v>
      </c>
      <c r="G116" s="183">
        <v>-14410</v>
      </c>
      <c r="H116" s="183">
        <v>-14410</v>
      </c>
      <c r="I116" s="183">
        <v>-14410</v>
      </c>
      <c r="J116" s="183">
        <v>-15000</v>
      </c>
      <c r="K116" s="183">
        <v>-15000</v>
      </c>
      <c r="L116" s="183">
        <v>-15000</v>
      </c>
      <c r="M116" s="183">
        <v>-15000</v>
      </c>
      <c r="N116" s="183">
        <v>-15000</v>
      </c>
      <c r="O116" s="183">
        <v>-15000</v>
      </c>
      <c r="P116" s="183">
        <v>-15000</v>
      </c>
      <c r="Q116" s="183">
        <v>-15000</v>
      </c>
      <c r="R116" s="183">
        <v>-15000</v>
      </c>
      <c r="S116" s="184">
        <f>((F116+R116)+((G116+H116+I116+J116+K116+L116+M116+N116+O116+P116+Q116)*2))/24</f>
        <v>-14644.166666666666</v>
      </c>
      <c r="T116" s="180"/>
      <c r="U116" s="188">
        <f t="shared" si="28"/>
        <v>-14644.166666666666</v>
      </c>
      <c r="V116" s="186"/>
      <c r="W116" s="186"/>
      <c r="X116" s="187"/>
      <c r="Y116" s="186"/>
      <c r="Z116" s="186"/>
      <c r="AA116" s="188"/>
      <c r="AB116" s="186"/>
      <c r="AC116" s="180"/>
      <c r="AD116" s="260">
        <f t="shared" si="29"/>
        <v>-14644.166666666666</v>
      </c>
      <c r="AE116" s="180"/>
      <c r="AF116" s="190">
        <f t="shared" si="25"/>
        <v>0</v>
      </c>
    </row>
    <row r="117" spans="1:32">
      <c r="A117" s="180">
        <v>104</v>
      </c>
      <c r="B117" s="181" t="s">
        <v>441</v>
      </c>
      <c r="C117" s="181" t="s">
        <v>189</v>
      </c>
      <c r="D117" s="181" t="s">
        <v>360</v>
      </c>
      <c r="E117" s="182" t="s">
        <v>489</v>
      </c>
      <c r="F117" s="183">
        <v>34847.89</v>
      </c>
      <c r="G117" s="183">
        <v>0</v>
      </c>
      <c r="H117" s="183">
        <v>0</v>
      </c>
      <c r="I117" s="183">
        <v>4515</v>
      </c>
      <c r="J117" s="183">
        <v>5105</v>
      </c>
      <c r="K117" s="183">
        <v>5105</v>
      </c>
      <c r="L117" s="183">
        <v>5105</v>
      </c>
      <c r="M117" s="183">
        <v>5105</v>
      </c>
      <c r="N117" s="183">
        <v>5105</v>
      </c>
      <c r="O117" s="183">
        <v>5105</v>
      </c>
      <c r="P117" s="183">
        <v>11564.29</v>
      </c>
      <c r="Q117" s="183">
        <v>11564.29</v>
      </c>
      <c r="R117" s="183">
        <v>15785.61</v>
      </c>
      <c r="S117" s="184">
        <f>((F117+R117)+((G117+H117+I117+J117+K117+L117+M117+N117+O117+P117+Q117)*2))/24</f>
        <v>6965.8608333333332</v>
      </c>
      <c r="T117" s="180"/>
      <c r="U117" s="188">
        <f t="shared" si="28"/>
        <v>6965.8608333333332</v>
      </c>
      <c r="V117" s="186"/>
      <c r="W117" s="186"/>
      <c r="X117" s="187"/>
      <c r="Y117" s="186"/>
      <c r="Z117" s="186"/>
      <c r="AA117" s="188"/>
      <c r="AB117" s="186"/>
      <c r="AC117" s="180"/>
      <c r="AD117" s="260">
        <f t="shared" si="29"/>
        <v>6965.8608333333332</v>
      </c>
      <c r="AE117" s="180"/>
      <c r="AF117" s="190">
        <f t="shared" si="25"/>
        <v>0</v>
      </c>
    </row>
    <row r="118" spans="1:32">
      <c r="A118" s="180">
        <v>105</v>
      </c>
      <c r="B118" s="181" t="s">
        <v>441</v>
      </c>
      <c r="C118" s="181" t="s">
        <v>189</v>
      </c>
      <c r="D118" s="181" t="s">
        <v>480</v>
      </c>
      <c r="E118" s="182" t="s">
        <v>490</v>
      </c>
      <c r="F118" s="183">
        <v>0</v>
      </c>
      <c r="G118" s="183">
        <v>0</v>
      </c>
      <c r="H118" s="183">
        <v>0</v>
      </c>
      <c r="I118" s="183">
        <v>0</v>
      </c>
      <c r="J118" s="183">
        <v>0</v>
      </c>
      <c r="K118" s="183">
        <v>0</v>
      </c>
      <c r="L118" s="183">
        <v>0</v>
      </c>
      <c r="M118" s="183">
        <v>0</v>
      </c>
      <c r="N118" s="183">
        <v>0</v>
      </c>
      <c r="O118" s="183">
        <v>0</v>
      </c>
      <c r="P118" s="183">
        <v>0</v>
      </c>
      <c r="Q118" s="183">
        <v>0</v>
      </c>
      <c r="R118" s="183">
        <v>0</v>
      </c>
      <c r="S118" s="184">
        <f>((F118+R118)+((G118+H118+I118+J118+K118+L118+M118+N118+O118+P118+Q118)*2))/24</f>
        <v>0</v>
      </c>
      <c r="T118" s="180"/>
      <c r="U118" s="188">
        <f t="shared" si="28"/>
        <v>0</v>
      </c>
      <c r="V118" s="186"/>
      <c r="W118" s="186"/>
      <c r="X118" s="187"/>
      <c r="Y118" s="186"/>
      <c r="Z118" s="186"/>
      <c r="AA118" s="188"/>
      <c r="AB118" s="186"/>
      <c r="AC118" s="180"/>
      <c r="AD118" s="260">
        <f t="shared" si="29"/>
        <v>0</v>
      </c>
      <c r="AE118" s="180"/>
      <c r="AF118" s="190">
        <f t="shared" si="25"/>
        <v>0</v>
      </c>
    </row>
    <row r="119" spans="1:32">
      <c r="A119" s="180">
        <v>106</v>
      </c>
      <c r="B119" s="181" t="s">
        <v>441</v>
      </c>
      <c r="C119" s="181" t="s">
        <v>189</v>
      </c>
      <c r="D119" s="181" t="s">
        <v>482</v>
      </c>
      <c r="E119" s="182" t="s">
        <v>491</v>
      </c>
      <c r="F119" s="225">
        <v>-39847.89</v>
      </c>
      <c r="G119" s="225">
        <v>0</v>
      </c>
      <c r="H119" s="225">
        <v>0</v>
      </c>
      <c r="I119" s="225">
        <v>0</v>
      </c>
      <c r="J119" s="225">
        <v>0</v>
      </c>
      <c r="K119" s="225">
        <v>0</v>
      </c>
      <c r="L119" s="225">
        <v>0</v>
      </c>
      <c r="M119" s="225">
        <v>0</v>
      </c>
      <c r="N119" s="225">
        <v>0</v>
      </c>
      <c r="O119" s="225">
        <v>0</v>
      </c>
      <c r="P119" s="225">
        <v>0</v>
      </c>
      <c r="Q119" s="225">
        <v>0</v>
      </c>
      <c r="R119" s="225">
        <v>-15785.61</v>
      </c>
      <c r="S119" s="228">
        <f>((F119+R119)+((G119+H119+I119+J119+K119+L119+M119+N119+O119+P119+Q119)*2))/24</f>
        <v>-2318.0625</v>
      </c>
      <c r="T119" s="180"/>
      <c r="U119" s="188">
        <f t="shared" si="28"/>
        <v>-2318.0625</v>
      </c>
      <c r="V119" s="186"/>
      <c r="W119" s="186"/>
      <c r="X119" s="187"/>
      <c r="Y119" s="186"/>
      <c r="Z119" s="186"/>
      <c r="AA119" s="188"/>
      <c r="AB119" s="186"/>
      <c r="AC119" s="180"/>
      <c r="AD119" s="260">
        <f t="shared" si="29"/>
        <v>-2318.0625</v>
      </c>
      <c r="AE119" s="180"/>
      <c r="AF119" s="190">
        <f t="shared" si="25"/>
        <v>0</v>
      </c>
    </row>
    <row r="120" spans="1:32">
      <c r="A120" s="180">
        <v>107</v>
      </c>
      <c r="B120" s="180"/>
      <c r="C120" s="180"/>
      <c r="D120" s="180"/>
      <c r="E120" s="229" t="s">
        <v>190</v>
      </c>
      <c r="F120" s="183">
        <f t="shared" ref="F120:S120" si="31">SUM(F101:F119)</f>
        <v>-513355.16000000015</v>
      </c>
      <c r="G120" s="183">
        <f t="shared" si="31"/>
        <v>-627506.03000000026</v>
      </c>
      <c r="H120" s="183">
        <f t="shared" si="31"/>
        <v>-615674.03000000026</v>
      </c>
      <c r="I120" s="183">
        <f t="shared" si="31"/>
        <v>-693910.99</v>
      </c>
      <c r="J120" s="183">
        <f t="shared" si="31"/>
        <v>-773773.32</v>
      </c>
      <c r="K120" s="183">
        <f t="shared" si="31"/>
        <v>-703446.63</v>
      </c>
      <c r="L120" s="183">
        <f t="shared" si="31"/>
        <v>-636688.72000000009</v>
      </c>
      <c r="M120" s="183">
        <f t="shared" si="31"/>
        <v>-559048.2699999999</v>
      </c>
      <c r="N120" s="183">
        <f t="shared" si="31"/>
        <v>-507393.21000000008</v>
      </c>
      <c r="O120" s="183">
        <f t="shared" si="31"/>
        <v>-804270.95000000007</v>
      </c>
      <c r="P120" s="183">
        <f t="shared" si="31"/>
        <v>-768212.88</v>
      </c>
      <c r="Q120" s="183">
        <f t="shared" si="31"/>
        <v>-855689.47000000009</v>
      </c>
      <c r="R120" s="183">
        <f t="shared" si="31"/>
        <v>-1271513.46</v>
      </c>
      <c r="S120" s="184">
        <f t="shared" si="31"/>
        <v>-703170.73416666652</v>
      </c>
      <c r="T120" s="180"/>
      <c r="U120" s="188"/>
      <c r="V120" s="186"/>
      <c r="W120" s="186"/>
      <c r="X120" s="187"/>
      <c r="Y120" s="186"/>
      <c r="Z120" s="186"/>
      <c r="AA120" s="188"/>
      <c r="AB120" s="186"/>
      <c r="AC120" s="180"/>
      <c r="AD120" s="180"/>
      <c r="AE120" s="180"/>
      <c r="AF120" s="190">
        <f t="shared" si="25"/>
        <v>0</v>
      </c>
    </row>
    <row r="121" spans="1:32">
      <c r="A121" s="180">
        <v>108</v>
      </c>
      <c r="B121" s="180"/>
      <c r="C121" s="180"/>
      <c r="D121" s="180"/>
      <c r="E121" s="229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185"/>
      <c r="T121" s="180"/>
      <c r="U121" s="188"/>
      <c r="V121" s="186"/>
      <c r="W121" s="186"/>
      <c r="X121" s="187"/>
      <c r="Y121" s="186"/>
      <c r="Z121" s="186"/>
      <c r="AA121" s="188"/>
      <c r="AB121" s="186"/>
      <c r="AC121" s="180"/>
      <c r="AD121" s="180"/>
      <c r="AE121" s="180"/>
      <c r="AF121" s="190">
        <f t="shared" si="25"/>
        <v>0</v>
      </c>
    </row>
    <row r="122" spans="1:32">
      <c r="A122" s="180">
        <v>109</v>
      </c>
      <c r="B122" s="180"/>
      <c r="C122" s="180"/>
      <c r="D122" s="180"/>
      <c r="E122" s="229" t="s">
        <v>191</v>
      </c>
      <c r="F122" s="211">
        <f t="shared" ref="F122:S122" si="32">+F99+F120</f>
        <v>26725781.710000001</v>
      </c>
      <c r="G122" s="211">
        <f t="shared" si="32"/>
        <v>31016835.280000005</v>
      </c>
      <c r="H122" s="211">
        <f t="shared" si="32"/>
        <v>24159711.060000002</v>
      </c>
      <c r="I122" s="211">
        <f t="shared" si="32"/>
        <v>23823292.510000002</v>
      </c>
      <c r="J122" s="211">
        <f t="shared" si="32"/>
        <v>20521749.68</v>
      </c>
      <c r="K122" s="211">
        <f t="shared" si="32"/>
        <v>14570179.050000001</v>
      </c>
      <c r="L122" s="211">
        <f t="shared" si="32"/>
        <v>12786420.019999998</v>
      </c>
      <c r="M122" s="211">
        <f t="shared" si="32"/>
        <v>15966550.430000002</v>
      </c>
      <c r="N122" s="211">
        <f t="shared" si="32"/>
        <v>14798811.490000002</v>
      </c>
      <c r="O122" s="211">
        <f t="shared" si="32"/>
        <v>18143576.780000001</v>
      </c>
      <c r="P122" s="211">
        <f t="shared" si="32"/>
        <v>18704055.949999999</v>
      </c>
      <c r="Q122" s="211">
        <f t="shared" si="32"/>
        <v>24604235.409999996</v>
      </c>
      <c r="R122" s="211">
        <f t="shared" si="32"/>
        <v>25098741.940000001</v>
      </c>
      <c r="S122" s="212">
        <f t="shared" si="32"/>
        <v>20417306.623750001</v>
      </c>
      <c r="T122" s="180"/>
      <c r="U122" s="188"/>
      <c r="V122" s="186"/>
      <c r="W122" s="186"/>
      <c r="X122" s="187"/>
      <c r="Y122" s="186"/>
      <c r="Z122" s="186"/>
      <c r="AA122" s="188"/>
      <c r="AB122" s="186"/>
      <c r="AC122" s="180"/>
      <c r="AD122" s="180"/>
      <c r="AE122" s="180"/>
      <c r="AF122" s="190">
        <f t="shared" si="25"/>
        <v>0</v>
      </c>
    </row>
    <row r="123" spans="1:32">
      <c r="A123" s="180">
        <v>110</v>
      </c>
      <c r="B123" s="180"/>
      <c r="C123" s="180"/>
      <c r="D123" s="180"/>
      <c r="E123" s="229"/>
      <c r="F123" s="183"/>
      <c r="G123" s="251"/>
      <c r="H123" s="252"/>
      <c r="I123" s="252"/>
      <c r="J123" s="253"/>
      <c r="K123" s="254"/>
      <c r="L123" s="255"/>
      <c r="M123" s="256"/>
      <c r="N123" s="257"/>
      <c r="O123" s="224"/>
      <c r="P123" s="258"/>
      <c r="Q123" s="259"/>
      <c r="R123" s="183"/>
      <c r="S123" s="185"/>
      <c r="T123" s="180"/>
      <c r="U123" s="188"/>
      <c r="V123" s="186"/>
      <c r="W123" s="186"/>
      <c r="X123" s="187"/>
      <c r="Y123" s="186"/>
      <c r="Z123" s="186"/>
      <c r="AA123" s="188"/>
      <c r="AB123" s="186"/>
      <c r="AC123" s="180"/>
      <c r="AD123" s="180"/>
      <c r="AE123" s="180"/>
      <c r="AF123" s="190">
        <f t="shared" si="25"/>
        <v>0</v>
      </c>
    </row>
    <row r="124" spans="1:32">
      <c r="A124" s="180">
        <v>111</v>
      </c>
      <c r="B124" s="181" t="s">
        <v>441</v>
      </c>
      <c r="C124" s="181" t="s">
        <v>192</v>
      </c>
      <c r="D124" s="181" t="s">
        <v>379</v>
      </c>
      <c r="E124" s="182" t="s">
        <v>492</v>
      </c>
      <c r="F124" s="183">
        <v>1079770.6299999999</v>
      </c>
      <c r="G124" s="183">
        <v>1105226.8500000001</v>
      </c>
      <c r="H124" s="183">
        <v>1073090.52</v>
      </c>
      <c r="I124" s="183">
        <v>1016498.52</v>
      </c>
      <c r="J124" s="183">
        <v>1026641.43</v>
      </c>
      <c r="K124" s="183">
        <v>1065613.24</v>
      </c>
      <c r="L124" s="183">
        <v>1136114.08</v>
      </c>
      <c r="M124" s="183">
        <v>1023403.43</v>
      </c>
      <c r="N124" s="183">
        <v>803830.27</v>
      </c>
      <c r="O124" s="183">
        <v>839752.87</v>
      </c>
      <c r="P124" s="183">
        <v>742786.37</v>
      </c>
      <c r="Q124" s="183">
        <v>738621.33</v>
      </c>
      <c r="R124" s="183">
        <v>838523.46</v>
      </c>
      <c r="S124" s="184">
        <f>((F124+R124)+((G124+H124+I124+J124+K124+L124+M124+N124+O124+P124+Q124)*2))/24</f>
        <v>960893.82958333322</v>
      </c>
      <c r="T124" s="180"/>
      <c r="U124" s="188">
        <f t="shared" ref="U124:U148" si="33">+S124</f>
        <v>960893.82958333322</v>
      </c>
      <c r="V124" s="186"/>
      <c r="W124" s="186"/>
      <c r="X124" s="187"/>
      <c r="Y124" s="186"/>
      <c r="Z124" s="186"/>
      <c r="AA124" s="188"/>
      <c r="AB124" s="186"/>
      <c r="AC124" s="180"/>
      <c r="AD124" s="260">
        <f t="shared" ref="AD124:AD148" si="34">+U124</f>
        <v>960893.82958333322</v>
      </c>
      <c r="AE124" s="180"/>
      <c r="AF124" s="190">
        <f t="shared" si="25"/>
        <v>0</v>
      </c>
    </row>
    <row r="125" spans="1:32">
      <c r="A125" s="180">
        <v>112</v>
      </c>
      <c r="B125" s="181" t="s">
        <v>493</v>
      </c>
      <c r="C125" s="181" t="s">
        <v>192</v>
      </c>
      <c r="D125" s="181" t="s">
        <v>379</v>
      </c>
      <c r="E125" s="182" t="s">
        <v>494</v>
      </c>
      <c r="F125" s="183">
        <v>369715.35</v>
      </c>
      <c r="G125" s="183">
        <v>366038.12</v>
      </c>
      <c r="H125" s="183">
        <v>361834.79</v>
      </c>
      <c r="I125" s="183">
        <v>331792.07</v>
      </c>
      <c r="J125" s="183">
        <v>321627.53999999998</v>
      </c>
      <c r="K125" s="183">
        <v>321733.58</v>
      </c>
      <c r="L125" s="183">
        <v>321116.03999999998</v>
      </c>
      <c r="M125" s="183">
        <v>353561.54</v>
      </c>
      <c r="N125" s="183">
        <v>348070.69</v>
      </c>
      <c r="O125" s="183">
        <v>350204.64</v>
      </c>
      <c r="P125" s="183">
        <v>349576.85</v>
      </c>
      <c r="Q125" s="183">
        <v>349501.81</v>
      </c>
      <c r="R125" s="183">
        <v>348607.83</v>
      </c>
      <c r="S125" s="184">
        <f t="shared" ref="S125:S148" si="35">((F125+R125)+((G125+H125+I125+J125+K125+L125+M125+N125+O125+P125+Q125)*2))/24</f>
        <v>344518.27166666667</v>
      </c>
      <c r="T125" s="180"/>
      <c r="U125" s="188">
        <f t="shared" si="33"/>
        <v>344518.27166666667</v>
      </c>
      <c r="V125" s="186"/>
      <c r="W125" s="186"/>
      <c r="X125" s="187"/>
      <c r="Y125" s="186"/>
      <c r="Z125" s="186"/>
      <c r="AA125" s="188"/>
      <c r="AB125" s="186"/>
      <c r="AC125" s="180"/>
      <c r="AD125" s="260">
        <f t="shared" si="34"/>
        <v>344518.27166666667</v>
      </c>
      <c r="AE125" s="180"/>
      <c r="AF125" s="190">
        <f t="shared" si="25"/>
        <v>0</v>
      </c>
    </row>
    <row r="126" spans="1:32">
      <c r="A126" s="180">
        <v>113</v>
      </c>
      <c r="B126" s="181" t="s">
        <v>495</v>
      </c>
      <c r="C126" s="181" t="s">
        <v>192</v>
      </c>
      <c r="D126" s="181" t="s">
        <v>379</v>
      </c>
      <c r="E126" s="182" t="s">
        <v>496</v>
      </c>
      <c r="F126" s="183">
        <v>759358.35</v>
      </c>
      <c r="G126" s="183">
        <v>760239.28</v>
      </c>
      <c r="H126" s="183">
        <v>798769.67</v>
      </c>
      <c r="I126" s="183">
        <v>774432.02</v>
      </c>
      <c r="J126" s="183">
        <v>753007.36</v>
      </c>
      <c r="K126" s="183">
        <v>782067.7</v>
      </c>
      <c r="L126" s="183">
        <v>737223.49</v>
      </c>
      <c r="M126" s="183">
        <v>754534.08</v>
      </c>
      <c r="N126" s="183">
        <v>767089.59</v>
      </c>
      <c r="O126" s="183">
        <v>773243.75</v>
      </c>
      <c r="P126" s="183">
        <v>639862.42000000004</v>
      </c>
      <c r="Q126" s="183">
        <v>602465.01</v>
      </c>
      <c r="R126" s="183">
        <v>536867.38</v>
      </c>
      <c r="S126" s="184">
        <f t="shared" si="35"/>
        <v>732587.26958333328</v>
      </c>
      <c r="T126" s="180"/>
      <c r="U126" s="188">
        <f t="shared" si="33"/>
        <v>732587.26958333328</v>
      </c>
      <c r="V126" s="186"/>
      <c r="W126" s="186"/>
      <c r="X126" s="187"/>
      <c r="Y126" s="186"/>
      <c r="Z126" s="186"/>
      <c r="AA126" s="188"/>
      <c r="AB126" s="186"/>
      <c r="AC126" s="180"/>
      <c r="AD126" s="260">
        <f t="shared" si="34"/>
        <v>732587.26958333328</v>
      </c>
      <c r="AE126" s="180"/>
      <c r="AF126" s="190">
        <f t="shared" si="25"/>
        <v>0</v>
      </c>
    </row>
    <row r="127" spans="1:32">
      <c r="A127" s="180">
        <v>114</v>
      </c>
      <c r="B127" s="181" t="s">
        <v>497</v>
      </c>
      <c r="C127" s="181" t="s">
        <v>192</v>
      </c>
      <c r="D127" s="181" t="s">
        <v>379</v>
      </c>
      <c r="E127" s="182" t="s">
        <v>498</v>
      </c>
      <c r="F127" s="183">
        <v>555522.68999999994</v>
      </c>
      <c r="G127" s="183">
        <v>543432.73</v>
      </c>
      <c r="H127" s="183">
        <v>493955.5</v>
      </c>
      <c r="I127" s="183">
        <v>624722.14</v>
      </c>
      <c r="J127" s="183">
        <v>566251.30000000005</v>
      </c>
      <c r="K127" s="183">
        <v>728740.63</v>
      </c>
      <c r="L127" s="183">
        <v>722988.8</v>
      </c>
      <c r="M127" s="183">
        <v>699594.36</v>
      </c>
      <c r="N127" s="183">
        <v>598917.47</v>
      </c>
      <c r="O127" s="183">
        <v>638594.02</v>
      </c>
      <c r="P127" s="183">
        <v>695467</v>
      </c>
      <c r="Q127" s="183">
        <v>644298.36</v>
      </c>
      <c r="R127" s="183">
        <v>616072.66</v>
      </c>
      <c r="S127" s="184">
        <f t="shared" si="35"/>
        <v>628563.33208333328</v>
      </c>
      <c r="T127" s="180"/>
      <c r="U127" s="188">
        <f t="shared" si="33"/>
        <v>628563.33208333328</v>
      </c>
      <c r="V127" s="186"/>
      <c r="W127" s="186"/>
      <c r="X127" s="187"/>
      <c r="Y127" s="186"/>
      <c r="Z127" s="186"/>
      <c r="AA127" s="188"/>
      <c r="AB127" s="186"/>
      <c r="AC127" s="180"/>
      <c r="AD127" s="260">
        <f t="shared" si="34"/>
        <v>628563.33208333328</v>
      </c>
      <c r="AE127" s="180"/>
      <c r="AF127" s="190">
        <f t="shared" si="25"/>
        <v>0</v>
      </c>
    </row>
    <row r="128" spans="1:32">
      <c r="A128" s="180">
        <v>115</v>
      </c>
      <c r="B128" s="181" t="s">
        <v>499</v>
      </c>
      <c r="C128" s="181" t="s">
        <v>192</v>
      </c>
      <c r="D128" s="181" t="s">
        <v>379</v>
      </c>
      <c r="E128" s="182" t="s">
        <v>500</v>
      </c>
      <c r="F128" s="183">
        <v>441378.52</v>
      </c>
      <c r="G128" s="183">
        <v>444940.77</v>
      </c>
      <c r="H128" s="183">
        <v>469526.83</v>
      </c>
      <c r="I128" s="183">
        <v>454557.24</v>
      </c>
      <c r="J128" s="183">
        <v>456165.28</v>
      </c>
      <c r="K128" s="183">
        <v>462202.56</v>
      </c>
      <c r="L128" s="183">
        <v>491746.08</v>
      </c>
      <c r="M128" s="183">
        <v>565725.46</v>
      </c>
      <c r="N128" s="183">
        <v>611580.24</v>
      </c>
      <c r="O128" s="183">
        <v>646793.18000000005</v>
      </c>
      <c r="P128" s="183">
        <v>624871.37</v>
      </c>
      <c r="Q128" s="183">
        <v>589435.04</v>
      </c>
      <c r="R128" s="183">
        <v>512563.57</v>
      </c>
      <c r="S128" s="184">
        <f t="shared" si="35"/>
        <v>524542.92458333331</v>
      </c>
      <c r="T128" s="180"/>
      <c r="U128" s="188">
        <f t="shared" si="33"/>
        <v>524542.92458333331</v>
      </c>
      <c r="V128" s="186"/>
      <c r="W128" s="186"/>
      <c r="X128" s="187"/>
      <c r="Y128" s="186"/>
      <c r="Z128" s="186"/>
      <c r="AA128" s="188"/>
      <c r="AB128" s="186"/>
      <c r="AC128" s="180"/>
      <c r="AD128" s="260">
        <f t="shared" si="34"/>
        <v>524542.92458333331</v>
      </c>
      <c r="AE128" s="180"/>
      <c r="AF128" s="190">
        <f t="shared" si="25"/>
        <v>0</v>
      </c>
    </row>
    <row r="129" spans="1:32">
      <c r="A129" s="180">
        <v>116</v>
      </c>
      <c r="B129" s="181" t="s">
        <v>501</v>
      </c>
      <c r="C129" s="181" t="s">
        <v>192</v>
      </c>
      <c r="D129" s="181" t="s">
        <v>379</v>
      </c>
      <c r="E129" s="182" t="s">
        <v>502</v>
      </c>
      <c r="F129" s="183">
        <v>107415.88</v>
      </c>
      <c r="G129" s="183">
        <v>105598.55</v>
      </c>
      <c r="H129" s="183">
        <v>104424.95</v>
      </c>
      <c r="I129" s="183">
        <v>95196.82</v>
      </c>
      <c r="J129" s="183">
        <v>95641.11</v>
      </c>
      <c r="K129" s="183">
        <v>94599.58</v>
      </c>
      <c r="L129" s="183">
        <v>91228.24</v>
      </c>
      <c r="M129" s="183">
        <v>91636.4</v>
      </c>
      <c r="N129" s="183">
        <v>91124.71</v>
      </c>
      <c r="O129" s="183">
        <v>91094.399999999994</v>
      </c>
      <c r="P129" s="183">
        <v>96983.38</v>
      </c>
      <c r="Q129" s="183">
        <v>96941.57</v>
      </c>
      <c r="R129" s="183">
        <v>99132.08</v>
      </c>
      <c r="S129" s="184">
        <f t="shared" si="35"/>
        <v>96478.640833333324</v>
      </c>
      <c r="T129" s="180"/>
      <c r="U129" s="188">
        <f t="shared" si="33"/>
        <v>96478.640833333324</v>
      </c>
      <c r="V129" s="186"/>
      <c r="W129" s="186"/>
      <c r="X129" s="187"/>
      <c r="Y129" s="186"/>
      <c r="Z129" s="186"/>
      <c r="AA129" s="188"/>
      <c r="AB129" s="186"/>
      <c r="AC129" s="180"/>
      <c r="AD129" s="260">
        <f t="shared" si="34"/>
        <v>96478.640833333324</v>
      </c>
      <c r="AE129" s="180"/>
      <c r="AF129" s="190">
        <f t="shared" si="25"/>
        <v>0</v>
      </c>
    </row>
    <row r="130" spans="1:32">
      <c r="A130" s="180">
        <v>117</v>
      </c>
      <c r="B130" s="181" t="s">
        <v>503</v>
      </c>
      <c r="C130" s="181" t="s">
        <v>192</v>
      </c>
      <c r="D130" s="181" t="s">
        <v>379</v>
      </c>
      <c r="E130" s="182" t="s">
        <v>504</v>
      </c>
      <c r="F130" s="183">
        <v>304137.73</v>
      </c>
      <c r="G130" s="183">
        <v>297120.07</v>
      </c>
      <c r="H130" s="183">
        <v>325619.09999999998</v>
      </c>
      <c r="I130" s="183">
        <v>313591.36</v>
      </c>
      <c r="J130" s="183">
        <v>319662.76</v>
      </c>
      <c r="K130" s="183">
        <v>314075.96999999997</v>
      </c>
      <c r="L130" s="183">
        <v>313667.55</v>
      </c>
      <c r="M130" s="183">
        <v>356694.95</v>
      </c>
      <c r="N130" s="183">
        <v>373421.02</v>
      </c>
      <c r="O130" s="183">
        <v>336424.47</v>
      </c>
      <c r="P130" s="183">
        <v>300765.96000000002</v>
      </c>
      <c r="Q130" s="183">
        <v>243296.42</v>
      </c>
      <c r="R130" s="183">
        <v>395535.87</v>
      </c>
      <c r="S130" s="184">
        <f t="shared" si="35"/>
        <v>320348.03583333333</v>
      </c>
      <c r="T130" s="180"/>
      <c r="U130" s="188">
        <f t="shared" si="33"/>
        <v>320348.03583333333</v>
      </c>
      <c r="V130" s="186"/>
      <c r="W130" s="186"/>
      <c r="X130" s="187"/>
      <c r="Y130" s="186"/>
      <c r="Z130" s="186"/>
      <c r="AA130" s="188"/>
      <c r="AB130" s="186"/>
      <c r="AC130" s="180"/>
      <c r="AD130" s="260">
        <f t="shared" si="34"/>
        <v>320348.03583333333</v>
      </c>
      <c r="AE130" s="180"/>
      <c r="AF130" s="190">
        <f t="shared" si="25"/>
        <v>0</v>
      </c>
    </row>
    <row r="131" spans="1:32">
      <c r="A131" s="180">
        <v>118</v>
      </c>
      <c r="B131" s="181" t="s">
        <v>505</v>
      </c>
      <c r="C131" s="181" t="s">
        <v>192</v>
      </c>
      <c r="D131" s="181" t="s">
        <v>379</v>
      </c>
      <c r="E131" s="182" t="s">
        <v>506</v>
      </c>
      <c r="F131" s="183">
        <v>377671.84</v>
      </c>
      <c r="G131" s="183">
        <v>384387.72</v>
      </c>
      <c r="H131" s="183">
        <v>347713.5</v>
      </c>
      <c r="I131" s="183">
        <v>346480.91</v>
      </c>
      <c r="J131" s="183">
        <v>356380.19</v>
      </c>
      <c r="K131" s="183">
        <v>357468.43</v>
      </c>
      <c r="L131" s="183">
        <v>358331.38</v>
      </c>
      <c r="M131" s="183">
        <v>355069.46</v>
      </c>
      <c r="N131" s="183">
        <v>366101.08</v>
      </c>
      <c r="O131" s="183">
        <v>257116.02</v>
      </c>
      <c r="P131" s="183">
        <v>285835.65999999997</v>
      </c>
      <c r="Q131" s="183">
        <v>284281.18</v>
      </c>
      <c r="R131" s="183">
        <v>315890.34999999998</v>
      </c>
      <c r="S131" s="184">
        <f t="shared" si="35"/>
        <v>337162.21875</v>
      </c>
      <c r="T131" s="180"/>
      <c r="U131" s="188">
        <f t="shared" si="33"/>
        <v>337162.21875</v>
      </c>
      <c r="V131" s="186"/>
      <c r="W131" s="186"/>
      <c r="X131" s="187"/>
      <c r="Y131" s="186"/>
      <c r="Z131" s="186"/>
      <c r="AA131" s="188"/>
      <c r="AB131" s="186"/>
      <c r="AC131" s="180"/>
      <c r="AD131" s="260">
        <f t="shared" si="34"/>
        <v>337162.21875</v>
      </c>
      <c r="AE131" s="180"/>
      <c r="AF131" s="190">
        <f t="shared" si="25"/>
        <v>0</v>
      </c>
    </row>
    <row r="132" spans="1:32">
      <c r="A132" s="180">
        <v>119</v>
      </c>
      <c r="B132" s="181" t="s">
        <v>507</v>
      </c>
      <c r="C132" s="181" t="s">
        <v>192</v>
      </c>
      <c r="D132" s="181" t="s">
        <v>379</v>
      </c>
      <c r="E132" s="182" t="s">
        <v>508</v>
      </c>
      <c r="F132" s="183">
        <v>132295.67999999999</v>
      </c>
      <c r="G132" s="183">
        <v>135893.18</v>
      </c>
      <c r="H132" s="183">
        <v>133608.75</v>
      </c>
      <c r="I132" s="183">
        <v>355564.88</v>
      </c>
      <c r="J132" s="183">
        <v>355401.4</v>
      </c>
      <c r="K132" s="183">
        <v>145125.16</v>
      </c>
      <c r="L132" s="183">
        <v>129182.28</v>
      </c>
      <c r="M132" s="183">
        <v>168330.71</v>
      </c>
      <c r="N132" s="183">
        <v>143175.16</v>
      </c>
      <c r="O132" s="183">
        <v>169509.3</v>
      </c>
      <c r="P132" s="183">
        <v>158741.06</v>
      </c>
      <c r="Q132" s="183">
        <v>163936.69</v>
      </c>
      <c r="R132" s="183">
        <v>163671.53</v>
      </c>
      <c r="S132" s="184">
        <f t="shared" si="35"/>
        <v>183871.01458333331</v>
      </c>
      <c r="T132" s="180"/>
      <c r="U132" s="188">
        <f t="shared" si="33"/>
        <v>183871.01458333331</v>
      </c>
      <c r="V132" s="186"/>
      <c r="W132" s="186"/>
      <c r="X132" s="187"/>
      <c r="Y132" s="186"/>
      <c r="Z132" s="186"/>
      <c r="AA132" s="188"/>
      <c r="AB132" s="186"/>
      <c r="AC132" s="180"/>
      <c r="AD132" s="260">
        <f t="shared" si="34"/>
        <v>183871.01458333331</v>
      </c>
      <c r="AE132" s="180"/>
      <c r="AF132" s="190">
        <f t="shared" si="25"/>
        <v>0</v>
      </c>
    </row>
    <row r="133" spans="1:32">
      <c r="A133" s="180">
        <v>120</v>
      </c>
      <c r="B133" s="181" t="s">
        <v>509</v>
      </c>
      <c r="C133" s="181" t="s">
        <v>192</v>
      </c>
      <c r="D133" s="181" t="s">
        <v>379</v>
      </c>
      <c r="E133" s="182" t="s">
        <v>510</v>
      </c>
      <c r="F133" s="183">
        <v>748426.94</v>
      </c>
      <c r="G133" s="183">
        <v>748829.66</v>
      </c>
      <c r="H133" s="183">
        <v>765720.59</v>
      </c>
      <c r="I133" s="183">
        <v>698187.16</v>
      </c>
      <c r="J133" s="183">
        <v>733574.74</v>
      </c>
      <c r="K133" s="183">
        <v>671975.43</v>
      </c>
      <c r="L133" s="183">
        <v>697675.63</v>
      </c>
      <c r="M133" s="183">
        <v>695593.23</v>
      </c>
      <c r="N133" s="183">
        <v>640387.6</v>
      </c>
      <c r="O133" s="183">
        <v>680965.99</v>
      </c>
      <c r="P133" s="183">
        <v>648988.14</v>
      </c>
      <c r="Q133" s="183">
        <v>517961.54</v>
      </c>
      <c r="R133" s="183">
        <v>521911.43</v>
      </c>
      <c r="S133" s="184">
        <f t="shared" si="35"/>
        <v>677919.07458333333</v>
      </c>
      <c r="T133" s="180"/>
      <c r="U133" s="188">
        <f t="shared" si="33"/>
        <v>677919.07458333333</v>
      </c>
      <c r="V133" s="186"/>
      <c r="W133" s="186"/>
      <c r="X133" s="187"/>
      <c r="Y133" s="186"/>
      <c r="Z133" s="186"/>
      <c r="AA133" s="188"/>
      <c r="AB133" s="186"/>
      <c r="AC133" s="180"/>
      <c r="AD133" s="260">
        <f t="shared" si="34"/>
        <v>677919.07458333333</v>
      </c>
      <c r="AE133" s="180"/>
      <c r="AF133" s="190">
        <f t="shared" si="25"/>
        <v>0</v>
      </c>
    </row>
    <row r="134" spans="1:32">
      <c r="A134" s="180">
        <v>121</v>
      </c>
      <c r="B134" s="181" t="s">
        <v>511</v>
      </c>
      <c r="C134" s="181" t="s">
        <v>192</v>
      </c>
      <c r="D134" s="181" t="s">
        <v>379</v>
      </c>
      <c r="E134" s="182" t="s">
        <v>512</v>
      </c>
      <c r="F134" s="183">
        <v>0</v>
      </c>
      <c r="G134" s="183">
        <v>0</v>
      </c>
      <c r="H134" s="183">
        <v>0</v>
      </c>
      <c r="I134" s="183">
        <v>0</v>
      </c>
      <c r="J134" s="183">
        <v>770.27</v>
      </c>
      <c r="K134" s="183">
        <v>0</v>
      </c>
      <c r="L134" s="183">
        <v>-0.01</v>
      </c>
      <c r="M134" s="183">
        <v>-0.01</v>
      </c>
      <c r="N134" s="183">
        <v>-0.01</v>
      </c>
      <c r="O134" s="183">
        <v>9126.7000000000007</v>
      </c>
      <c r="P134" s="183">
        <v>-68.360000000000596</v>
      </c>
      <c r="Q134" s="183">
        <v>-2.0000000000578701E-2</v>
      </c>
      <c r="R134" s="183">
        <v>-5.7866558766939095E-13</v>
      </c>
      <c r="S134" s="184">
        <f t="shared" si="35"/>
        <v>819.04666666666662</v>
      </c>
      <c r="T134" s="180"/>
      <c r="U134" s="188">
        <f t="shared" si="33"/>
        <v>819.04666666666662</v>
      </c>
      <c r="V134" s="186"/>
      <c r="W134" s="186"/>
      <c r="X134" s="187"/>
      <c r="Y134" s="186"/>
      <c r="Z134" s="186"/>
      <c r="AA134" s="188"/>
      <c r="AB134" s="186"/>
      <c r="AC134" s="180"/>
      <c r="AD134" s="260">
        <f t="shared" si="34"/>
        <v>819.04666666666662</v>
      </c>
      <c r="AE134" s="180"/>
      <c r="AF134" s="190">
        <f t="shared" si="25"/>
        <v>0</v>
      </c>
    </row>
    <row r="135" spans="1:32">
      <c r="A135" s="180">
        <v>122</v>
      </c>
      <c r="B135" s="181" t="s">
        <v>513</v>
      </c>
      <c r="C135" s="181" t="s">
        <v>192</v>
      </c>
      <c r="D135" s="181" t="s">
        <v>379</v>
      </c>
      <c r="E135" s="182" t="s">
        <v>514</v>
      </c>
      <c r="F135" s="183">
        <v>335701.16</v>
      </c>
      <c r="G135" s="183">
        <v>377319.1</v>
      </c>
      <c r="H135" s="183">
        <v>377240.23</v>
      </c>
      <c r="I135" s="183">
        <v>361373.68</v>
      </c>
      <c r="J135" s="183">
        <v>314658.51</v>
      </c>
      <c r="K135" s="183">
        <v>312283.11</v>
      </c>
      <c r="L135" s="183">
        <v>307853.52</v>
      </c>
      <c r="M135" s="183">
        <v>320917.71000000002</v>
      </c>
      <c r="N135" s="183">
        <v>293037.65000000002</v>
      </c>
      <c r="O135" s="183">
        <v>291743.63</v>
      </c>
      <c r="P135" s="183">
        <v>296334.49</v>
      </c>
      <c r="Q135" s="183">
        <v>318175.26</v>
      </c>
      <c r="R135" s="183">
        <v>309707.19</v>
      </c>
      <c r="S135" s="184">
        <f t="shared" si="35"/>
        <v>324470.08874999994</v>
      </c>
      <c r="T135" s="180"/>
      <c r="U135" s="188">
        <f t="shared" si="33"/>
        <v>324470.08874999994</v>
      </c>
      <c r="V135" s="186"/>
      <c r="W135" s="186"/>
      <c r="X135" s="187"/>
      <c r="Y135" s="186"/>
      <c r="Z135" s="186"/>
      <c r="AA135" s="188"/>
      <c r="AB135" s="186"/>
      <c r="AC135" s="180"/>
      <c r="AD135" s="260">
        <f t="shared" si="34"/>
        <v>324470.08874999994</v>
      </c>
      <c r="AE135" s="180"/>
      <c r="AF135" s="190">
        <f t="shared" si="25"/>
        <v>0</v>
      </c>
    </row>
    <row r="136" spans="1:32">
      <c r="A136" s="180">
        <v>123</v>
      </c>
      <c r="B136" s="181" t="s">
        <v>515</v>
      </c>
      <c r="C136" s="181" t="s">
        <v>192</v>
      </c>
      <c r="D136" s="181" t="s">
        <v>379</v>
      </c>
      <c r="E136" s="182" t="s">
        <v>516</v>
      </c>
      <c r="F136" s="183">
        <v>251761.23</v>
      </c>
      <c r="G136" s="183">
        <v>250142.31</v>
      </c>
      <c r="H136" s="183">
        <v>246737.06</v>
      </c>
      <c r="I136" s="183">
        <v>230076.64</v>
      </c>
      <c r="J136" s="183">
        <v>239631.4</v>
      </c>
      <c r="K136" s="183">
        <v>225047.65</v>
      </c>
      <c r="L136" s="183">
        <v>220321.14</v>
      </c>
      <c r="M136" s="183">
        <v>217847.05</v>
      </c>
      <c r="N136" s="183">
        <v>218577.96</v>
      </c>
      <c r="O136" s="183">
        <v>217039.55</v>
      </c>
      <c r="P136" s="183">
        <v>234465.33</v>
      </c>
      <c r="Q136" s="183">
        <v>241585.06</v>
      </c>
      <c r="R136" s="183">
        <v>247272.13</v>
      </c>
      <c r="S136" s="184">
        <f t="shared" si="35"/>
        <v>232582.31916666671</v>
      </c>
      <c r="T136" s="180"/>
      <c r="U136" s="188">
        <f t="shared" si="33"/>
        <v>232582.31916666671</v>
      </c>
      <c r="V136" s="186"/>
      <c r="W136" s="186"/>
      <c r="X136" s="187"/>
      <c r="Y136" s="186"/>
      <c r="Z136" s="186"/>
      <c r="AA136" s="188"/>
      <c r="AB136" s="186"/>
      <c r="AC136" s="180"/>
      <c r="AD136" s="260">
        <f t="shared" si="34"/>
        <v>232582.31916666671</v>
      </c>
      <c r="AE136" s="180"/>
      <c r="AF136" s="190">
        <f t="shared" si="25"/>
        <v>0</v>
      </c>
    </row>
    <row r="137" spans="1:32">
      <c r="A137" s="180">
        <v>124</v>
      </c>
      <c r="B137" s="181" t="s">
        <v>517</v>
      </c>
      <c r="C137" s="181" t="s">
        <v>192</v>
      </c>
      <c r="D137" s="181" t="s">
        <v>379</v>
      </c>
      <c r="E137" s="182" t="s">
        <v>518</v>
      </c>
      <c r="F137" s="183">
        <v>142314.16</v>
      </c>
      <c r="G137" s="183">
        <v>142395.01999999999</v>
      </c>
      <c r="H137" s="183">
        <v>161059.92000000001</v>
      </c>
      <c r="I137" s="183">
        <v>139555.99</v>
      </c>
      <c r="J137" s="183">
        <v>139544.88</v>
      </c>
      <c r="K137" s="183">
        <v>144848.72</v>
      </c>
      <c r="L137" s="183">
        <v>145110.88</v>
      </c>
      <c r="M137" s="183">
        <v>153617.29</v>
      </c>
      <c r="N137" s="183">
        <v>164913.60999999999</v>
      </c>
      <c r="O137" s="183">
        <v>374702.56</v>
      </c>
      <c r="P137" s="183">
        <v>378283.61</v>
      </c>
      <c r="Q137" s="183">
        <v>162952.39000000001</v>
      </c>
      <c r="R137" s="183">
        <v>132183.98000000001</v>
      </c>
      <c r="S137" s="184">
        <f t="shared" si="35"/>
        <v>187019.495</v>
      </c>
      <c r="T137" s="180"/>
      <c r="U137" s="188">
        <f t="shared" si="33"/>
        <v>187019.495</v>
      </c>
      <c r="V137" s="186"/>
      <c r="W137" s="186"/>
      <c r="X137" s="187"/>
      <c r="Y137" s="186"/>
      <c r="Z137" s="186"/>
      <c r="AA137" s="188"/>
      <c r="AB137" s="186"/>
      <c r="AC137" s="180"/>
      <c r="AD137" s="260">
        <f t="shared" si="34"/>
        <v>187019.495</v>
      </c>
      <c r="AE137" s="180"/>
      <c r="AF137" s="190">
        <f t="shared" si="25"/>
        <v>0</v>
      </c>
    </row>
    <row r="138" spans="1:32">
      <c r="A138" s="180">
        <v>125</v>
      </c>
      <c r="B138" s="181" t="s">
        <v>519</v>
      </c>
      <c r="C138" s="181" t="s">
        <v>192</v>
      </c>
      <c r="D138" s="181" t="s">
        <v>379</v>
      </c>
      <c r="E138" s="182" t="s">
        <v>520</v>
      </c>
      <c r="F138" s="183">
        <v>62373.23</v>
      </c>
      <c r="G138" s="183">
        <v>62373.23</v>
      </c>
      <c r="H138" s="183">
        <v>61490.41</v>
      </c>
      <c r="I138" s="183">
        <v>56117.34</v>
      </c>
      <c r="J138" s="183">
        <v>55217.42</v>
      </c>
      <c r="K138" s="183">
        <v>57467.25</v>
      </c>
      <c r="L138" s="183">
        <v>56828.87</v>
      </c>
      <c r="M138" s="183">
        <v>57221.83</v>
      </c>
      <c r="N138" s="183">
        <v>56493.03</v>
      </c>
      <c r="O138" s="183">
        <v>55175.94</v>
      </c>
      <c r="P138" s="183">
        <v>54228.62</v>
      </c>
      <c r="Q138" s="183">
        <v>59093.08</v>
      </c>
      <c r="R138" s="183">
        <v>58614.74</v>
      </c>
      <c r="S138" s="184">
        <f t="shared" si="35"/>
        <v>57683.417083333334</v>
      </c>
      <c r="T138" s="180"/>
      <c r="U138" s="188">
        <f t="shared" si="33"/>
        <v>57683.417083333334</v>
      </c>
      <c r="V138" s="186"/>
      <c r="W138" s="186"/>
      <c r="X138" s="187"/>
      <c r="Y138" s="186"/>
      <c r="Z138" s="186"/>
      <c r="AA138" s="188"/>
      <c r="AB138" s="186"/>
      <c r="AC138" s="180"/>
      <c r="AD138" s="260">
        <f t="shared" si="34"/>
        <v>57683.417083333334</v>
      </c>
      <c r="AE138" s="180"/>
      <c r="AF138" s="190">
        <f t="shared" si="25"/>
        <v>0</v>
      </c>
    </row>
    <row r="139" spans="1:32">
      <c r="A139" s="180">
        <v>126</v>
      </c>
      <c r="B139" s="181" t="s">
        <v>521</v>
      </c>
      <c r="C139" s="181" t="s">
        <v>192</v>
      </c>
      <c r="D139" s="181" t="s">
        <v>379</v>
      </c>
      <c r="E139" s="182" t="s">
        <v>522</v>
      </c>
      <c r="F139" s="183">
        <v>446580.76</v>
      </c>
      <c r="G139" s="183">
        <v>431190.7</v>
      </c>
      <c r="H139" s="183">
        <v>412314.5</v>
      </c>
      <c r="I139" s="183">
        <v>423512.76</v>
      </c>
      <c r="J139" s="183">
        <v>383316.75</v>
      </c>
      <c r="K139" s="183">
        <v>407066.73</v>
      </c>
      <c r="L139" s="183">
        <v>387437.63</v>
      </c>
      <c r="M139" s="183">
        <v>391986.01</v>
      </c>
      <c r="N139" s="183">
        <v>385070.01</v>
      </c>
      <c r="O139" s="183">
        <v>399936.78</v>
      </c>
      <c r="P139" s="183">
        <v>395975.98</v>
      </c>
      <c r="Q139" s="183">
        <v>385246.13</v>
      </c>
      <c r="R139" s="183">
        <v>383543.8</v>
      </c>
      <c r="S139" s="184">
        <f t="shared" si="35"/>
        <v>401509.68833333341</v>
      </c>
      <c r="T139" s="180"/>
      <c r="U139" s="188">
        <f t="shared" si="33"/>
        <v>401509.68833333341</v>
      </c>
      <c r="V139" s="186"/>
      <c r="W139" s="186"/>
      <c r="X139" s="187"/>
      <c r="Y139" s="186"/>
      <c r="Z139" s="186"/>
      <c r="AA139" s="188"/>
      <c r="AB139" s="186"/>
      <c r="AC139" s="180"/>
      <c r="AD139" s="260">
        <f t="shared" si="34"/>
        <v>401509.68833333341</v>
      </c>
      <c r="AE139" s="180"/>
      <c r="AF139" s="190">
        <f t="shared" si="25"/>
        <v>0</v>
      </c>
    </row>
    <row r="140" spans="1:32">
      <c r="A140" s="180">
        <v>127</v>
      </c>
      <c r="B140" s="181" t="s">
        <v>523</v>
      </c>
      <c r="C140" s="181" t="s">
        <v>192</v>
      </c>
      <c r="D140" s="181" t="s">
        <v>379</v>
      </c>
      <c r="E140" s="182" t="s">
        <v>524</v>
      </c>
      <c r="F140" s="183">
        <v>-2.1827852025868599E-13</v>
      </c>
      <c r="G140" s="183">
        <v>0</v>
      </c>
      <c r="H140" s="183">
        <v>0</v>
      </c>
      <c r="I140" s="183">
        <v>0</v>
      </c>
      <c r="J140" s="183">
        <v>0</v>
      </c>
      <c r="K140" s="183">
        <v>0</v>
      </c>
      <c r="L140" s="183">
        <v>0</v>
      </c>
      <c r="M140" s="183">
        <v>0</v>
      </c>
      <c r="N140" s="183">
        <v>-0.01</v>
      </c>
      <c r="O140" s="183">
        <v>-0.01</v>
      </c>
      <c r="P140" s="183">
        <v>-0.01</v>
      </c>
      <c r="Q140" s="183">
        <v>-0.01</v>
      </c>
      <c r="R140" s="183">
        <v>0</v>
      </c>
      <c r="S140" s="184">
        <f t="shared" si="35"/>
        <v>-3.3333333333424287E-3</v>
      </c>
      <c r="T140" s="180"/>
      <c r="U140" s="188">
        <f t="shared" si="33"/>
        <v>-3.3333333333424287E-3</v>
      </c>
      <c r="V140" s="186"/>
      <c r="W140" s="186"/>
      <c r="X140" s="187"/>
      <c r="Y140" s="186"/>
      <c r="Z140" s="186"/>
      <c r="AA140" s="188"/>
      <c r="AB140" s="186"/>
      <c r="AC140" s="180"/>
      <c r="AD140" s="260">
        <f t="shared" si="34"/>
        <v>-3.3333333333424287E-3</v>
      </c>
      <c r="AE140" s="180"/>
      <c r="AF140" s="190">
        <f t="shared" si="25"/>
        <v>0</v>
      </c>
    </row>
    <row r="141" spans="1:32">
      <c r="A141" s="180">
        <v>128</v>
      </c>
      <c r="B141" s="181" t="s">
        <v>441</v>
      </c>
      <c r="C141" s="181" t="s">
        <v>192</v>
      </c>
      <c r="D141" s="181" t="s">
        <v>525</v>
      </c>
      <c r="E141" s="182" t="s">
        <v>526</v>
      </c>
      <c r="F141" s="183">
        <v>361977.49</v>
      </c>
      <c r="G141" s="183">
        <v>283836.36</v>
      </c>
      <c r="H141" s="183">
        <v>284031.56</v>
      </c>
      <c r="I141" s="183">
        <v>438381.31</v>
      </c>
      <c r="J141" s="183">
        <v>359206.67</v>
      </c>
      <c r="K141" s="183">
        <v>359206.99</v>
      </c>
      <c r="L141" s="183">
        <v>369993.59</v>
      </c>
      <c r="M141" s="183">
        <v>327579.96999999997</v>
      </c>
      <c r="N141" s="183">
        <v>327579.96999999997</v>
      </c>
      <c r="O141" s="183">
        <v>431265.29</v>
      </c>
      <c r="P141" s="183">
        <v>402327.86</v>
      </c>
      <c r="Q141" s="183">
        <v>402327.86</v>
      </c>
      <c r="R141" s="183">
        <v>402327.86</v>
      </c>
      <c r="S141" s="184">
        <f t="shared" si="35"/>
        <v>363990.84208333329</v>
      </c>
      <c r="T141" s="180"/>
      <c r="U141" s="188">
        <f t="shared" si="33"/>
        <v>363990.84208333329</v>
      </c>
      <c r="V141" s="186"/>
      <c r="W141" s="186"/>
      <c r="X141" s="187"/>
      <c r="Y141" s="186"/>
      <c r="Z141" s="186"/>
      <c r="AA141" s="188"/>
      <c r="AB141" s="186"/>
      <c r="AC141" s="180"/>
      <c r="AD141" s="260">
        <f t="shared" si="34"/>
        <v>363990.84208333329</v>
      </c>
      <c r="AE141" s="180"/>
      <c r="AF141" s="190">
        <f t="shared" si="25"/>
        <v>0</v>
      </c>
    </row>
    <row r="142" spans="1:32">
      <c r="A142" s="180"/>
      <c r="B142" s="181"/>
      <c r="C142" s="181" t="s">
        <v>192</v>
      </c>
      <c r="D142" s="181" t="s">
        <v>621</v>
      </c>
      <c r="E142" s="182" t="s">
        <v>997</v>
      </c>
      <c r="F142" s="183">
        <v>0</v>
      </c>
      <c r="G142" s="183">
        <v>0</v>
      </c>
      <c r="H142" s="183">
        <v>0</v>
      </c>
      <c r="I142" s="183">
        <v>0</v>
      </c>
      <c r="J142" s="183">
        <v>0</v>
      </c>
      <c r="K142" s="183">
        <v>0</v>
      </c>
      <c r="L142" s="183">
        <v>0</v>
      </c>
      <c r="M142" s="183">
        <v>0</v>
      </c>
      <c r="N142" s="183">
        <v>0</v>
      </c>
      <c r="O142" s="183">
        <v>0</v>
      </c>
      <c r="P142" s="183">
        <v>0</v>
      </c>
      <c r="Q142" s="183">
        <v>0</v>
      </c>
      <c r="R142" s="183">
        <v>0</v>
      </c>
      <c r="S142" s="184">
        <f t="shared" si="35"/>
        <v>0</v>
      </c>
      <c r="T142" s="180"/>
      <c r="U142" s="188">
        <f>+S142</f>
        <v>0</v>
      </c>
      <c r="V142" s="186"/>
      <c r="W142" s="186"/>
      <c r="X142" s="187"/>
      <c r="Y142" s="186"/>
      <c r="Z142" s="186"/>
      <c r="AA142" s="188"/>
      <c r="AB142" s="186"/>
      <c r="AC142" s="180"/>
      <c r="AD142" s="260">
        <f t="shared" si="34"/>
        <v>0</v>
      </c>
      <c r="AE142" s="180"/>
      <c r="AF142" s="190">
        <f t="shared" si="25"/>
        <v>0</v>
      </c>
    </row>
    <row r="143" spans="1:32">
      <c r="A143" s="180">
        <v>129</v>
      </c>
      <c r="B143" s="181" t="s">
        <v>441</v>
      </c>
      <c r="C143" s="181" t="s">
        <v>193</v>
      </c>
      <c r="D143" s="181" t="s">
        <v>527</v>
      </c>
      <c r="E143" s="182" t="s">
        <v>528</v>
      </c>
      <c r="F143" s="183">
        <v>0</v>
      </c>
      <c r="G143" s="183">
        <v>3646.74</v>
      </c>
      <c r="H143" s="183">
        <v>7258.85</v>
      </c>
      <c r="I143" s="183">
        <v>8119.75</v>
      </c>
      <c r="J143" s="183">
        <v>9310.8799999999992</v>
      </c>
      <c r="K143" s="183">
        <v>11381.38</v>
      </c>
      <c r="L143" s="183">
        <v>12108.12</v>
      </c>
      <c r="M143" s="183">
        <v>15200.03</v>
      </c>
      <c r="N143" s="183">
        <v>16448.64</v>
      </c>
      <c r="O143" s="183">
        <v>19954.2</v>
      </c>
      <c r="P143" s="183">
        <v>21422.04</v>
      </c>
      <c r="Q143" s="183">
        <v>22693.34</v>
      </c>
      <c r="R143" s="183">
        <v>0</v>
      </c>
      <c r="S143" s="184">
        <f t="shared" si="35"/>
        <v>12295.330833333333</v>
      </c>
      <c r="T143" s="180"/>
      <c r="U143" s="188">
        <f t="shared" si="33"/>
        <v>12295.330833333333</v>
      </c>
      <c r="V143" s="186"/>
      <c r="W143" s="186"/>
      <c r="X143" s="187"/>
      <c r="Y143" s="186"/>
      <c r="Z143" s="186"/>
      <c r="AA143" s="188"/>
      <c r="AB143" s="186"/>
      <c r="AC143" s="180"/>
      <c r="AD143" s="260">
        <f t="shared" si="34"/>
        <v>12295.330833333333</v>
      </c>
      <c r="AE143" s="180"/>
      <c r="AF143" s="190">
        <f t="shared" si="25"/>
        <v>0</v>
      </c>
    </row>
    <row r="144" spans="1:32">
      <c r="A144" s="180">
        <v>130</v>
      </c>
      <c r="B144" s="181" t="s">
        <v>441</v>
      </c>
      <c r="C144" s="181" t="s">
        <v>193</v>
      </c>
      <c r="D144" s="181" t="s">
        <v>529</v>
      </c>
      <c r="E144" s="182" t="s">
        <v>998</v>
      </c>
      <c r="F144" s="183">
        <v>0</v>
      </c>
      <c r="G144" s="183">
        <v>0</v>
      </c>
      <c r="H144" s="183">
        <v>0</v>
      </c>
      <c r="I144" s="183">
        <v>0</v>
      </c>
      <c r="J144" s="183">
        <v>0</v>
      </c>
      <c r="K144" s="183">
        <v>16467.55</v>
      </c>
      <c r="L144" s="183">
        <v>0</v>
      </c>
      <c r="M144" s="183">
        <v>10179.77</v>
      </c>
      <c r="N144" s="183">
        <v>0</v>
      </c>
      <c r="O144" s="183">
        <v>0</v>
      </c>
      <c r="P144" s="183">
        <v>2657.77</v>
      </c>
      <c r="Q144" s="183">
        <v>0</v>
      </c>
      <c r="R144" s="183">
        <v>0</v>
      </c>
      <c r="S144" s="184">
        <f t="shared" si="35"/>
        <v>2442.0908333333332</v>
      </c>
      <c r="T144" s="180"/>
      <c r="U144" s="188">
        <f t="shared" si="33"/>
        <v>2442.0908333333332</v>
      </c>
      <c r="V144" s="186"/>
      <c r="W144" s="186"/>
      <c r="X144" s="187"/>
      <c r="Y144" s="186"/>
      <c r="Z144" s="186"/>
      <c r="AA144" s="188"/>
      <c r="AB144" s="186"/>
      <c r="AC144" s="180"/>
      <c r="AD144" s="260">
        <f t="shared" si="34"/>
        <v>2442.0908333333332</v>
      </c>
      <c r="AE144" s="180"/>
      <c r="AF144" s="190">
        <f t="shared" si="25"/>
        <v>0</v>
      </c>
    </row>
    <row r="145" spans="1:32">
      <c r="A145" s="180">
        <v>131</v>
      </c>
      <c r="B145" s="181" t="s">
        <v>441</v>
      </c>
      <c r="C145" s="181" t="s">
        <v>193</v>
      </c>
      <c r="D145" s="181" t="s">
        <v>530</v>
      </c>
      <c r="E145" s="182" t="s">
        <v>531</v>
      </c>
      <c r="F145" s="183">
        <v>0</v>
      </c>
      <c r="G145" s="183">
        <v>1799.68</v>
      </c>
      <c r="H145" s="183">
        <v>1666.86</v>
      </c>
      <c r="I145" s="183">
        <v>401.74</v>
      </c>
      <c r="J145" s="183">
        <v>-628.08000000000004</v>
      </c>
      <c r="K145" s="183">
        <v>-579.9</v>
      </c>
      <c r="L145" s="183">
        <v>14096.36</v>
      </c>
      <c r="M145" s="183">
        <v>15561.79</v>
      </c>
      <c r="N145" s="183">
        <v>18480.18</v>
      </c>
      <c r="O145" s="183">
        <v>18503.55</v>
      </c>
      <c r="P145" s="183">
        <v>19963.8</v>
      </c>
      <c r="Q145" s="183">
        <v>108871.14</v>
      </c>
      <c r="R145" s="183">
        <v>0</v>
      </c>
      <c r="S145" s="184">
        <f t="shared" si="35"/>
        <v>16511.426666666666</v>
      </c>
      <c r="T145" s="180"/>
      <c r="U145" s="188">
        <f t="shared" si="33"/>
        <v>16511.426666666666</v>
      </c>
      <c r="V145" s="186"/>
      <c r="W145" s="186"/>
      <c r="X145" s="187"/>
      <c r="Y145" s="186"/>
      <c r="Z145" s="186"/>
      <c r="AA145" s="188"/>
      <c r="AB145" s="186"/>
      <c r="AC145" s="180"/>
      <c r="AD145" s="260">
        <f t="shared" si="34"/>
        <v>16511.426666666666</v>
      </c>
      <c r="AE145" s="180"/>
      <c r="AF145" s="190">
        <f t="shared" si="25"/>
        <v>0</v>
      </c>
    </row>
    <row r="146" spans="1:32">
      <c r="A146" s="180">
        <v>132</v>
      </c>
      <c r="B146" s="181" t="s">
        <v>441</v>
      </c>
      <c r="C146" s="181" t="s">
        <v>194</v>
      </c>
      <c r="D146" s="181" t="s">
        <v>195</v>
      </c>
      <c r="E146" s="182" t="s">
        <v>196</v>
      </c>
      <c r="F146" s="183">
        <v>792674.16</v>
      </c>
      <c r="G146" s="183">
        <v>191298.26</v>
      </c>
      <c r="H146" s="183">
        <v>1188.47</v>
      </c>
      <c r="I146" s="183">
        <v>186177.06</v>
      </c>
      <c r="J146" s="183">
        <v>178907.65</v>
      </c>
      <c r="K146" s="183">
        <v>1063.3200000000099</v>
      </c>
      <c r="L146" s="183">
        <v>7.0485839387401898E-12</v>
      </c>
      <c r="M146" s="183">
        <v>115860.58</v>
      </c>
      <c r="N146" s="183">
        <v>187142.59</v>
      </c>
      <c r="O146" s="183">
        <v>249999.72</v>
      </c>
      <c r="P146" s="183">
        <v>403622.03</v>
      </c>
      <c r="Q146" s="183">
        <v>561446.74</v>
      </c>
      <c r="R146" s="183">
        <v>704148.41</v>
      </c>
      <c r="S146" s="184">
        <f t="shared" si="35"/>
        <v>235426.47541666668</v>
      </c>
      <c r="T146" s="180"/>
      <c r="U146" s="188">
        <f t="shared" si="33"/>
        <v>235426.47541666668</v>
      </c>
      <c r="V146" s="186"/>
      <c r="W146" s="186"/>
      <c r="X146" s="187"/>
      <c r="Y146" s="186"/>
      <c r="Z146" s="186"/>
      <c r="AA146" s="188"/>
      <c r="AB146" s="186"/>
      <c r="AC146" s="180"/>
      <c r="AD146" s="260">
        <f t="shared" si="34"/>
        <v>235426.47541666668</v>
      </c>
      <c r="AE146" s="180"/>
      <c r="AF146" s="190">
        <f t="shared" si="25"/>
        <v>0</v>
      </c>
    </row>
    <row r="147" spans="1:32">
      <c r="A147" s="180">
        <v>133</v>
      </c>
      <c r="B147" s="181" t="s">
        <v>441</v>
      </c>
      <c r="C147" s="181" t="s">
        <v>194</v>
      </c>
      <c r="D147" s="181" t="s">
        <v>197</v>
      </c>
      <c r="E147" s="182" t="s">
        <v>198</v>
      </c>
      <c r="F147" s="183">
        <v>100984.61</v>
      </c>
      <c r="G147" s="183">
        <v>127225.14</v>
      </c>
      <c r="H147" s="183">
        <v>153032.54</v>
      </c>
      <c r="I147" s="183">
        <v>177346.62</v>
      </c>
      <c r="J147" s="183">
        <v>200374.17</v>
      </c>
      <c r="K147" s="183">
        <v>216793.27</v>
      </c>
      <c r="L147" s="183">
        <v>37899.22</v>
      </c>
      <c r="M147" s="183">
        <v>58556.639999999999</v>
      </c>
      <c r="N147" s="183">
        <v>83723.56</v>
      </c>
      <c r="O147" s="183">
        <v>114006.99</v>
      </c>
      <c r="P147" s="183">
        <v>21946.95</v>
      </c>
      <c r="Q147" s="183">
        <v>52377.72</v>
      </c>
      <c r="R147" s="183">
        <v>85356.52</v>
      </c>
      <c r="S147" s="184">
        <f t="shared" si="35"/>
        <v>111371.11541666665</v>
      </c>
      <c r="T147" s="180"/>
      <c r="U147" s="188">
        <f t="shared" si="33"/>
        <v>111371.11541666665</v>
      </c>
      <c r="V147" s="186"/>
      <c r="W147" s="186"/>
      <c r="X147" s="187"/>
      <c r="Y147" s="186"/>
      <c r="Z147" s="186"/>
      <c r="AA147" s="188"/>
      <c r="AB147" s="186"/>
      <c r="AC147" s="180"/>
      <c r="AD147" s="260">
        <f t="shared" si="34"/>
        <v>111371.11541666665</v>
      </c>
      <c r="AE147" s="180"/>
      <c r="AF147" s="190">
        <f t="shared" si="25"/>
        <v>0</v>
      </c>
    </row>
    <row r="148" spans="1:32">
      <c r="A148" s="180">
        <v>134</v>
      </c>
      <c r="B148" s="181" t="s">
        <v>441</v>
      </c>
      <c r="C148" s="181" t="s">
        <v>199</v>
      </c>
      <c r="D148" s="181" t="s">
        <v>210</v>
      </c>
      <c r="E148" s="182" t="s">
        <v>200</v>
      </c>
      <c r="F148" s="183">
        <v>1844137.53</v>
      </c>
      <c r="G148" s="183">
        <v>1696821</v>
      </c>
      <c r="H148" s="183">
        <v>1671013.6</v>
      </c>
      <c r="I148" s="183">
        <v>1092584.52</v>
      </c>
      <c r="J148" s="183">
        <v>1069556.97</v>
      </c>
      <c r="K148" s="183">
        <v>1141243.19</v>
      </c>
      <c r="L148" s="183">
        <v>1375417.96</v>
      </c>
      <c r="M148" s="183">
        <v>1825729.27</v>
      </c>
      <c r="N148" s="183">
        <v>1800562.35</v>
      </c>
      <c r="O148" s="183">
        <v>1946410.87</v>
      </c>
      <c r="P148" s="183">
        <v>2071749.67</v>
      </c>
      <c r="Q148" s="183">
        <v>2041318.9</v>
      </c>
      <c r="R148" s="183">
        <v>2008340.1</v>
      </c>
      <c r="S148" s="184">
        <f t="shared" si="35"/>
        <v>1638220.5929166668</v>
      </c>
      <c r="T148" s="180"/>
      <c r="U148" s="188">
        <f t="shared" si="33"/>
        <v>1638220.5929166668</v>
      </c>
      <c r="V148" s="186"/>
      <c r="W148" s="186"/>
      <c r="X148" s="187"/>
      <c r="Y148" s="186"/>
      <c r="Z148" s="186"/>
      <c r="AA148" s="188"/>
      <c r="AB148" s="186"/>
      <c r="AC148" s="180"/>
      <c r="AD148" s="260">
        <f t="shared" si="34"/>
        <v>1638220.5929166668</v>
      </c>
      <c r="AE148" s="180"/>
      <c r="AF148" s="190">
        <f t="shared" si="25"/>
        <v>0</v>
      </c>
    </row>
    <row r="149" spans="1:32">
      <c r="A149" s="180">
        <v>135</v>
      </c>
      <c r="B149" s="180"/>
      <c r="C149" s="180"/>
      <c r="D149" s="180"/>
      <c r="E149" s="182" t="s">
        <v>201</v>
      </c>
      <c r="F149" s="211">
        <f t="shared" ref="F149:S149" si="36">SUM(F124:F148)</f>
        <v>9214197.9400000013</v>
      </c>
      <c r="G149" s="211">
        <f t="shared" si="36"/>
        <v>8459754.4699999988</v>
      </c>
      <c r="H149" s="211">
        <f t="shared" si="36"/>
        <v>8251298.1999999993</v>
      </c>
      <c r="I149" s="211">
        <f t="shared" si="36"/>
        <v>8124670.5299999993</v>
      </c>
      <c r="J149" s="211">
        <f t="shared" si="36"/>
        <v>7934220.5999999996</v>
      </c>
      <c r="K149" s="211">
        <f t="shared" si="36"/>
        <v>7835891.5399999991</v>
      </c>
      <c r="L149" s="211">
        <f t="shared" si="36"/>
        <v>7926340.8499999996</v>
      </c>
      <c r="M149" s="211">
        <f t="shared" si="36"/>
        <v>8574401.5499999989</v>
      </c>
      <c r="N149" s="211">
        <f t="shared" si="36"/>
        <v>8295727.3599999994</v>
      </c>
      <c r="O149" s="211">
        <f t="shared" si="36"/>
        <v>8911564.4100000001</v>
      </c>
      <c r="P149" s="211">
        <f t="shared" si="36"/>
        <v>8846787.9900000021</v>
      </c>
      <c r="Q149" s="211">
        <f t="shared" si="36"/>
        <v>8586826.5399999991</v>
      </c>
      <c r="R149" s="211">
        <f t="shared" si="36"/>
        <v>8680270.8900000006</v>
      </c>
      <c r="S149" s="212">
        <f t="shared" si="36"/>
        <v>8391226.5379166678</v>
      </c>
      <c r="T149" s="180"/>
      <c r="U149" s="188"/>
      <c r="V149" s="186"/>
      <c r="W149" s="186"/>
      <c r="X149" s="187"/>
      <c r="Y149" s="186"/>
      <c r="Z149" s="186"/>
      <c r="AA149" s="188"/>
      <c r="AB149" s="186"/>
      <c r="AC149" s="180"/>
      <c r="AD149" s="180"/>
      <c r="AE149" s="180"/>
      <c r="AF149" s="190">
        <f t="shared" si="25"/>
        <v>0</v>
      </c>
    </row>
    <row r="150" spans="1:32">
      <c r="A150" s="180">
        <v>136</v>
      </c>
      <c r="B150" s="180"/>
      <c r="C150" s="180"/>
      <c r="D150" s="180"/>
      <c r="E150" s="229"/>
      <c r="F150" s="183"/>
      <c r="G150" s="251"/>
      <c r="H150" s="252"/>
      <c r="I150" s="252"/>
      <c r="J150" s="253"/>
      <c r="K150" s="254"/>
      <c r="L150" s="255"/>
      <c r="M150" s="256"/>
      <c r="N150" s="257"/>
      <c r="O150" s="224"/>
      <c r="P150" s="258"/>
      <c r="Q150" s="259"/>
      <c r="R150" s="183"/>
      <c r="S150" s="185"/>
      <c r="T150" s="180"/>
      <c r="U150" s="188"/>
      <c r="V150" s="186"/>
      <c r="W150" s="186"/>
      <c r="X150" s="187"/>
      <c r="Y150" s="186"/>
      <c r="Z150" s="186"/>
      <c r="AA150" s="188"/>
      <c r="AB150" s="186"/>
      <c r="AC150" s="180"/>
      <c r="AD150" s="180"/>
      <c r="AE150" s="180"/>
      <c r="AF150" s="190">
        <f t="shared" ref="AF150:AF227" si="37">+U150+V150-AD150</f>
        <v>0</v>
      </c>
    </row>
    <row r="151" spans="1:32">
      <c r="A151" s="180">
        <v>137</v>
      </c>
      <c r="B151" s="181" t="s">
        <v>441</v>
      </c>
      <c r="C151" s="181" t="s">
        <v>202</v>
      </c>
      <c r="D151" s="181" t="s">
        <v>44</v>
      </c>
      <c r="E151" s="182" t="s">
        <v>999</v>
      </c>
      <c r="F151" s="183">
        <v>138018.51999999999</v>
      </c>
      <c r="G151" s="183">
        <v>1142672</v>
      </c>
      <c r="H151" s="183">
        <v>1094231.72</v>
      </c>
      <c r="I151" s="183">
        <v>998945.2</v>
      </c>
      <c r="J151" s="183">
        <v>879283.15</v>
      </c>
      <c r="K151" s="183">
        <v>759621.1</v>
      </c>
      <c r="L151" s="183">
        <v>665331.66</v>
      </c>
      <c r="M151" s="183">
        <v>545669.61</v>
      </c>
      <c r="N151" s="183">
        <v>419280.05</v>
      </c>
      <c r="O151" s="183">
        <v>312127.48</v>
      </c>
      <c r="P151" s="183">
        <v>198995.66</v>
      </c>
      <c r="Q151" s="183">
        <v>299824.02</v>
      </c>
      <c r="R151" s="183">
        <v>182791.93</v>
      </c>
      <c r="S151" s="184">
        <f t="shared" ref="S151:S168" si="38">((F151+R151)+((G151+H151+I151+J151+K151+L151+M151+N151+O151+P151+Q151)*2))/24</f>
        <v>623032.23958333337</v>
      </c>
      <c r="T151" s="180"/>
      <c r="U151" s="188">
        <f t="shared" ref="U151:U166" si="39">+S151</f>
        <v>623032.23958333337</v>
      </c>
      <c r="V151" s="186"/>
      <c r="W151" s="186"/>
      <c r="X151" s="187"/>
      <c r="Y151" s="186"/>
      <c r="Z151" s="186"/>
      <c r="AA151" s="188"/>
      <c r="AB151" s="186"/>
      <c r="AC151" s="180"/>
      <c r="AD151" s="260">
        <f t="shared" ref="AD151:AD168" si="40">+U151</f>
        <v>623032.23958333337</v>
      </c>
      <c r="AE151" s="180"/>
      <c r="AF151" s="190">
        <f t="shared" si="37"/>
        <v>0</v>
      </c>
    </row>
    <row r="152" spans="1:32">
      <c r="A152" s="180">
        <v>138</v>
      </c>
      <c r="B152" s="181" t="s">
        <v>441</v>
      </c>
      <c r="C152" s="181" t="s">
        <v>203</v>
      </c>
      <c r="D152" s="181" t="s">
        <v>225</v>
      </c>
      <c r="E152" s="263" t="s">
        <v>532</v>
      </c>
      <c r="F152" s="183">
        <v>0</v>
      </c>
      <c r="G152" s="183">
        <v>0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183">
        <v>0</v>
      </c>
      <c r="P152" s="183">
        <v>0</v>
      </c>
      <c r="Q152" s="183">
        <v>0</v>
      </c>
      <c r="R152" s="183">
        <v>0</v>
      </c>
      <c r="S152" s="184">
        <f t="shared" si="38"/>
        <v>0</v>
      </c>
      <c r="T152" s="180"/>
      <c r="U152" s="188">
        <f t="shared" si="39"/>
        <v>0</v>
      </c>
      <c r="V152" s="186"/>
      <c r="W152" s="186"/>
      <c r="X152" s="187"/>
      <c r="Y152" s="186"/>
      <c r="Z152" s="186"/>
      <c r="AA152" s="188"/>
      <c r="AB152" s="186"/>
      <c r="AC152" s="180"/>
      <c r="AD152" s="260">
        <f t="shared" si="40"/>
        <v>0</v>
      </c>
      <c r="AE152" s="180"/>
      <c r="AF152" s="190">
        <f t="shared" si="37"/>
        <v>0</v>
      </c>
    </row>
    <row r="153" spans="1:32">
      <c r="A153" s="180">
        <v>139</v>
      </c>
      <c r="B153" s="181" t="s">
        <v>466</v>
      </c>
      <c r="C153" s="181" t="s">
        <v>203</v>
      </c>
      <c r="D153" s="181" t="s">
        <v>227</v>
      </c>
      <c r="E153" s="263" t="s">
        <v>533</v>
      </c>
      <c r="F153" s="183">
        <v>0</v>
      </c>
      <c r="G153" s="183">
        <v>0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183">
        <v>0</v>
      </c>
      <c r="P153" s="183">
        <v>0</v>
      </c>
      <c r="Q153" s="183">
        <v>0</v>
      </c>
      <c r="R153" s="183">
        <v>0</v>
      </c>
      <c r="S153" s="184">
        <f t="shared" si="38"/>
        <v>0</v>
      </c>
      <c r="T153" s="180"/>
      <c r="U153" s="188">
        <f t="shared" si="39"/>
        <v>0</v>
      </c>
      <c r="V153" s="186"/>
      <c r="W153" s="186"/>
      <c r="X153" s="187"/>
      <c r="Y153" s="186"/>
      <c r="Z153" s="186"/>
      <c r="AA153" s="188"/>
      <c r="AB153" s="186"/>
      <c r="AC153" s="180"/>
      <c r="AD153" s="260">
        <f t="shared" si="40"/>
        <v>0</v>
      </c>
      <c r="AE153" s="180"/>
      <c r="AF153" s="190">
        <f t="shared" si="37"/>
        <v>0</v>
      </c>
    </row>
    <row r="154" spans="1:32">
      <c r="A154" s="180">
        <v>140</v>
      </c>
      <c r="B154" s="181" t="s">
        <v>441</v>
      </c>
      <c r="C154" s="181" t="s">
        <v>203</v>
      </c>
      <c r="D154" s="181" t="s">
        <v>229</v>
      </c>
      <c r="E154" s="263" t="s">
        <v>534</v>
      </c>
      <c r="F154" s="183">
        <v>0</v>
      </c>
      <c r="G154" s="183">
        <v>0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83">
        <v>0</v>
      </c>
      <c r="Q154" s="183">
        <v>0</v>
      </c>
      <c r="R154" s="183">
        <v>0</v>
      </c>
      <c r="S154" s="184">
        <f t="shared" si="38"/>
        <v>0</v>
      </c>
      <c r="T154" s="180"/>
      <c r="U154" s="188">
        <f t="shared" si="39"/>
        <v>0</v>
      </c>
      <c r="V154" s="186"/>
      <c r="W154" s="186"/>
      <c r="X154" s="187"/>
      <c r="Y154" s="186"/>
      <c r="Z154" s="186"/>
      <c r="AA154" s="188"/>
      <c r="AB154" s="186"/>
      <c r="AC154" s="180"/>
      <c r="AD154" s="260">
        <f t="shared" si="40"/>
        <v>0</v>
      </c>
      <c r="AE154" s="180"/>
      <c r="AF154" s="190">
        <f t="shared" si="37"/>
        <v>0</v>
      </c>
    </row>
    <row r="155" spans="1:32">
      <c r="A155" s="180">
        <v>141</v>
      </c>
      <c r="B155" s="181" t="s">
        <v>441</v>
      </c>
      <c r="C155" s="181" t="s">
        <v>203</v>
      </c>
      <c r="D155" s="181" t="s">
        <v>204</v>
      </c>
      <c r="E155" s="263" t="s">
        <v>205</v>
      </c>
      <c r="F155" s="183">
        <v>3853770.95</v>
      </c>
      <c r="G155" s="183">
        <v>3606849.65</v>
      </c>
      <c r="H155" s="183">
        <v>1326883.08</v>
      </c>
      <c r="I155" s="183">
        <v>278117.46000000002</v>
      </c>
      <c r="J155" s="183">
        <v>964243.43</v>
      </c>
      <c r="K155" s="183">
        <v>1506918.3</v>
      </c>
      <c r="L155" s="183">
        <v>1930841.53</v>
      </c>
      <c r="M155" s="183">
        <v>2449205.9500000002</v>
      </c>
      <c r="N155" s="183">
        <v>3019442.62</v>
      </c>
      <c r="O155" s="183">
        <v>3359964.43</v>
      </c>
      <c r="P155" s="183">
        <v>2968197.33</v>
      </c>
      <c r="Q155" s="183">
        <v>2824385.07</v>
      </c>
      <c r="R155" s="183">
        <v>2990098.25</v>
      </c>
      <c r="S155" s="184">
        <f t="shared" si="38"/>
        <v>2304748.6208333336</v>
      </c>
      <c r="T155" s="180"/>
      <c r="U155" s="188">
        <f t="shared" si="39"/>
        <v>2304748.6208333336</v>
      </c>
      <c r="V155" s="186"/>
      <c r="W155" s="186"/>
      <c r="X155" s="187"/>
      <c r="Y155" s="186"/>
      <c r="Z155" s="186"/>
      <c r="AA155" s="188"/>
      <c r="AB155" s="186"/>
      <c r="AC155" s="180"/>
      <c r="AD155" s="260">
        <f t="shared" si="40"/>
        <v>2304748.6208333336</v>
      </c>
      <c r="AE155" s="180"/>
      <c r="AF155" s="190">
        <f t="shared" si="37"/>
        <v>0</v>
      </c>
    </row>
    <row r="156" spans="1:32">
      <c r="A156" s="180">
        <v>142</v>
      </c>
      <c r="B156" s="181" t="s">
        <v>441</v>
      </c>
      <c r="C156" s="181" t="s">
        <v>203</v>
      </c>
      <c r="D156" s="181" t="s">
        <v>234</v>
      </c>
      <c r="E156" s="263" t="s">
        <v>535</v>
      </c>
      <c r="F156" s="183">
        <v>319155.09999999998</v>
      </c>
      <c r="G156" s="183">
        <v>45128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83">
        <v>46628.33</v>
      </c>
      <c r="Q156" s="183">
        <v>46628.33</v>
      </c>
      <c r="R156" s="183">
        <v>243628.33</v>
      </c>
      <c r="S156" s="184">
        <f t="shared" si="38"/>
        <v>34981.364583333336</v>
      </c>
      <c r="T156" s="180"/>
      <c r="U156" s="188">
        <f t="shared" si="39"/>
        <v>34981.364583333336</v>
      </c>
      <c r="V156" s="186"/>
      <c r="W156" s="186"/>
      <c r="X156" s="187"/>
      <c r="Y156" s="186"/>
      <c r="Z156" s="186"/>
      <c r="AA156" s="188"/>
      <c r="AB156" s="186"/>
      <c r="AC156" s="180"/>
      <c r="AD156" s="260">
        <f t="shared" si="40"/>
        <v>34981.364583333336</v>
      </c>
      <c r="AE156" s="180"/>
      <c r="AF156" s="190">
        <f t="shared" si="37"/>
        <v>0</v>
      </c>
    </row>
    <row r="157" spans="1:32">
      <c r="A157" s="180">
        <v>143</v>
      </c>
      <c r="B157" s="181" t="s">
        <v>441</v>
      </c>
      <c r="C157" s="181" t="s">
        <v>203</v>
      </c>
      <c r="D157" s="181" t="s">
        <v>536</v>
      </c>
      <c r="E157" s="182" t="s">
        <v>537</v>
      </c>
      <c r="F157" s="183">
        <v>167630.71</v>
      </c>
      <c r="G157" s="183">
        <v>165666.81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183">
        <v>0</v>
      </c>
      <c r="P157" s="183">
        <v>0</v>
      </c>
      <c r="Q157" s="183">
        <v>5308.07</v>
      </c>
      <c r="R157" s="183">
        <v>211022.38</v>
      </c>
      <c r="S157" s="184">
        <f t="shared" si="38"/>
        <v>30025.118749999998</v>
      </c>
      <c r="T157" s="180"/>
      <c r="U157" s="188">
        <f t="shared" si="39"/>
        <v>30025.118749999998</v>
      </c>
      <c r="V157" s="186"/>
      <c r="W157" s="186"/>
      <c r="X157" s="187"/>
      <c r="Y157" s="186"/>
      <c r="Z157" s="186"/>
      <c r="AA157" s="188"/>
      <c r="AB157" s="186"/>
      <c r="AC157" s="180"/>
      <c r="AD157" s="260">
        <f t="shared" si="40"/>
        <v>30025.118749999998</v>
      </c>
      <c r="AE157" s="180"/>
      <c r="AF157" s="190">
        <f t="shared" si="37"/>
        <v>0</v>
      </c>
    </row>
    <row r="158" spans="1:32">
      <c r="A158" s="180">
        <v>144</v>
      </c>
      <c r="B158" s="181" t="s">
        <v>441</v>
      </c>
      <c r="C158" s="181" t="s">
        <v>203</v>
      </c>
      <c r="D158" s="181" t="s">
        <v>538</v>
      </c>
      <c r="E158" s="182" t="s">
        <v>539</v>
      </c>
      <c r="F158" s="183">
        <v>0</v>
      </c>
      <c r="G158" s="183">
        <v>0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83">
        <v>0</v>
      </c>
      <c r="Q158" s="183">
        <v>0</v>
      </c>
      <c r="R158" s="183">
        <v>0</v>
      </c>
      <c r="S158" s="184">
        <f t="shared" si="38"/>
        <v>0</v>
      </c>
      <c r="T158" s="180"/>
      <c r="U158" s="188">
        <f t="shared" si="39"/>
        <v>0</v>
      </c>
      <c r="V158" s="186"/>
      <c r="W158" s="186"/>
      <c r="X158" s="187"/>
      <c r="Y158" s="186"/>
      <c r="Z158" s="186"/>
      <c r="AA158" s="188"/>
      <c r="AB158" s="186"/>
      <c r="AC158" s="180"/>
      <c r="AD158" s="260">
        <f t="shared" si="40"/>
        <v>0</v>
      </c>
      <c r="AE158" s="180"/>
      <c r="AF158" s="190">
        <f t="shared" si="37"/>
        <v>0</v>
      </c>
    </row>
    <row r="159" spans="1:32">
      <c r="A159" s="180">
        <v>145</v>
      </c>
      <c r="B159" s="181" t="s">
        <v>466</v>
      </c>
      <c r="C159" s="181" t="s">
        <v>203</v>
      </c>
      <c r="D159" s="181" t="s">
        <v>210</v>
      </c>
      <c r="E159" s="182" t="s">
        <v>540</v>
      </c>
      <c r="F159" s="183">
        <v>-0.53999999999723503</v>
      </c>
      <c r="G159" s="183">
        <v>-0.54</v>
      </c>
      <c r="H159" s="183">
        <v>-0.54</v>
      </c>
      <c r="I159" s="183">
        <v>183394.79</v>
      </c>
      <c r="J159" s="183">
        <v>163017.59</v>
      </c>
      <c r="K159" s="183">
        <v>142640.39000000001</v>
      </c>
      <c r="L159" s="183">
        <v>122263.19</v>
      </c>
      <c r="M159" s="183">
        <v>101885.99</v>
      </c>
      <c r="N159" s="183">
        <v>81508.789999999994</v>
      </c>
      <c r="O159" s="183">
        <v>61131.59</v>
      </c>
      <c r="P159" s="183">
        <v>40754.39</v>
      </c>
      <c r="Q159" s="183">
        <v>20377.189999999999</v>
      </c>
      <c r="R159" s="183">
        <v>-1.00000000311411E-2</v>
      </c>
      <c r="S159" s="184">
        <f t="shared" si="38"/>
        <v>76414.379583333342</v>
      </c>
      <c r="T159" s="180"/>
      <c r="U159" s="188">
        <f t="shared" si="39"/>
        <v>76414.379583333342</v>
      </c>
      <c r="V159" s="186"/>
      <c r="W159" s="186"/>
      <c r="X159" s="187"/>
      <c r="Y159" s="186"/>
      <c r="Z159" s="186"/>
      <c r="AA159" s="188"/>
      <c r="AB159" s="186"/>
      <c r="AC159" s="180"/>
      <c r="AD159" s="260">
        <f t="shared" si="40"/>
        <v>76414.379583333342</v>
      </c>
      <c r="AE159" s="180"/>
      <c r="AF159" s="190">
        <f t="shared" si="37"/>
        <v>0</v>
      </c>
    </row>
    <row r="160" spans="1:32">
      <c r="A160" s="180">
        <v>146</v>
      </c>
      <c r="B160" s="181" t="s">
        <v>466</v>
      </c>
      <c r="C160" s="181" t="s">
        <v>203</v>
      </c>
      <c r="D160" s="181" t="s">
        <v>195</v>
      </c>
      <c r="E160" s="182" t="s">
        <v>541</v>
      </c>
      <c r="F160" s="183">
        <v>30388.94</v>
      </c>
      <c r="G160" s="183">
        <v>24311.16</v>
      </c>
      <c r="H160" s="183">
        <v>18233.38</v>
      </c>
      <c r="I160" s="183">
        <v>12155.6</v>
      </c>
      <c r="J160" s="183">
        <v>6077.82</v>
      </c>
      <c r="K160" s="183">
        <v>4.0000000002692097E-2</v>
      </c>
      <c r="L160" s="183">
        <v>72172.259999999995</v>
      </c>
      <c r="M160" s="183">
        <v>65611.100000000006</v>
      </c>
      <c r="N160" s="183">
        <v>59049.99</v>
      </c>
      <c r="O160" s="183">
        <v>52488.88</v>
      </c>
      <c r="P160" s="183">
        <v>45927.77</v>
      </c>
      <c r="Q160" s="183">
        <v>39366.660000000003</v>
      </c>
      <c r="R160" s="183">
        <v>32805.550000000003</v>
      </c>
      <c r="S160" s="184">
        <f t="shared" si="38"/>
        <v>35582.658750000002</v>
      </c>
      <c r="T160" s="180"/>
      <c r="U160" s="188">
        <f t="shared" si="39"/>
        <v>35582.658750000002</v>
      </c>
      <c r="V160" s="186"/>
      <c r="W160" s="186"/>
      <c r="X160" s="187"/>
      <c r="Y160" s="186"/>
      <c r="Z160" s="186"/>
      <c r="AA160" s="188"/>
      <c r="AB160" s="186"/>
      <c r="AC160" s="180"/>
      <c r="AD160" s="260">
        <f t="shared" si="40"/>
        <v>35582.658750000002</v>
      </c>
      <c r="AE160" s="180"/>
      <c r="AF160" s="190">
        <f t="shared" si="37"/>
        <v>0</v>
      </c>
    </row>
    <row r="161" spans="1:32">
      <c r="A161" s="180">
        <v>147</v>
      </c>
      <c r="B161" s="181" t="s">
        <v>466</v>
      </c>
      <c r="C161" s="181" t="s">
        <v>203</v>
      </c>
      <c r="D161" s="181" t="s">
        <v>241</v>
      </c>
      <c r="E161" s="182" t="s">
        <v>542</v>
      </c>
      <c r="F161" s="183">
        <v>939156</v>
      </c>
      <c r="G161" s="183">
        <v>782630</v>
      </c>
      <c r="H161" s="183">
        <v>626104</v>
      </c>
      <c r="I161" s="183">
        <v>469578</v>
      </c>
      <c r="J161" s="183">
        <v>313052</v>
      </c>
      <c r="K161" s="183">
        <v>156526</v>
      </c>
      <c r="L161" s="183">
        <v>0</v>
      </c>
      <c r="M161" s="183">
        <v>0</v>
      </c>
      <c r="N161" s="183">
        <v>0</v>
      </c>
      <c r="O161" s="183">
        <v>0</v>
      </c>
      <c r="P161" s="183">
        <v>0</v>
      </c>
      <c r="Q161" s="183">
        <v>1284577</v>
      </c>
      <c r="R161" s="183">
        <v>1101066</v>
      </c>
      <c r="S161" s="184">
        <f t="shared" si="38"/>
        <v>387714.83333333331</v>
      </c>
      <c r="T161" s="180"/>
      <c r="U161" s="188">
        <f t="shared" si="39"/>
        <v>387714.83333333331</v>
      </c>
      <c r="V161" s="186"/>
      <c r="W161" s="186"/>
      <c r="X161" s="187"/>
      <c r="Y161" s="186"/>
      <c r="Z161" s="186"/>
      <c r="AA161" s="188"/>
      <c r="AB161" s="186"/>
      <c r="AC161" s="180"/>
      <c r="AD161" s="260">
        <f t="shared" si="40"/>
        <v>387714.83333333331</v>
      </c>
      <c r="AE161" s="180"/>
      <c r="AF161" s="190">
        <f t="shared" si="37"/>
        <v>0</v>
      </c>
    </row>
    <row r="162" spans="1:32">
      <c r="A162" s="180">
        <v>148</v>
      </c>
      <c r="B162" s="181" t="s">
        <v>441</v>
      </c>
      <c r="C162" s="181" t="s">
        <v>203</v>
      </c>
      <c r="D162" s="181" t="s">
        <v>197</v>
      </c>
      <c r="E162" s="182" t="s">
        <v>543</v>
      </c>
      <c r="F162" s="183">
        <v>54525.75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183">
        <v>0</v>
      </c>
      <c r="P162" s="183">
        <v>0</v>
      </c>
      <c r="Q162" s="183">
        <v>0</v>
      </c>
      <c r="R162" s="183">
        <v>0</v>
      </c>
      <c r="S162" s="184">
        <f t="shared" si="38"/>
        <v>2271.90625</v>
      </c>
      <c r="T162" s="180"/>
      <c r="U162" s="188">
        <f t="shared" si="39"/>
        <v>2271.90625</v>
      </c>
      <c r="V162" s="186"/>
      <c r="W162" s="186"/>
      <c r="X162" s="187"/>
      <c r="Y162" s="186"/>
      <c r="Z162" s="186"/>
      <c r="AA162" s="188"/>
      <c r="AB162" s="186"/>
      <c r="AC162" s="180"/>
      <c r="AD162" s="260">
        <f t="shared" si="40"/>
        <v>2271.90625</v>
      </c>
      <c r="AE162" s="180"/>
      <c r="AF162" s="190">
        <f t="shared" si="37"/>
        <v>0</v>
      </c>
    </row>
    <row r="163" spans="1:32">
      <c r="A163" s="180">
        <v>149</v>
      </c>
      <c r="B163" s="181" t="s">
        <v>466</v>
      </c>
      <c r="C163" s="181" t="s">
        <v>206</v>
      </c>
      <c r="D163" s="181" t="s">
        <v>544</v>
      </c>
      <c r="E163" s="182" t="s">
        <v>545</v>
      </c>
      <c r="F163" s="183">
        <v>0</v>
      </c>
      <c r="G163" s="183">
        <v>9483.2199999999993</v>
      </c>
      <c r="H163" s="183">
        <v>26889.57</v>
      </c>
      <c r="I163" s="183">
        <v>17716.62</v>
      </c>
      <c r="J163" s="183">
        <v>0</v>
      </c>
      <c r="K163" s="183">
        <v>0</v>
      </c>
      <c r="L163" s="183">
        <v>84.69</v>
      </c>
      <c r="M163" s="183">
        <v>0</v>
      </c>
      <c r="N163" s="183">
        <v>0</v>
      </c>
      <c r="O163" s="183">
        <v>0</v>
      </c>
      <c r="P163" s="183">
        <v>0</v>
      </c>
      <c r="Q163" s="183">
        <v>68260.69</v>
      </c>
      <c r="R163" s="183">
        <v>140934.53</v>
      </c>
      <c r="S163" s="184">
        <f t="shared" si="38"/>
        <v>16075.171249999999</v>
      </c>
      <c r="T163" s="180"/>
      <c r="U163" s="188">
        <f t="shared" si="39"/>
        <v>16075.171249999999</v>
      </c>
      <c r="V163" s="186"/>
      <c r="W163" s="186"/>
      <c r="X163" s="187"/>
      <c r="Y163" s="186"/>
      <c r="Z163" s="186"/>
      <c r="AA163" s="188"/>
      <c r="AB163" s="186"/>
      <c r="AC163" s="180"/>
      <c r="AD163" s="260">
        <f t="shared" si="40"/>
        <v>16075.171249999999</v>
      </c>
      <c r="AE163" s="180"/>
      <c r="AF163" s="190">
        <f t="shared" si="37"/>
        <v>0</v>
      </c>
    </row>
    <row r="164" spans="1:32">
      <c r="A164" s="180">
        <v>150</v>
      </c>
      <c r="B164" s="181" t="s">
        <v>468</v>
      </c>
      <c r="C164" s="181" t="s">
        <v>206</v>
      </c>
      <c r="D164" s="181" t="s">
        <v>546</v>
      </c>
      <c r="E164" s="182" t="s">
        <v>545</v>
      </c>
      <c r="F164" s="183">
        <v>0</v>
      </c>
      <c r="G164" s="183">
        <v>34303.589999999997</v>
      </c>
      <c r="H164" s="183">
        <v>97267.5</v>
      </c>
      <c r="I164" s="183">
        <v>64086.25</v>
      </c>
      <c r="J164" s="183">
        <v>0</v>
      </c>
      <c r="K164" s="183">
        <v>0</v>
      </c>
      <c r="L164" s="183">
        <v>306.37</v>
      </c>
      <c r="M164" s="183">
        <v>0</v>
      </c>
      <c r="N164" s="183">
        <v>0</v>
      </c>
      <c r="O164" s="183">
        <v>0</v>
      </c>
      <c r="P164" s="183">
        <v>0</v>
      </c>
      <c r="Q164" s="183">
        <v>246304.71</v>
      </c>
      <c r="R164" s="183">
        <v>418063.31</v>
      </c>
      <c r="S164" s="184">
        <f t="shared" si="38"/>
        <v>54275.006249999999</v>
      </c>
      <c r="T164" s="180"/>
      <c r="U164" s="188">
        <f t="shared" si="39"/>
        <v>54275.006249999999</v>
      </c>
      <c r="V164" s="186"/>
      <c r="W164" s="186"/>
      <c r="X164" s="187"/>
      <c r="Y164" s="186"/>
      <c r="Z164" s="186"/>
      <c r="AA164" s="188"/>
      <c r="AB164" s="186"/>
      <c r="AC164" s="180"/>
      <c r="AD164" s="260">
        <f t="shared" si="40"/>
        <v>54275.006249999999</v>
      </c>
      <c r="AE164" s="180"/>
      <c r="AF164" s="190">
        <f t="shared" si="37"/>
        <v>0</v>
      </c>
    </row>
    <row r="165" spans="1:32">
      <c r="A165" s="180">
        <v>151</v>
      </c>
      <c r="B165" s="181" t="s">
        <v>441</v>
      </c>
      <c r="C165" s="181" t="s">
        <v>207</v>
      </c>
      <c r="D165" s="181" t="s">
        <v>210</v>
      </c>
      <c r="E165" s="182" t="s">
        <v>208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4">
        <f t="shared" si="38"/>
        <v>0</v>
      </c>
      <c r="T165" s="180"/>
      <c r="U165" s="188">
        <f t="shared" si="39"/>
        <v>0</v>
      </c>
      <c r="V165" s="186"/>
      <c r="W165" s="186"/>
      <c r="X165" s="187"/>
      <c r="Y165" s="186"/>
      <c r="Z165" s="186"/>
      <c r="AA165" s="188"/>
      <c r="AB165" s="186"/>
      <c r="AC165" s="180"/>
      <c r="AD165" s="260">
        <f t="shared" si="40"/>
        <v>0</v>
      </c>
      <c r="AE165" s="180"/>
      <c r="AF165" s="190">
        <f t="shared" si="37"/>
        <v>0</v>
      </c>
    </row>
    <row r="166" spans="1:32">
      <c r="A166" s="180">
        <v>152</v>
      </c>
      <c r="B166" s="181" t="s">
        <v>441</v>
      </c>
      <c r="C166" s="181" t="s">
        <v>209</v>
      </c>
      <c r="D166" s="181" t="s">
        <v>210</v>
      </c>
      <c r="E166" s="182" t="s">
        <v>211</v>
      </c>
      <c r="F166" s="183">
        <v>138098</v>
      </c>
      <c r="G166" s="183">
        <v>0</v>
      </c>
      <c r="H166" s="183">
        <v>0</v>
      </c>
      <c r="I166" s="183">
        <v>0</v>
      </c>
      <c r="J166" s="183">
        <v>155625.42000000001</v>
      </c>
      <c r="K166" s="183">
        <v>63020.27</v>
      </c>
      <c r="L166" s="183">
        <v>2.18278728425503E-11</v>
      </c>
      <c r="M166" s="183">
        <v>17094.080000000002</v>
      </c>
      <c r="N166" s="183">
        <v>126114.47</v>
      </c>
      <c r="O166" s="183">
        <v>246339.07</v>
      </c>
      <c r="P166" s="183">
        <v>595127.11</v>
      </c>
      <c r="Q166" s="183">
        <v>0</v>
      </c>
      <c r="R166" s="183">
        <v>0</v>
      </c>
      <c r="S166" s="184">
        <f t="shared" si="38"/>
        <v>106030.78499999999</v>
      </c>
      <c r="T166" s="180"/>
      <c r="U166" s="188">
        <f t="shared" si="39"/>
        <v>106030.78499999999</v>
      </c>
      <c r="V166" s="186"/>
      <c r="W166" s="186"/>
      <c r="X166" s="187"/>
      <c r="Y166" s="186"/>
      <c r="Z166" s="186"/>
      <c r="AA166" s="188"/>
      <c r="AB166" s="186"/>
      <c r="AC166" s="180"/>
      <c r="AD166" s="260">
        <f t="shared" si="40"/>
        <v>106030.78499999999</v>
      </c>
      <c r="AE166" s="180"/>
      <c r="AF166" s="190">
        <f t="shared" si="37"/>
        <v>0</v>
      </c>
    </row>
    <row r="167" spans="1:32">
      <c r="A167" s="180">
        <v>153</v>
      </c>
      <c r="B167" s="181" t="s">
        <v>994</v>
      </c>
      <c r="C167" s="181" t="s">
        <v>203</v>
      </c>
      <c r="D167" s="181" t="s">
        <v>360</v>
      </c>
      <c r="E167" s="182" t="s">
        <v>1000</v>
      </c>
      <c r="F167" s="183">
        <v>0</v>
      </c>
      <c r="G167" s="183">
        <v>0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83">
        <v>0</v>
      </c>
      <c r="Q167" s="183">
        <v>0</v>
      </c>
      <c r="R167" s="183">
        <v>0</v>
      </c>
      <c r="S167" s="184">
        <f t="shared" si="38"/>
        <v>0</v>
      </c>
      <c r="T167" s="180"/>
      <c r="U167" s="188">
        <f>+S167</f>
        <v>0</v>
      </c>
      <c r="V167" s="186"/>
      <c r="W167" s="186"/>
      <c r="X167" s="187"/>
      <c r="Y167" s="186"/>
      <c r="Z167" s="186"/>
      <c r="AA167" s="188"/>
      <c r="AB167" s="186"/>
      <c r="AC167" s="180"/>
      <c r="AD167" s="260">
        <f t="shared" si="40"/>
        <v>0</v>
      </c>
      <c r="AE167" s="180"/>
      <c r="AF167" s="190">
        <f t="shared" si="37"/>
        <v>0</v>
      </c>
    </row>
    <row r="168" spans="1:32">
      <c r="A168" s="180">
        <v>154</v>
      </c>
      <c r="B168" s="181" t="s">
        <v>994</v>
      </c>
      <c r="C168" s="181" t="s">
        <v>207</v>
      </c>
      <c r="D168" s="181" t="s">
        <v>124</v>
      </c>
      <c r="E168" s="182" t="s">
        <v>208</v>
      </c>
      <c r="F168" s="183">
        <v>7163930.3700000001</v>
      </c>
      <c r="G168" s="183">
        <v>7096061.2400000002</v>
      </c>
      <c r="H168" s="183">
        <v>6941832.46</v>
      </c>
      <c r="I168" s="183">
        <v>7947757.0700000003</v>
      </c>
      <c r="J168" s="183">
        <v>8215596.3700000001</v>
      </c>
      <c r="K168" s="183">
        <v>8490754.1600000001</v>
      </c>
      <c r="L168" s="183">
        <v>8857832.4399999995</v>
      </c>
      <c r="M168" s="183">
        <v>8945421.9299999997</v>
      </c>
      <c r="N168" s="183">
        <v>8910451.8699999992</v>
      </c>
      <c r="O168" s="183">
        <v>9323644.0099999998</v>
      </c>
      <c r="P168" s="183">
        <v>9452222.6500000004</v>
      </c>
      <c r="Q168" s="183">
        <v>9142510.2899999991</v>
      </c>
      <c r="R168" s="183">
        <v>9269935.5</v>
      </c>
      <c r="S168" s="184">
        <f t="shared" si="38"/>
        <v>8461751.4520833343</v>
      </c>
      <c r="T168" s="180"/>
      <c r="U168" s="188">
        <f>+S168</f>
        <v>8461751.4520833343</v>
      </c>
      <c r="V168" s="186"/>
      <c r="W168" s="186"/>
      <c r="X168" s="187"/>
      <c r="Y168" s="186"/>
      <c r="Z168" s="186"/>
      <c r="AA168" s="188"/>
      <c r="AB168" s="186"/>
      <c r="AC168" s="180"/>
      <c r="AD168" s="260">
        <f t="shared" si="40"/>
        <v>8461751.4520833343</v>
      </c>
      <c r="AE168" s="180"/>
      <c r="AF168" s="190">
        <f t="shared" si="37"/>
        <v>0</v>
      </c>
    </row>
    <row r="169" spans="1:32">
      <c r="A169" s="180">
        <v>155</v>
      </c>
      <c r="B169" s="180"/>
      <c r="C169" s="180"/>
      <c r="D169" s="180"/>
      <c r="E169" s="182" t="s">
        <v>212</v>
      </c>
      <c r="F169" s="212">
        <f t="shared" ref="F169:R169" si="41">SUM(F151:F168)</f>
        <v>12804673.800000001</v>
      </c>
      <c r="G169" s="212">
        <f t="shared" si="41"/>
        <v>12907105.129999999</v>
      </c>
      <c r="H169" s="212">
        <f t="shared" si="41"/>
        <v>10131441.17</v>
      </c>
      <c r="I169" s="212">
        <f t="shared" si="41"/>
        <v>9971750.9900000002</v>
      </c>
      <c r="J169" s="212">
        <f t="shared" si="41"/>
        <v>10696895.780000001</v>
      </c>
      <c r="K169" s="212">
        <f t="shared" si="41"/>
        <v>11119480.26</v>
      </c>
      <c r="L169" s="212">
        <f t="shared" si="41"/>
        <v>11648832.139999999</v>
      </c>
      <c r="M169" s="212">
        <f t="shared" si="41"/>
        <v>12124888.66</v>
      </c>
      <c r="N169" s="212">
        <f t="shared" si="41"/>
        <v>12615847.789999999</v>
      </c>
      <c r="O169" s="212">
        <f t="shared" si="41"/>
        <v>13355695.459999999</v>
      </c>
      <c r="P169" s="212">
        <f t="shared" si="41"/>
        <v>13347853.24</v>
      </c>
      <c r="Q169" s="212">
        <f t="shared" si="41"/>
        <v>13977542.029999999</v>
      </c>
      <c r="R169" s="212">
        <f t="shared" si="41"/>
        <v>14590345.77</v>
      </c>
      <c r="S169" s="212">
        <f>SUM(S151:S168)</f>
        <v>12132903.536250003</v>
      </c>
      <c r="T169" s="180"/>
      <c r="U169" s="188"/>
      <c r="V169" s="186"/>
      <c r="W169" s="186"/>
      <c r="X169" s="187"/>
      <c r="Y169" s="186"/>
      <c r="Z169" s="186"/>
      <c r="AA169" s="188"/>
      <c r="AB169" s="186"/>
      <c r="AC169" s="180"/>
      <c r="AD169" s="180"/>
      <c r="AE169" s="180"/>
      <c r="AF169" s="190">
        <f t="shared" si="37"/>
        <v>0</v>
      </c>
    </row>
    <row r="170" spans="1:32">
      <c r="A170" s="180">
        <v>156</v>
      </c>
      <c r="B170" s="180"/>
      <c r="C170" s="180"/>
      <c r="D170" s="180"/>
      <c r="E170" s="229"/>
      <c r="F170" s="183"/>
      <c r="G170" s="264"/>
      <c r="H170" s="252"/>
      <c r="I170" s="252"/>
      <c r="J170" s="253"/>
      <c r="K170" s="254"/>
      <c r="L170" s="255"/>
      <c r="M170" s="256"/>
      <c r="N170" s="257"/>
      <c r="O170" s="224"/>
      <c r="P170" s="258"/>
      <c r="Q170" s="265"/>
      <c r="R170" s="183"/>
      <c r="S170" s="185"/>
      <c r="T170" s="180"/>
      <c r="U170" s="188"/>
      <c r="V170" s="186"/>
      <c r="W170" s="186"/>
      <c r="X170" s="187"/>
      <c r="Y170" s="186"/>
      <c r="Z170" s="186"/>
      <c r="AA170" s="188"/>
      <c r="AB170" s="186"/>
      <c r="AC170" s="180"/>
      <c r="AD170" s="180"/>
      <c r="AE170" s="180"/>
      <c r="AF170" s="190">
        <f t="shared" si="37"/>
        <v>0</v>
      </c>
    </row>
    <row r="171" spans="1:32">
      <c r="A171" s="180">
        <v>157</v>
      </c>
      <c r="B171" s="181" t="s">
        <v>466</v>
      </c>
      <c r="C171" s="181" t="s">
        <v>213</v>
      </c>
      <c r="D171" s="181" t="s">
        <v>210</v>
      </c>
      <c r="E171" s="182" t="s">
        <v>547</v>
      </c>
      <c r="F171" s="183">
        <v>3995882.3</v>
      </c>
      <c r="G171" s="183">
        <v>3423162.75</v>
      </c>
      <c r="H171" s="183">
        <v>3065783.59</v>
      </c>
      <c r="I171" s="183">
        <v>2404461.13</v>
      </c>
      <c r="J171" s="183">
        <v>1038413.91</v>
      </c>
      <c r="K171" s="183">
        <v>676837.24</v>
      </c>
      <c r="L171" s="183">
        <v>381264</v>
      </c>
      <c r="M171" s="183">
        <v>212937.1</v>
      </c>
      <c r="N171" s="183">
        <v>360105.41</v>
      </c>
      <c r="O171" s="183">
        <v>528249.82999999996</v>
      </c>
      <c r="P171" s="183">
        <v>1688408</v>
      </c>
      <c r="Q171" s="183">
        <v>3602492.96</v>
      </c>
      <c r="R171" s="183">
        <v>4079218.54</v>
      </c>
      <c r="S171" s="184">
        <f>((F171+R171)+((G171+H171+I171+J171+K171+L171+M171+N171+O171+P171+Q171)*2))/24</f>
        <v>1784972.1949999996</v>
      </c>
      <c r="T171" s="180"/>
      <c r="U171" s="188">
        <f t="shared" ref="U171:U180" si="42">+S171</f>
        <v>1784972.1949999996</v>
      </c>
      <c r="V171" s="186"/>
      <c r="W171" s="186"/>
      <c r="X171" s="187"/>
      <c r="Y171" s="186"/>
      <c r="Z171" s="186"/>
      <c r="AA171" s="188"/>
      <c r="AB171" s="186"/>
      <c r="AC171" s="180"/>
      <c r="AD171" s="260">
        <f t="shared" ref="AD171:AD180" si="43">+U171</f>
        <v>1784972.1949999996</v>
      </c>
      <c r="AE171" s="180"/>
      <c r="AF171" s="190">
        <f t="shared" si="37"/>
        <v>0</v>
      </c>
    </row>
    <row r="172" spans="1:32">
      <c r="A172" s="180">
        <v>158</v>
      </c>
      <c r="B172" s="181" t="s">
        <v>468</v>
      </c>
      <c r="C172" s="181" t="s">
        <v>213</v>
      </c>
      <c r="D172" s="181" t="s">
        <v>210</v>
      </c>
      <c r="E172" s="182" t="s">
        <v>547</v>
      </c>
      <c r="F172" s="183">
        <v>12363365.84</v>
      </c>
      <c r="G172" s="183">
        <v>10307756.83</v>
      </c>
      <c r="H172" s="183">
        <v>9711236.5399999991</v>
      </c>
      <c r="I172" s="183">
        <v>8039733.9400000004</v>
      </c>
      <c r="J172" s="183">
        <v>3335477.63</v>
      </c>
      <c r="K172" s="183">
        <v>2057299.22</v>
      </c>
      <c r="L172" s="183">
        <v>1104056.74</v>
      </c>
      <c r="M172" s="183">
        <v>723502.78</v>
      </c>
      <c r="N172" s="183">
        <v>1188168.02</v>
      </c>
      <c r="O172" s="183">
        <v>1704191.24</v>
      </c>
      <c r="P172" s="183">
        <v>5398890.3700000001</v>
      </c>
      <c r="Q172" s="183">
        <v>11271031.82</v>
      </c>
      <c r="R172" s="183">
        <v>12043489.82</v>
      </c>
      <c r="S172" s="184">
        <f t="shared" ref="S172:S179" si="44">((F172+R172)+((G172+H172+I172+J172+K172+L172+M172+N172+O172+P172+Q172)*2))/24</f>
        <v>5587064.4133333331</v>
      </c>
      <c r="T172" s="180"/>
      <c r="U172" s="188">
        <f t="shared" si="42"/>
        <v>5587064.4133333331</v>
      </c>
      <c r="V172" s="186"/>
      <c r="W172" s="186"/>
      <c r="X172" s="187"/>
      <c r="Y172" s="186"/>
      <c r="Z172" s="186"/>
      <c r="AA172" s="188"/>
      <c r="AB172" s="186"/>
      <c r="AC172" s="180"/>
      <c r="AD172" s="260">
        <f t="shared" si="43"/>
        <v>5587064.4133333331</v>
      </c>
      <c r="AE172" s="180"/>
      <c r="AF172" s="190">
        <f t="shared" si="37"/>
        <v>0</v>
      </c>
    </row>
    <row r="173" spans="1:32">
      <c r="A173" s="180">
        <v>159</v>
      </c>
      <c r="B173" s="181" t="s">
        <v>466</v>
      </c>
      <c r="C173" s="181" t="s">
        <v>213</v>
      </c>
      <c r="D173" s="181" t="s">
        <v>195</v>
      </c>
      <c r="E173" s="182" t="s">
        <v>548</v>
      </c>
      <c r="F173" s="183">
        <v>2358929.9900000002</v>
      </c>
      <c r="G173" s="183">
        <v>1969288.28</v>
      </c>
      <c r="H173" s="183">
        <v>1789226.73</v>
      </c>
      <c r="I173" s="183">
        <v>1421626.92</v>
      </c>
      <c r="J173" s="183">
        <v>613721.06999999995</v>
      </c>
      <c r="K173" s="183">
        <v>388932.67</v>
      </c>
      <c r="L173" s="183">
        <v>248679.44</v>
      </c>
      <c r="M173" s="183">
        <v>180384.34</v>
      </c>
      <c r="N173" s="183">
        <v>282733.32</v>
      </c>
      <c r="O173" s="183">
        <v>401064.62</v>
      </c>
      <c r="P173" s="183">
        <v>1092583.6299999999</v>
      </c>
      <c r="Q173" s="183">
        <v>2059195.74</v>
      </c>
      <c r="R173" s="183">
        <v>2341346.5099999998</v>
      </c>
      <c r="S173" s="184">
        <f t="shared" si="44"/>
        <v>1066464.5841666667</v>
      </c>
      <c r="T173" s="180"/>
      <c r="U173" s="188">
        <f t="shared" si="42"/>
        <v>1066464.5841666667</v>
      </c>
      <c r="V173" s="186"/>
      <c r="W173" s="186"/>
      <c r="X173" s="187"/>
      <c r="Y173" s="186"/>
      <c r="Z173" s="186"/>
      <c r="AA173" s="188"/>
      <c r="AB173" s="186"/>
      <c r="AC173" s="180"/>
      <c r="AD173" s="260">
        <f t="shared" si="43"/>
        <v>1066464.5841666667</v>
      </c>
      <c r="AE173" s="180"/>
      <c r="AF173" s="190">
        <f t="shared" si="37"/>
        <v>0</v>
      </c>
    </row>
    <row r="174" spans="1:32">
      <c r="A174" s="180">
        <v>160</v>
      </c>
      <c r="B174" s="181" t="s">
        <v>468</v>
      </c>
      <c r="C174" s="181" t="s">
        <v>213</v>
      </c>
      <c r="D174" s="181" t="s">
        <v>195</v>
      </c>
      <c r="E174" s="182" t="s">
        <v>548</v>
      </c>
      <c r="F174" s="183">
        <v>9421371.3000000007</v>
      </c>
      <c r="G174" s="183">
        <v>7797724.8200000003</v>
      </c>
      <c r="H174" s="183">
        <v>7639002.5</v>
      </c>
      <c r="I174" s="183">
        <v>6183695.3200000003</v>
      </c>
      <c r="J174" s="183">
        <v>2469148.2400000002</v>
      </c>
      <c r="K174" s="183">
        <v>1660539.17</v>
      </c>
      <c r="L174" s="183">
        <v>919534.84</v>
      </c>
      <c r="M174" s="183">
        <v>664126.59</v>
      </c>
      <c r="N174" s="183">
        <v>1248882.07</v>
      </c>
      <c r="O174" s="183">
        <v>1782254.23</v>
      </c>
      <c r="P174" s="183">
        <v>4973893.0199999996</v>
      </c>
      <c r="Q174" s="183">
        <v>7134095.25</v>
      </c>
      <c r="R174" s="183">
        <v>7937370.2199999997</v>
      </c>
      <c r="S174" s="184">
        <f t="shared" si="44"/>
        <v>4262688.9008333338</v>
      </c>
      <c r="T174" s="180"/>
      <c r="U174" s="188">
        <f t="shared" si="42"/>
        <v>4262688.9008333338</v>
      </c>
      <c r="V174" s="186"/>
      <c r="W174" s="186"/>
      <c r="X174" s="187"/>
      <c r="Y174" s="186"/>
      <c r="Z174" s="186"/>
      <c r="AA174" s="188"/>
      <c r="AB174" s="186"/>
      <c r="AC174" s="180"/>
      <c r="AD174" s="260">
        <f t="shared" si="43"/>
        <v>4262688.9008333338</v>
      </c>
      <c r="AE174" s="180"/>
      <c r="AF174" s="190">
        <f t="shared" si="37"/>
        <v>0</v>
      </c>
    </row>
    <row r="175" spans="1:32">
      <c r="A175" s="180">
        <v>161</v>
      </c>
      <c r="B175" s="181" t="s">
        <v>466</v>
      </c>
      <c r="C175" s="181" t="s">
        <v>213</v>
      </c>
      <c r="D175" s="181" t="s">
        <v>241</v>
      </c>
      <c r="E175" s="182" t="s">
        <v>549</v>
      </c>
      <c r="F175" s="183">
        <v>11691.44</v>
      </c>
      <c r="G175" s="183">
        <v>8667.4699999999993</v>
      </c>
      <c r="H175" s="183">
        <v>8020.07</v>
      </c>
      <c r="I175" s="183">
        <v>7340.92</v>
      </c>
      <c r="J175" s="183">
        <v>5051.95</v>
      </c>
      <c r="K175" s="183">
        <v>3806.89</v>
      </c>
      <c r="L175" s="183">
        <v>3200.73</v>
      </c>
      <c r="M175" s="183">
        <v>2875.87</v>
      </c>
      <c r="N175" s="183">
        <v>2895.93</v>
      </c>
      <c r="O175" s="183">
        <v>3123.14</v>
      </c>
      <c r="P175" s="183">
        <v>92042.91</v>
      </c>
      <c r="Q175" s="183">
        <v>51771.42</v>
      </c>
      <c r="R175" s="183">
        <v>9017.9700000000103</v>
      </c>
      <c r="S175" s="184">
        <f t="shared" si="44"/>
        <v>16596.000416666666</v>
      </c>
      <c r="T175" s="180"/>
      <c r="U175" s="188">
        <f t="shared" si="42"/>
        <v>16596.000416666666</v>
      </c>
      <c r="V175" s="186"/>
      <c r="W175" s="186"/>
      <c r="X175" s="187"/>
      <c r="Y175" s="186"/>
      <c r="Z175" s="186"/>
      <c r="AA175" s="188"/>
      <c r="AB175" s="186"/>
      <c r="AC175" s="180"/>
      <c r="AD175" s="260">
        <f t="shared" si="43"/>
        <v>16596.000416666666</v>
      </c>
      <c r="AE175" s="180"/>
      <c r="AF175" s="190">
        <f t="shared" si="37"/>
        <v>0</v>
      </c>
    </row>
    <row r="176" spans="1:32">
      <c r="A176" s="180">
        <v>162</v>
      </c>
      <c r="B176" s="181" t="s">
        <v>468</v>
      </c>
      <c r="C176" s="181" t="s">
        <v>213</v>
      </c>
      <c r="D176" s="181" t="s">
        <v>241</v>
      </c>
      <c r="E176" s="182" t="s">
        <v>549</v>
      </c>
      <c r="F176" s="183">
        <v>1264015.1200000001</v>
      </c>
      <c r="G176" s="183">
        <v>1322568.24</v>
      </c>
      <c r="H176" s="183">
        <v>1228056.0900000001</v>
      </c>
      <c r="I176" s="183">
        <v>1262711.82</v>
      </c>
      <c r="J176" s="183">
        <v>1021517.42</v>
      </c>
      <c r="K176" s="183">
        <v>725707.29</v>
      </c>
      <c r="L176" s="183">
        <v>551192.22</v>
      </c>
      <c r="M176" s="183">
        <v>522627.66</v>
      </c>
      <c r="N176" s="183">
        <v>492969.85</v>
      </c>
      <c r="O176" s="183">
        <v>478432.73</v>
      </c>
      <c r="P176" s="183">
        <v>150025.57999999999</v>
      </c>
      <c r="Q176" s="183">
        <v>208091.36</v>
      </c>
      <c r="R176" s="183">
        <v>291088.88</v>
      </c>
      <c r="S176" s="184">
        <f t="shared" si="44"/>
        <v>728454.3550000001</v>
      </c>
      <c r="T176" s="180"/>
      <c r="U176" s="188">
        <f t="shared" si="42"/>
        <v>728454.3550000001</v>
      </c>
      <c r="V176" s="186"/>
      <c r="W176" s="186"/>
      <c r="X176" s="187"/>
      <c r="Y176" s="186"/>
      <c r="Z176" s="186"/>
      <c r="AA176" s="188"/>
      <c r="AB176" s="186"/>
      <c r="AC176" s="180"/>
      <c r="AD176" s="260">
        <f t="shared" si="43"/>
        <v>728454.3550000001</v>
      </c>
      <c r="AE176" s="180"/>
      <c r="AF176" s="190">
        <f t="shared" si="37"/>
        <v>0</v>
      </c>
    </row>
    <row r="177" spans="1:32">
      <c r="A177" s="180">
        <v>163</v>
      </c>
      <c r="B177" s="181" t="s">
        <v>466</v>
      </c>
      <c r="C177" s="181" t="s">
        <v>214</v>
      </c>
      <c r="D177" s="181" t="s">
        <v>241</v>
      </c>
      <c r="E177" s="182" t="s">
        <v>550</v>
      </c>
      <c r="F177" s="183">
        <v>248515.71</v>
      </c>
      <c r="G177" s="183">
        <v>245147.87</v>
      </c>
      <c r="H177" s="183">
        <v>244076.29</v>
      </c>
      <c r="I177" s="183">
        <v>248621.77</v>
      </c>
      <c r="J177" s="183">
        <v>207494.58</v>
      </c>
      <c r="K177" s="183">
        <v>225318.24</v>
      </c>
      <c r="L177" s="183">
        <v>225012.68</v>
      </c>
      <c r="M177" s="183">
        <v>232203.74</v>
      </c>
      <c r="N177" s="183">
        <v>238335.27</v>
      </c>
      <c r="O177" s="183">
        <v>241295.2</v>
      </c>
      <c r="P177" s="183">
        <v>258534.7</v>
      </c>
      <c r="Q177" s="183">
        <v>238132.3</v>
      </c>
      <c r="R177" s="183">
        <v>258966.5</v>
      </c>
      <c r="S177" s="184">
        <f t="shared" si="44"/>
        <v>238159.47875000001</v>
      </c>
      <c r="T177" s="180"/>
      <c r="U177" s="188">
        <f t="shared" si="42"/>
        <v>238159.47875000001</v>
      </c>
      <c r="V177" s="186"/>
      <c r="W177" s="186"/>
      <c r="X177" s="187"/>
      <c r="Y177" s="186"/>
      <c r="Z177" s="186"/>
      <c r="AA177" s="188"/>
      <c r="AB177" s="186"/>
      <c r="AC177" s="180"/>
      <c r="AD177" s="260">
        <f t="shared" si="43"/>
        <v>238159.47875000001</v>
      </c>
      <c r="AE177" s="180"/>
      <c r="AF177" s="190">
        <f t="shared" si="37"/>
        <v>0</v>
      </c>
    </row>
    <row r="178" spans="1:32">
      <c r="A178" s="180">
        <v>164</v>
      </c>
      <c r="B178" s="181" t="s">
        <v>468</v>
      </c>
      <c r="C178" s="181" t="s">
        <v>214</v>
      </c>
      <c r="D178" s="261" t="s">
        <v>241</v>
      </c>
      <c r="E178" s="182" t="s">
        <v>550</v>
      </c>
      <c r="F178" s="183">
        <v>1349347.15</v>
      </c>
      <c r="G178" s="183">
        <v>1367190.98</v>
      </c>
      <c r="H178" s="183">
        <v>1331194.24</v>
      </c>
      <c r="I178" s="183">
        <v>1428764.58</v>
      </c>
      <c r="J178" s="183">
        <v>1277363.6599999999</v>
      </c>
      <c r="K178" s="183">
        <v>1246256.5</v>
      </c>
      <c r="L178" s="183">
        <v>1271629.31</v>
      </c>
      <c r="M178" s="183">
        <v>1276341.43</v>
      </c>
      <c r="N178" s="183">
        <v>1318001.51</v>
      </c>
      <c r="O178" s="183">
        <v>1390882.26</v>
      </c>
      <c r="P178" s="183">
        <v>1507856.02</v>
      </c>
      <c r="Q178" s="183">
        <v>1525325.79</v>
      </c>
      <c r="R178" s="183">
        <v>1517775.64</v>
      </c>
      <c r="S178" s="184">
        <f t="shared" si="44"/>
        <v>1364530.6395833332</v>
      </c>
      <c r="T178" s="180"/>
      <c r="U178" s="188">
        <f t="shared" si="42"/>
        <v>1364530.6395833332</v>
      </c>
      <c r="V178" s="186"/>
      <c r="W178" s="186"/>
      <c r="X178" s="187"/>
      <c r="Y178" s="186"/>
      <c r="Z178" s="186"/>
      <c r="AA178" s="188"/>
      <c r="AB178" s="186"/>
      <c r="AC178" s="180"/>
      <c r="AD178" s="260">
        <f t="shared" si="43"/>
        <v>1364530.6395833332</v>
      </c>
      <c r="AE178" s="180"/>
      <c r="AF178" s="190">
        <f t="shared" si="37"/>
        <v>0</v>
      </c>
    </row>
    <row r="179" spans="1:32">
      <c r="A179" s="180">
        <v>165</v>
      </c>
      <c r="B179" s="181" t="s">
        <v>466</v>
      </c>
      <c r="C179" s="181" t="s">
        <v>214</v>
      </c>
      <c r="D179" s="181" t="s">
        <v>197</v>
      </c>
      <c r="E179" s="182" t="s">
        <v>551</v>
      </c>
      <c r="F179" s="183">
        <v>131522.85999999999</v>
      </c>
      <c r="G179" s="183">
        <v>130420.82</v>
      </c>
      <c r="H179" s="183">
        <v>114990.65</v>
      </c>
      <c r="I179" s="183">
        <v>129576.78</v>
      </c>
      <c r="J179" s="183">
        <v>115027.92</v>
      </c>
      <c r="K179" s="183">
        <v>94635</v>
      </c>
      <c r="L179" s="183">
        <v>108217.71</v>
      </c>
      <c r="M179" s="183">
        <v>108596.33</v>
      </c>
      <c r="N179" s="183">
        <v>123969.04</v>
      </c>
      <c r="O179" s="183">
        <v>127546.4</v>
      </c>
      <c r="P179" s="183">
        <v>123097.9</v>
      </c>
      <c r="Q179" s="183">
        <v>109894.87</v>
      </c>
      <c r="R179" s="183">
        <v>112953.62</v>
      </c>
      <c r="S179" s="184">
        <f t="shared" si="44"/>
        <v>117350.97166666666</v>
      </c>
      <c r="T179" s="180"/>
      <c r="U179" s="188">
        <f t="shared" si="42"/>
        <v>117350.97166666666</v>
      </c>
      <c r="V179" s="186"/>
      <c r="W179" s="186"/>
      <c r="X179" s="187"/>
      <c r="Y179" s="186"/>
      <c r="Z179" s="186"/>
      <c r="AA179" s="188"/>
      <c r="AB179" s="186"/>
      <c r="AC179" s="180"/>
      <c r="AD179" s="260">
        <f t="shared" si="43"/>
        <v>117350.97166666666</v>
      </c>
      <c r="AE179" s="180"/>
      <c r="AF179" s="190">
        <f t="shared" si="37"/>
        <v>0</v>
      </c>
    </row>
    <row r="180" spans="1:32">
      <c r="A180" s="180">
        <v>166</v>
      </c>
      <c r="B180" s="181" t="s">
        <v>468</v>
      </c>
      <c r="C180" s="181" t="s">
        <v>214</v>
      </c>
      <c r="D180" s="181" t="s">
        <v>197</v>
      </c>
      <c r="E180" s="182" t="s">
        <v>551</v>
      </c>
      <c r="F180" s="225">
        <v>859829.44</v>
      </c>
      <c r="G180" s="225">
        <v>768148.98</v>
      </c>
      <c r="H180" s="225">
        <v>693433.42</v>
      </c>
      <c r="I180" s="225">
        <v>902489.42</v>
      </c>
      <c r="J180" s="225">
        <v>816356.38</v>
      </c>
      <c r="K180" s="225">
        <v>580806.77</v>
      </c>
      <c r="L180" s="225">
        <v>559599.07999999996</v>
      </c>
      <c r="M180" s="225">
        <v>695780.16</v>
      </c>
      <c r="N180" s="225">
        <v>841880.73</v>
      </c>
      <c r="O180" s="225">
        <v>891485.2</v>
      </c>
      <c r="P180" s="225">
        <v>714401.69</v>
      </c>
      <c r="Q180" s="225">
        <v>632811.80000000005</v>
      </c>
      <c r="R180" s="225">
        <v>775920.99</v>
      </c>
      <c r="S180" s="228">
        <f>((F180+R180)+((G180+H180+I180+J180+K180+L180+M180+N180+O180+P180+Q180)*2))/24</f>
        <v>742922.40375000006</v>
      </c>
      <c r="T180" s="180"/>
      <c r="U180" s="188">
        <f t="shared" si="42"/>
        <v>742922.40375000006</v>
      </c>
      <c r="V180" s="186"/>
      <c r="W180" s="186"/>
      <c r="X180" s="187"/>
      <c r="Y180" s="186"/>
      <c r="Z180" s="186"/>
      <c r="AA180" s="188"/>
      <c r="AB180" s="186"/>
      <c r="AC180" s="180"/>
      <c r="AD180" s="260">
        <f t="shared" si="43"/>
        <v>742922.40375000006</v>
      </c>
      <c r="AE180" s="180"/>
      <c r="AF180" s="190">
        <f t="shared" si="37"/>
        <v>0</v>
      </c>
    </row>
    <row r="181" spans="1:32">
      <c r="A181" s="180">
        <v>167</v>
      </c>
      <c r="B181" s="180"/>
      <c r="C181" s="180"/>
      <c r="D181" s="180"/>
      <c r="E181" s="182" t="s">
        <v>215</v>
      </c>
      <c r="F181" s="211">
        <f>SUM(F171:F180)</f>
        <v>32004471.150000006</v>
      </c>
      <c r="G181" s="211">
        <f t="shared" ref="G181:R181" si="45">SUM(G171:G180)</f>
        <v>27340077.039999999</v>
      </c>
      <c r="H181" s="211">
        <f t="shared" si="45"/>
        <v>25825020.119999997</v>
      </c>
      <c r="I181" s="211">
        <f t="shared" si="45"/>
        <v>22029022.600000009</v>
      </c>
      <c r="J181" s="211">
        <f t="shared" si="45"/>
        <v>10899572.760000002</v>
      </c>
      <c r="K181" s="211">
        <f t="shared" si="45"/>
        <v>7660138.9900000002</v>
      </c>
      <c r="L181" s="211">
        <f t="shared" si="45"/>
        <v>5372386.75</v>
      </c>
      <c r="M181" s="211">
        <f t="shared" si="45"/>
        <v>4619376</v>
      </c>
      <c r="N181" s="211">
        <f t="shared" si="45"/>
        <v>6097941.1500000004</v>
      </c>
      <c r="O181" s="211">
        <f t="shared" si="45"/>
        <v>7548524.8499999996</v>
      </c>
      <c r="P181" s="211">
        <f t="shared" si="45"/>
        <v>15999733.819999998</v>
      </c>
      <c r="Q181" s="211">
        <f t="shared" si="45"/>
        <v>26832843.310000002</v>
      </c>
      <c r="R181" s="211">
        <f t="shared" si="45"/>
        <v>29367148.689999994</v>
      </c>
      <c r="S181" s="212">
        <f>SUM(S171:S180)</f>
        <v>15909203.942499999</v>
      </c>
      <c r="T181" s="180"/>
      <c r="U181" s="188"/>
      <c r="V181" s="186"/>
      <c r="W181" s="186"/>
      <c r="X181" s="187"/>
      <c r="Y181" s="186"/>
      <c r="Z181" s="186"/>
      <c r="AA181" s="188"/>
      <c r="AB181" s="186"/>
      <c r="AC181" s="180"/>
      <c r="AD181" s="180"/>
      <c r="AE181" s="180"/>
      <c r="AF181" s="190">
        <f t="shared" si="37"/>
        <v>0</v>
      </c>
    </row>
    <row r="182" spans="1:32">
      <c r="A182" s="180">
        <v>168</v>
      </c>
      <c r="B182" s="180"/>
      <c r="C182" s="180"/>
      <c r="D182" s="180"/>
      <c r="E182" s="229"/>
      <c r="F182" s="183"/>
      <c r="G182" s="264"/>
      <c r="H182" s="252"/>
      <c r="I182" s="252"/>
      <c r="J182" s="253"/>
      <c r="K182" s="254"/>
      <c r="L182" s="255"/>
      <c r="M182" s="256"/>
      <c r="N182" s="257"/>
      <c r="O182" s="224"/>
      <c r="P182" s="258"/>
      <c r="Q182" s="265"/>
      <c r="R182" s="183"/>
      <c r="S182" s="185"/>
      <c r="T182" s="180"/>
      <c r="U182" s="188"/>
      <c r="V182" s="186"/>
      <c r="W182" s="186"/>
      <c r="X182" s="187"/>
      <c r="Y182" s="186"/>
      <c r="Z182" s="186"/>
      <c r="AA182" s="188"/>
      <c r="AB182" s="186"/>
      <c r="AC182" s="180"/>
      <c r="AD182" s="180"/>
      <c r="AE182" s="180"/>
      <c r="AF182" s="190">
        <f t="shared" si="37"/>
        <v>0</v>
      </c>
    </row>
    <row r="183" spans="1:32">
      <c r="A183" s="180">
        <v>169</v>
      </c>
      <c r="B183" s="181" t="s">
        <v>441</v>
      </c>
      <c r="C183" s="181" t="s">
        <v>216</v>
      </c>
      <c r="D183" s="181" t="s">
        <v>552</v>
      </c>
      <c r="E183" s="182" t="s">
        <v>553</v>
      </c>
      <c r="F183" s="183">
        <v>-71282.13</v>
      </c>
      <c r="G183" s="183">
        <v>-70320.240000000005</v>
      </c>
      <c r="H183" s="183">
        <v>-69358.36</v>
      </c>
      <c r="I183" s="183">
        <v>-68396.42</v>
      </c>
      <c r="J183" s="183">
        <v>-67434.539999999994</v>
      </c>
      <c r="K183" s="183">
        <v>-66472.63</v>
      </c>
      <c r="L183" s="183">
        <v>-65510.73</v>
      </c>
      <c r="M183" s="183">
        <v>-64548.83</v>
      </c>
      <c r="N183" s="183">
        <v>-63586.93</v>
      </c>
      <c r="O183" s="183">
        <v>-62625.02</v>
      </c>
      <c r="P183" s="183">
        <v>-61663.12</v>
      </c>
      <c r="Q183" s="183">
        <v>-60701.21</v>
      </c>
      <c r="R183" s="183">
        <v>-59739.33</v>
      </c>
      <c r="S183" s="184">
        <f>((F183+R183)+((G183+H183+I183+J183+K183+L183+M183+N183+O183+P183+Q183)*2))/24</f>
        <v>-65510.73</v>
      </c>
      <c r="T183" s="180"/>
      <c r="U183" s="188"/>
      <c r="V183" s="186"/>
      <c r="W183" s="186"/>
      <c r="X183" s="187">
        <f>+S183</f>
        <v>-65510.73</v>
      </c>
      <c r="Y183" s="186"/>
      <c r="Z183" s="186"/>
      <c r="AA183" s="188"/>
      <c r="AB183" s="186">
        <f>+S183</f>
        <v>-65510.73</v>
      </c>
      <c r="AC183" s="180"/>
      <c r="AD183" s="260">
        <f>+U183</f>
        <v>0</v>
      </c>
      <c r="AE183" s="180"/>
      <c r="AF183" s="190">
        <f t="shared" si="37"/>
        <v>0</v>
      </c>
    </row>
    <row r="184" spans="1:32">
      <c r="A184" s="180">
        <v>170</v>
      </c>
      <c r="B184" s="181" t="s">
        <v>441</v>
      </c>
      <c r="C184" s="181" t="s">
        <v>216</v>
      </c>
      <c r="D184" s="181" t="s">
        <v>554</v>
      </c>
      <c r="E184" s="182" t="s">
        <v>555</v>
      </c>
      <c r="F184" s="183">
        <v>-270158.8</v>
      </c>
      <c r="G184" s="183">
        <v>-266492.56</v>
      </c>
      <c r="H184" s="183">
        <v>-262826.32</v>
      </c>
      <c r="I184" s="183">
        <v>-259160.08</v>
      </c>
      <c r="J184" s="183">
        <v>-255493.81</v>
      </c>
      <c r="K184" s="183">
        <v>-251827.57</v>
      </c>
      <c r="L184" s="183">
        <v>-248161.3</v>
      </c>
      <c r="M184" s="183">
        <v>-244495.04</v>
      </c>
      <c r="N184" s="183">
        <v>-240828.75</v>
      </c>
      <c r="O184" s="183">
        <v>-237162.53</v>
      </c>
      <c r="P184" s="183">
        <v>-233496.28</v>
      </c>
      <c r="Q184" s="183">
        <v>-229830.02</v>
      </c>
      <c r="R184" s="183">
        <v>-226163.76</v>
      </c>
      <c r="S184" s="184">
        <f>((F184+R184)+((G184+H184+I184+J184+K184+L184+M184+N184+O184+P184+Q184)*2))/24</f>
        <v>-248161.29499999995</v>
      </c>
      <c r="T184" s="180"/>
      <c r="U184" s="188"/>
      <c r="V184" s="186"/>
      <c r="W184" s="186"/>
      <c r="X184" s="187">
        <f>+S184</f>
        <v>-248161.29499999995</v>
      </c>
      <c r="Y184" s="186"/>
      <c r="Z184" s="186"/>
      <c r="AA184" s="188"/>
      <c r="AB184" s="186">
        <f t="shared" ref="AB184:AB186" si="46">+S184</f>
        <v>-248161.29499999995</v>
      </c>
      <c r="AC184" s="180"/>
      <c r="AD184" s="260">
        <f>+U184</f>
        <v>0</v>
      </c>
      <c r="AE184" s="180"/>
      <c r="AF184" s="190">
        <f t="shared" si="37"/>
        <v>0</v>
      </c>
    </row>
    <row r="185" spans="1:32">
      <c r="A185" s="180">
        <v>171</v>
      </c>
      <c r="B185" s="181" t="s">
        <v>441</v>
      </c>
      <c r="C185" s="181" t="s">
        <v>216</v>
      </c>
      <c r="D185" s="181" t="s">
        <v>556</v>
      </c>
      <c r="E185" s="182" t="s">
        <v>557</v>
      </c>
      <c r="F185" s="183">
        <v>-1.16415321826935E-10</v>
      </c>
      <c r="G185" s="183">
        <v>0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183">
        <v>0</v>
      </c>
      <c r="P185" s="183">
        <v>0</v>
      </c>
      <c r="Q185" s="183">
        <v>0</v>
      </c>
      <c r="R185" s="183">
        <v>0</v>
      </c>
      <c r="S185" s="184">
        <f>((F185+R185)+((G185+H185+I185+J185+K185+L185+M185+N185+O185+P185+Q185)*2))/24</f>
        <v>-4.8506384094556251E-12</v>
      </c>
      <c r="T185" s="180"/>
      <c r="U185" s="188"/>
      <c r="V185" s="186"/>
      <c r="W185" s="186"/>
      <c r="X185" s="187">
        <f>+S185</f>
        <v>-4.8506384094556251E-12</v>
      </c>
      <c r="Y185" s="186">
        <f>+X185*Z7</f>
        <v>-3.6404041262964461E-12</v>
      </c>
      <c r="Z185" s="186">
        <f>+X185*Z8</f>
        <v>-1.2102342831591785E-12</v>
      </c>
      <c r="AA185" s="188"/>
      <c r="AB185" s="186"/>
      <c r="AC185" s="180"/>
      <c r="AD185" s="260">
        <f>+U185</f>
        <v>0</v>
      </c>
      <c r="AE185" s="180"/>
      <c r="AF185" s="190">
        <f t="shared" si="37"/>
        <v>0</v>
      </c>
    </row>
    <row r="186" spans="1:32">
      <c r="A186" s="180">
        <v>172</v>
      </c>
      <c r="B186" s="181" t="s">
        <v>441</v>
      </c>
      <c r="C186" s="181" t="s">
        <v>216</v>
      </c>
      <c r="D186" s="181" t="s">
        <v>558</v>
      </c>
      <c r="E186" s="182" t="s">
        <v>559</v>
      </c>
      <c r="F186" s="183">
        <v>1401147.76</v>
      </c>
      <c r="G186" s="183">
        <v>1401729.26</v>
      </c>
      <c r="H186" s="183">
        <v>1402310.75</v>
      </c>
      <c r="I186" s="183">
        <v>1402892.24</v>
      </c>
      <c r="J186" s="183">
        <v>1403473.73</v>
      </c>
      <c r="K186" s="183">
        <v>1404055.22</v>
      </c>
      <c r="L186" s="183">
        <v>1406254.74</v>
      </c>
      <c r="M186" s="183">
        <v>1407105.91</v>
      </c>
      <c r="N186" s="183">
        <v>1407957.08</v>
      </c>
      <c r="O186" s="183">
        <v>1408808.24</v>
      </c>
      <c r="P186" s="183">
        <v>1409659.41</v>
      </c>
      <c r="Q186" s="183">
        <v>1410510.56</v>
      </c>
      <c r="R186" s="183">
        <v>953296.83</v>
      </c>
      <c r="S186" s="184">
        <f t="shared" ref="S186:S199" si="47">((F186+R186)+((G186+H186+I186+J186+K186+L186+M186+N186+O186+P186+Q186)*2))/24</f>
        <v>1386831.6195833334</v>
      </c>
      <c r="T186" s="180"/>
      <c r="U186" s="188"/>
      <c r="V186" s="186"/>
      <c r="W186" s="186"/>
      <c r="X186" s="187">
        <f>+S186</f>
        <v>1386831.6195833334</v>
      </c>
      <c r="Y186" s="186"/>
      <c r="Z186" s="186"/>
      <c r="AA186" s="188"/>
      <c r="AB186" s="186">
        <f t="shared" si="46"/>
        <v>1386831.6195833334</v>
      </c>
      <c r="AC186" s="180"/>
      <c r="AD186" s="260">
        <f t="shared" ref="AD186:AD198" si="48">+U186</f>
        <v>0</v>
      </c>
      <c r="AE186" s="180"/>
      <c r="AF186" s="190">
        <f t="shared" si="37"/>
        <v>0</v>
      </c>
    </row>
    <row r="187" spans="1:32">
      <c r="A187" s="180">
        <v>173</v>
      </c>
      <c r="B187" s="181" t="s">
        <v>441</v>
      </c>
      <c r="C187" s="181" t="s">
        <v>216</v>
      </c>
      <c r="D187" s="181" t="s">
        <v>560</v>
      </c>
      <c r="E187" s="182" t="s">
        <v>561</v>
      </c>
      <c r="F187" s="183">
        <v>3764796.5</v>
      </c>
      <c r="G187" s="183">
        <v>3740933.29</v>
      </c>
      <c r="H187" s="183">
        <v>3743995.78</v>
      </c>
      <c r="I187" s="183">
        <v>3715551.45</v>
      </c>
      <c r="J187" s="183">
        <v>3713036.48</v>
      </c>
      <c r="K187" s="183">
        <v>3666632.76</v>
      </c>
      <c r="L187" s="183">
        <v>3584178.43</v>
      </c>
      <c r="M187" s="183">
        <v>3536018.51</v>
      </c>
      <c r="N187" s="183">
        <v>3496599.13</v>
      </c>
      <c r="O187" s="183">
        <v>5798605.25</v>
      </c>
      <c r="P187" s="183">
        <v>5842695.25</v>
      </c>
      <c r="Q187" s="183">
        <v>5780985.6799999997</v>
      </c>
      <c r="R187" s="183">
        <v>6428812.5300000003</v>
      </c>
      <c r="S187" s="184">
        <f t="shared" si="47"/>
        <v>4309669.7104166662</v>
      </c>
      <c r="T187" s="180"/>
      <c r="U187" s="188">
        <f t="shared" ref="U187:U200" si="49">+S187</f>
        <v>4309669.7104166662</v>
      </c>
      <c r="V187" s="186"/>
      <c r="W187" s="186"/>
      <c r="X187" s="187"/>
      <c r="Y187" s="186"/>
      <c r="Z187" s="186"/>
      <c r="AA187" s="188"/>
      <c r="AB187" s="186"/>
      <c r="AC187" s="180"/>
      <c r="AD187" s="260">
        <f t="shared" si="48"/>
        <v>4309669.7104166662</v>
      </c>
      <c r="AE187" s="180"/>
      <c r="AF187" s="190">
        <f t="shared" si="37"/>
        <v>0</v>
      </c>
    </row>
    <row r="188" spans="1:32">
      <c r="A188" s="180">
        <v>174</v>
      </c>
      <c r="B188" s="181" t="s">
        <v>441</v>
      </c>
      <c r="C188" s="181" t="s">
        <v>216</v>
      </c>
      <c r="D188" s="181" t="s">
        <v>562</v>
      </c>
      <c r="E188" s="182" t="s">
        <v>563</v>
      </c>
      <c r="F188" s="183">
        <v>1739299.2</v>
      </c>
      <c r="G188" s="183">
        <v>1717382.89</v>
      </c>
      <c r="H188" s="183">
        <v>1270050.26</v>
      </c>
      <c r="I188" s="183">
        <v>1217440.58</v>
      </c>
      <c r="J188" s="183">
        <v>1197725.3</v>
      </c>
      <c r="K188" s="183">
        <v>1178302.1599999999</v>
      </c>
      <c r="L188" s="183">
        <v>1172011.58</v>
      </c>
      <c r="M188" s="183">
        <v>1157847.96</v>
      </c>
      <c r="N188" s="183">
        <v>1181461.05</v>
      </c>
      <c r="O188" s="183">
        <v>1341764.53</v>
      </c>
      <c r="P188" s="183">
        <v>1399994.64</v>
      </c>
      <c r="Q188" s="183">
        <v>1379131.5</v>
      </c>
      <c r="R188" s="183">
        <v>1552823.13</v>
      </c>
      <c r="S188" s="184">
        <f t="shared" si="47"/>
        <v>1321597.8012500003</v>
      </c>
      <c r="T188" s="180"/>
      <c r="U188" s="188">
        <f t="shared" si="49"/>
        <v>1321597.8012500003</v>
      </c>
      <c r="V188" s="186"/>
      <c r="W188" s="186"/>
      <c r="X188" s="187"/>
      <c r="Y188" s="186"/>
      <c r="Z188" s="186"/>
      <c r="AA188" s="188"/>
      <c r="AB188" s="186"/>
      <c r="AC188" s="180"/>
      <c r="AD188" s="260">
        <f t="shared" si="48"/>
        <v>1321597.8012500003</v>
      </c>
      <c r="AE188" s="180"/>
      <c r="AF188" s="190">
        <f t="shared" si="37"/>
        <v>0</v>
      </c>
    </row>
    <row r="189" spans="1:32">
      <c r="A189" s="180">
        <v>175</v>
      </c>
      <c r="B189" s="181" t="s">
        <v>466</v>
      </c>
      <c r="C189" s="181" t="s">
        <v>216</v>
      </c>
      <c r="D189" s="181" t="s">
        <v>564</v>
      </c>
      <c r="E189" s="182" t="s">
        <v>565</v>
      </c>
      <c r="F189" s="183">
        <v>-6239.04</v>
      </c>
      <c r="G189" s="183">
        <v>-6154.85</v>
      </c>
      <c r="H189" s="183">
        <v>-6070.65</v>
      </c>
      <c r="I189" s="183">
        <v>-5986.46</v>
      </c>
      <c r="J189" s="183">
        <v>-5902.27</v>
      </c>
      <c r="K189" s="183">
        <v>-5818.08</v>
      </c>
      <c r="L189" s="183">
        <v>-5733.89</v>
      </c>
      <c r="M189" s="183">
        <v>-5649.7</v>
      </c>
      <c r="N189" s="183">
        <v>-5565.51</v>
      </c>
      <c r="O189" s="183">
        <v>-5481.32</v>
      </c>
      <c r="P189" s="183">
        <v>-5397.13</v>
      </c>
      <c r="Q189" s="183">
        <v>-5312.94</v>
      </c>
      <c r="R189" s="183">
        <v>-5228.75</v>
      </c>
      <c r="S189" s="184">
        <f t="shared" si="47"/>
        <v>-5733.8912499999997</v>
      </c>
      <c r="T189" s="180"/>
      <c r="U189" s="188"/>
      <c r="V189" s="186"/>
      <c r="W189" s="186"/>
      <c r="X189" s="187">
        <f t="shared" ref="X189:X192" si="50">+S189</f>
        <v>-5733.8912499999997</v>
      </c>
      <c r="Y189" s="186"/>
      <c r="Z189" s="186"/>
      <c r="AA189" s="188"/>
      <c r="AB189" s="186">
        <f t="shared" ref="AB189:AB193" si="51">+S189</f>
        <v>-5733.8912499999997</v>
      </c>
      <c r="AC189" s="180"/>
      <c r="AD189" s="260">
        <f t="shared" si="48"/>
        <v>0</v>
      </c>
      <c r="AE189" s="180"/>
      <c r="AF189" s="190">
        <f t="shared" si="37"/>
        <v>0</v>
      </c>
    </row>
    <row r="190" spans="1:32">
      <c r="A190" s="180">
        <v>176</v>
      </c>
      <c r="B190" s="181" t="s">
        <v>466</v>
      </c>
      <c r="C190" s="181" t="s">
        <v>216</v>
      </c>
      <c r="D190" s="181" t="s">
        <v>566</v>
      </c>
      <c r="E190" s="182" t="s">
        <v>567</v>
      </c>
      <c r="F190" s="183">
        <v>2002.16</v>
      </c>
      <c r="G190" s="183">
        <v>1954.53</v>
      </c>
      <c r="H190" s="183">
        <v>1906.84</v>
      </c>
      <c r="I190" s="183">
        <v>1859.2</v>
      </c>
      <c r="J190" s="183">
        <v>1811.51</v>
      </c>
      <c r="K190" s="183">
        <v>1763.83</v>
      </c>
      <c r="L190" s="183">
        <v>1716.16</v>
      </c>
      <c r="M190" s="183">
        <v>1668.52</v>
      </c>
      <c r="N190" s="183">
        <v>1620.85</v>
      </c>
      <c r="O190" s="183">
        <v>1573.14</v>
      </c>
      <c r="P190" s="183">
        <v>1525.47</v>
      </c>
      <c r="Q190" s="183">
        <v>1477.78</v>
      </c>
      <c r="R190" s="183">
        <v>1430.13</v>
      </c>
      <c r="S190" s="184">
        <f t="shared" si="47"/>
        <v>1716.1645833333332</v>
      </c>
      <c r="T190" s="180"/>
      <c r="U190" s="188"/>
      <c r="V190" s="186"/>
      <c r="W190" s="186"/>
      <c r="X190" s="187">
        <f t="shared" si="50"/>
        <v>1716.1645833333332</v>
      </c>
      <c r="Y190" s="186"/>
      <c r="Z190" s="186"/>
      <c r="AA190" s="188"/>
      <c r="AB190" s="186">
        <f t="shared" si="51"/>
        <v>1716.1645833333332</v>
      </c>
      <c r="AC190" s="180"/>
      <c r="AD190" s="260">
        <f t="shared" si="48"/>
        <v>0</v>
      </c>
      <c r="AE190" s="180"/>
      <c r="AF190" s="190">
        <f t="shared" si="37"/>
        <v>0</v>
      </c>
    </row>
    <row r="191" spans="1:32">
      <c r="A191" s="180">
        <v>177</v>
      </c>
      <c r="B191" s="181" t="s">
        <v>466</v>
      </c>
      <c r="C191" s="181" t="s">
        <v>216</v>
      </c>
      <c r="D191" s="181" t="s">
        <v>568</v>
      </c>
      <c r="E191" s="182" t="s">
        <v>569</v>
      </c>
      <c r="F191" s="183">
        <v>57928.94</v>
      </c>
      <c r="G191" s="183">
        <v>57884.94</v>
      </c>
      <c r="H191" s="183">
        <v>57884.94</v>
      </c>
      <c r="I191" s="183">
        <v>55452.9</v>
      </c>
      <c r="J191" s="183">
        <v>55452.9</v>
      </c>
      <c r="K191" s="183">
        <v>55452.9</v>
      </c>
      <c r="L191" s="183">
        <v>55522.559999999998</v>
      </c>
      <c r="M191" s="183">
        <v>55522.559999999998</v>
      </c>
      <c r="N191" s="183">
        <v>55526.239999999998</v>
      </c>
      <c r="O191" s="183">
        <v>55255.59</v>
      </c>
      <c r="P191" s="183">
        <v>55255.59</v>
      </c>
      <c r="Q191" s="183">
        <v>55249.65</v>
      </c>
      <c r="R191" s="183">
        <v>55249.65</v>
      </c>
      <c r="S191" s="184">
        <f t="shared" si="47"/>
        <v>55920.838750000003</v>
      </c>
      <c r="T191" s="180"/>
      <c r="U191" s="188"/>
      <c r="V191" s="186"/>
      <c r="W191" s="186"/>
      <c r="X191" s="187">
        <f t="shared" si="50"/>
        <v>55920.838750000003</v>
      </c>
      <c r="Y191" s="186"/>
      <c r="Z191" s="186">
        <f>+X191</f>
        <v>55920.838750000003</v>
      </c>
      <c r="AA191" s="188"/>
      <c r="AB191" s="186"/>
      <c r="AC191" s="180"/>
      <c r="AD191" s="260">
        <f t="shared" si="48"/>
        <v>0</v>
      </c>
      <c r="AE191" s="180"/>
      <c r="AF191" s="190">
        <f t="shared" si="37"/>
        <v>0</v>
      </c>
    </row>
    <row r="192" spans="1:32">
      <c r="A192" s="180">
        <v>178</v>
      </c>
      <c r="B192" s="181" t="s">
        <v>466</v>
      </c>
      <c r="C192" s="181" t="s">
        <v>216</v>
      </c>
      <c r="D192" s="181" t="s">
        <v>570</v>
      </c>
      <c r="E192" s="182" t="s">
        <v>571</v>
      </c>
      <c r="F192" s="183">
        <v>-2002.19</v>
      </c>
      <c r="G192" s="183">
        <v>-1954.52</v>
      </c>
      <c r="H192" s="183">
        <v>-1906.85</v>
      </c>
      <c r="I192" s="183">
        <v>-1859.18</v>
      </c>
      <c r="J192" s="183">
        <v>-1811.51</v>
      </c>
      <c r="K192" s="183">
        <v>-1763.84</v>
      </c>
      <c r="L192" s="183">
        <v>-1716.16</v>
      </c>
      <c r="M192" s="183">
        <v>-1668.49</v>
      </c>
      <c r="N192" s="183">
        <v>-1620.82</v>
      </c>
      <c r="O192" s="183">
        <v>-1573.15</v>
      </c>
      <c r="P192" s="183">
        <v>-1525.48</v>
      </c>
      <c r="Q192" s="183">
        <v>-1477.81</v>
      </c>
      <c r="R192" s="183">
        <v>-1430.13</v>
      </c>
      <c r="S192" s="184">
        <f t="shared" si="47"/>
        <v>-1716.1641666666667</v>
      </c>
      <c r="T192" s="180"/>
      <c r="U192" s="188"/>
      <c r="V192" s="186"/>
      <c r="W192" s="186"/>
      <c r="X192" s="187">
        <f t="shared" si="50"/>
        <v>-1716.1641666666667</v>
      </c>
      <c r="Y192" s="186"/>
      <c r="Z192" s="186">
        <f>+X192</f>
        <v>-1716.1641666666667</v>
      </c>
      <c r="AA192" s="188"/>
      <c r="AB192" s="186"/>
      <c r="AC192" s="180"/>
      <c r="AD192" s="260">
        <f t="shared" si="48"/>
        <v>0</v>
      </c>
      <c r="AE192" s="180"/>
      <c r="AF192" s="190">
        <f t="shared" si="37"/>
        <v>0</v>
      </c>
    </row>
    <row r="193" spans="1:32">
      <c r="A193" s="180">
        <v>179</v>
      </c>
      <c r="B193" s="181" t="s">
        <v>466</v>
      </c>
      <c r="C193" s="181" t="s">
        <v>216</v>
      </c>
      <c r="D193" s="181" t="s">
        <v>572</v>
      </c>
      <c r="E193" s="182" t="s">
        <v>573</v>
      </c>
      <c r="F193" s="183">
        <v>122636.81</v>
      </c>
      <c r="G193" s="183">
        <v>122687.71</v>
      </c>
      <c r="H193" s="183">
        <v>122738.61</v>
      </c>
      <c r="I193" s="183">
        <v>122789.5</v>
      </c>
      <c r="J193" s="183">
        <v>122840.4</v>
      </c>
      <c r="K193" s="183">
        <v>122891.29</v>
      </c>
      <c r="L193" s="183">
        <v>123083.81</v>
      </c>
      <c r="M193" s="183">
        <v>123158.3</v>
      </c>
      <c r="N193" s="183">
        <v>123232.8</v>
      </c>
      <c r="O193" s="183">
        <v>123307.3</v>
      </c>
      <c r="P193" s="183">
        <v>123381.81</v>
      </c>
      <c r="Q193" s="183">
        <v>123456.3</v>
      </c>
      <c r="R193" s="183">
        <v>83438.23</v>
      </c>
      <c r="S193" s="184">
        <f t="shared" si="47"/>
        <v>121383.77916666669</v>
      </c>
      <c r="T193" s="180"/>
      <c r="U193" s="188"/>
      <c r="V193" s="186"/>
      <c r="W193" s="186"/>
      <c r="X193" s="187">
        <f>+S193</f>
        <v>121383.77916666669</v>
      </c>
      <c r="Y193" s="186"/>
      <c r="Z193" s="186"/>
      <c r="AA193" s="188"/>
      <c r="AB193" s="186">
        <f t="shared" si="51"/>
        <v>121383.77916666669</v>
      </c>
      <c r="AC193" s="180"/>
      <c r="AD193" s="260">
        <f t="shared" si="48"/>
        <v>0</v>
      </c>
      <c r="AE193" s="180"/>
      <c r="AF193" s="190">
        <f t="shared" si="37"/>
        <v>0</v>
      </c>
    </row>
    <row r="194" spans="1:32">
      <c r="A194" s="180">
        <v>180</v>
      </c>
      <c r="B194" s="181" t="s">
        <v>466</v>
      </c>
      <c r="C194" s="181" t="s">
        <v>216</v>
      </c>
      <c r="D194" s="181" t="s">
        <v>574</v>
      </c>
      <c r="E194" s="182" t="s">
        <v>575</v>
      </c>
      <c r="F194" s="183">
        <v>329517.43</v>
      </c>
      <c r="G194" s="183">
        <v>327428.78000000003</v>
      </c>
      <c r="H194" s="183">
        <v>327696.82</v>
      </c>
      <c r="I194" s="183">
        <v>325207.21000000002</v>
      </c>
      <c r="J194" s="183">
        <v>324987.09999999998</v>
      </c>
      <c r="K194" s="183">
        <v>320925.57</v>
      </c>
      <c r="L194" s="183">
        <v>313708.68</v>
      </c>
      <c r="M194" s="183">
        <v>309493.43</v>
      </c>
      <c r="N194" s="183">
        <v>306043.21000000002</v>
      </c>
      <c r="O194" s="183">
        <v>507528.53</v>
      </c>
      <c r="P194" s="183">
        <v>511387.55</v>
      </c>
      <c r="Q194" s="183">
        <v>505986.37</v>
      </c>
      <c r="R194" s="183">
        <v>562688.04</v>
      </c>
      <c r="S194" s="184">
        <f t="shared" si="47"/>
        <v>377207.99875000003</v>
      </c>
      <c r="T194" s="180"/>
      <c r="U194" s="188">
        <f t="shared" si="49"/>
        <v>377207.99875000003</v>
      </c>
      <c r="V194" s="186"/>
      <c r="W194" s="186"/>
      <c r="X194" s="187"/>
      <c r="Y194" s="186"/>
      <c r="Z194" s="186"/>
      <c r="AA194" s="188"/>
      <c r="AB194" s="186"/>
      <c r="AC194" s="180"/>
      <c r="AD194" s="260">
        <f t="shared" si="48"/>
        <v>377207.99875000003</v>
      </c>
      <c r="AE194" s="180"/>
      <c r="AF194" s="190">
        <f t="shared" si="37"/>
        <v>0</v>
      </c>
    </row>
    <row r="195" spans="1:32">
      <c r="A195" s="180">
        <v>181</v>
      </c>
      <c r="B195" s="181" t="s">
        <v>466</v>
      </c>
      <c r="C195" s="181" t="s">
        <v>216</v>
      </c>
      <c r="D195" s="181" t="s">
        <v>576</v>
      </c>
      <c r="E195" s="182" t="s">
        <v>577</v>
      </c>
      <c r="F195" s="183">
        <v>152233.85999999999</v>
      </c>
      <c r="G195" s="183">
        <v>150315.60999999999</v>
      </c>
      <c r="H195" s="183">
        <v>111162.37</v>
      </c>
      <c r="I195" s="183">
        <v>106557.65</v>
      </c>
      <c r="J195" s="183">
        <v>104832.07</v>
      </c>
      <c r="K195" s="183">
        <v>103132.03</v>
      </c>
      <c r="L195" s="183">
        <v>102581.46</v>
      </c>
      <c r="M195" s="183">
        <v>101341.75</v>
      </c>
      <c r="N195" s="183">
        <v>103408.52</v>
      </c>
      <c r="O195" s="183">
        <v>117439.24</v>
      </c>
      <c r="P195" s="183">
        <v>122535.89</v>
      </c>
      <c r="Q195" s="183">
        <v>120709.85</v>
      </c>
      <c r="R195" s="183">
        <v>135912.37</v>
      </c>
      <c r="S195" s="184">
        <f t="shared" si="47"/>
        <v>115674.12958333333</v>
      </c>
      <c r="T195" s="180"/>
      <c r="U195" s="188">
        <f t="shared" si="49"/>
        <v>115674.12958333333</v>
      </c>
      <c r="V195" s="186"/>
      <c r="W195" s="186"/>
      <c r="X195" s="187"/>
      <c r="Y195" s="186"/>
      <c r="Z195" s="186"/>
      <c r="AA195" s="188"/>
      <c r="AB195" s="186"/>
      <c r="AC195" s="180"/>
      <c r="AD195" s="260">
        <f t="shared" si="48"/>
        <v>115674.12958333333</v>
      </c>
      <c r="AE195" s="180"/>
      <c r="AF195" s="190">
        <f t="shared" si="37"/>
        <v>0</v>
      </c>
    </row>
    <row r="196" spans="1:32">
      <c r="A196" s="180">
        <v>182</v>
      </c>
      <c r="B196" s="181" t="s">
        <v>466</v>
      </c>
      <c r="C196" s="181" t="s">
        <v>216</v>
      </c>
      <c r="D196" s="181" t="s">
        <v>556</v>
      </c>
      <c r="E196" s="182" t="s">
        <v>557</v>
      </c>
      <c r="F196" s="183">
        <v>40231.5</v>
      </c>
      <c r="G196" s="183">
        <v>39728.83</v>
      </c>
      <c r="H196" s="183">
        <v>39728.83</v>
      </c>
      <c r="I196" s="183">
        <v>46288.52</v>
      </c>
      <c r="J196" s="183">
        <v>46288.52</v>
      </c>
      <c r="K196" s="183">
        <v>46288.52</v>
      </c>
      <c r="L196" s="183">
        <v>48283.42</v>
      </c>
      <c r="M196" s="183">
        <v>48283.42</v>
      </c>
      <c r="N196" s="183">
        <v>48325.5</v>
      </c>
      <c r="O196" s="183">
        <v>47290.23</v>
      </c>
      <c r="P196" s="183">
        <v>47290.23</v>
      </c>
      <c r="Q196" s="183">
        <v>47222.39</v>
      </c>
      <c r="R196" s="183">
        <v>47222.39</v>
      </c>
      <c r="S196" s="184">
        <f t="shared" si="47"/>
        <v>45728.779583333322</v>
      </c>
      <c r="T196" s="180"/>
      <c r="U196" s="188"/>
      <c r="V196" s="186"/>
      <c r="W196" s="186"/>
      <c r="X196" s="187">
        <f>+S196</f>
        <v>45728.779583333322</v>
      </c>
      <c r="Y196" s="186"/>
      <c r="Z196" s="186">
        <f>+X196</f>
        <v>45728.779583333322</v>
      </c>
      <c r="AA196" s="188"/>
      <c r="AB196" s="186"/>
      <c r="AC196" s="180"/>
      <c r="AD196" s="260"/>
      <c r="AE196" s="180"/>
      <c r="AF196" s="190"/>
    </row>
    <row r="197" spans="1:32">
      <c r="A197" s="180">
        <v>183</v>
      </c>
      <c r="B197" s="181" t="s">
        <v>466</v>
      </c>
      <c r="C197" s="181" t="s">
        <v>216</v>
      </c>
      <c r="D197" s="181" t="s">
        <v>578</v>
      </c>
      <c r="E197" s="182" t="s">
        <v>579</v>
      </c>
      <c r="F197" s="183">
        <v>49080.72</v>
      </c>
      <c r="G197" s="183">
        <v>47717.37</v>
      </c>
      <c r="H197" s="183">
        <v>46354.02</v>
      </c>
      <c r="I197" s="183">
        <v>44990.66</v>
      </c>
      <c r="J197" s="183">
        <v>43627.31</v>
      </c>
      <c r="K197" s="183">
        <v>42263.96</v>
      </c>
      <c r="L197" s="183">
        <v>40900.6</v>
      </c>
      <c r="M197" s="183">
        <v>39537.25</v>
      </c>
      <c r="N197" s="183">
        <v>38173.9</v>
      </c>
      <c r="O197" s="183">
        <v>36810.54</v>
      </c>
      <c r="P197" s="183">
        <v>35447.19</v>
      </c>
      <c r="Q197" s="183">
        <v>34083.839999999997</v>
      </c>
      <c r="R197" s="183">
        <v>32720.48</v>
      </c>
      <c r="S197" s="184">
        <f t="shared" si="47"/>
        <v>40900.603333333333</v>
      </c>
      <c r="T197" s="180"/>
      <c r="U197" s="188"/>
      <c r="V197" s="186"/>
      <c r="W197" s="186"/>
      <c r="X197" s="187">
        <f>+S197</f>
        <v>40900.603333333333</v>
      </c>
      <c r="Y197" s="186"/>
      <c r="Z197" s="186">
        <f>+X197</f>
        <v>40900.603333333333</v>
      </c>
      <c r="AA197" s="188"/>
      <c r="AB197" s="186"/>
      <c r="AC197" s="180"/>
      <c r="AD197" s="260"/>
      <c r="AE197" s="180"/>
      <c r="AF197" s="190"/>
    </row>
    <row r="198" spans="1:32">
      <c r="A198" s="180">
        <v>184</v>
      </c>
      <c r="B198" s="181" t="s">
        <v>468</v>
      </c>
      <c r="C198" s="181" t="s">
        <v>216</v>
      </c>
      <c r="D198" s="181" t="s">
        <v>556</v>
      </c>
      <c r="E198" s="182" t="s">
        <v>557</v>
      </c>
      <c r="F198" s="183">
        <v>621617.1</v>
      </c>
      <c r="G198" s="183">
        <v>621617.1</v>
      </c>
      <c r="H198" s="183">
        <v>621617.1</v>
      </c>
      <c r="I198" s="183">
        <v>587270.96</v>
      </c>
      <c r="J198" s="183">
        <v>587270.96</v>
      </c>
      <c r="K198" s="183">
        <v>587270.96</v>
      </c>
      <c r="L198" s="183">
        <v>586071.85</v>
      </c>
      <c r="M198" s="183">
        <v>586071.85</v>
      </c>
      <c r="N198" s="183">
        <v>586071.85</v>
      </c>
      <c r="O198" s="183">
        <v>584014.9</v>
      </c>
      <c r="P198" s="183">
        <v>584014.9</v>
      </c>
      <c r="Q198" s="183">
        <v>584014.9</v>
      </c>
      <c r="R198" s="183">
        <v>584014.9</v>
      </c>
      <c r="S198" s="184">
        <f t="shared" si="47"/>
        <v>593176.94416666671</v>
      </c>
      <c r="T198" s="180"/>
      <c r="U198" s="188"/>
      <c r="V198" s="186"/>
      <c r="W198" s="186"/>
      <c r="X198" s="187">
        <f t="shared" ref="X198:X199" si="52">+S198</f>
        <v>593176.94416666671</v>
      </c>
      <c r="Y198" s="186">
        <f>+X198</f>
        <v>593176.94416666671</v>
      </c>
      <c r="Z198" s="186"/>
      <c r="AA198" s="188"/>
      <c r="AB198" s="186"/>
      <c r="AC198" s="180"/>
      <c r="AD198" s="260">
        <f t="shared" si="48"/>
        <v>0</v>
      </c>
      <c r="AE198" s="180"/>
      <c r="AF198" s="190">
        <f t="shared" si="37"/>
        <v>0</v>
      </c>
    </row>
    <row r="199" spans="1:32">
      <c r="A199" s="180">
        <v>185</v>
      </c>
      <c r="B199" s="181" t="s">
        <v>468</v>
      </c>
      <c r="C199" s="181" t="s">
        <v>216</v>
      </c>
      <c r="D199" s="181" t="s">
        <v>578</v>
      </c>
      <c r="E199" s="182" t="s">
        <v>579</v>
      </c>
      <c r="F199" s="183">
        <v>221078.12</v>
      </c>
      <c r="G199" s="183">
        <v>218775.22</v>
      </c>
      <c r="H199" s="183">
        <v>216472.32000000001</v>
      </c>
      <c r="I199" s="183">
        <v>214169.43</v>
      </c>
      <c r="J199" s="183">
        <v>211866.53</v>
      </c>
      <c r="K199" s="183">
        <v>209563.63</v>
      </c>
      <c r="L199" s="183">
        <v>207260.74</v>
      </c>
      <c r="M199" s="183">
        <v>204957.84</v>
      </c>
      <c r="N199" s="183">
        <v>202654.94</v>
      </c>
      <c r="O199" s="183">
        <v>200352.05</v>
      </c>
      <c r="P199" s="183">
        <v>198049.15</v>
      </c>
      <c r="Q199" s="183">
        <v>195746.25</v>
      </c>
      <c r="R199" s="183">
        <v>193443.36</v>
      </c>
      <c r="S199" s="184">
        <f t="shared" si="47"/>
        <v>207260.73666666666</v>
      </c>
      <c r="T199" s="180"/>
      <c r="U199" s="188"/>
      <c r="V199" s="186"/>
      <c r="W199" s="186"/>
      <c r="X199" s="187">
        <f t="shared" si="52"/>
        <v>207260.73666666666</v>
      </c>
      <c r="Y199" s="186">
        <f>+X199</f>
        <v>207260.73666666666</v>
      </c>
      <c r="Z199" s="186"/>
      <c r="AA199" s="188"/>
      <c r="AB199" s="186"/>
      <c r="AC199" s="180"/>
      <c r="AD199" s="260">
        <f>+U199</f>
        <v>0</v>
      </c>
      <c r="AE199" s="180"/>
      <c r="AF199" s="190">
        <f t="shared" si="37"/>
        <v>0</v>
      </c>
    </row>
    <row r="200" spans="1:32">
      <c r="A200" s="180">
        <v>186</v>
      </c>
      <c r="B200" s="181"/>
      <c r="C200" s="181"/>
      <c r="D200" s="181"/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5"/>
      <c r="T200" s="180"/>
      <c r="U200" s="188">
        <f t="shared" si="49"/>
        <v>0</v>
      </c>
      <c r="V200" s="186"/>
      <c r="W200" s="186"/>
      <c r="X200" s="187"/>
      <c r="Y200" s="186"/>
      <c r="Z200" s="186"/>
      <c r="AA200" s="188"/>
      <c r="AB200" s="186"/>
      <c r="AC200" s="180"/>
      <c r="AD200" s="260"/>
      <c r="AE200" s="180"/>
      <c r="AF200" s="190">
        <f t="shared" si="37"/>
        <v>0</v>
      </c>
    </row>
    <row r="201" spans="1:32">
      <c r="A201" s="180">
        <v>187</v>
      </c>
      <c r="B201" s="180" t="s">
        <v>466</v>
      </c>
      <c r="C201" s="180" t="s">
        <v>217</v>
      </c>
      <c r="D201" s="180" t="s">
        <v>195</v>
      </c>
      <c r="E201" s="229" t="s">
        <v>218</v>
      </c>
      <c r="F201" s="183"/>
      <c r="G201" s="264"/>
      <c r="H201" s="252"/>
      <c r="I201" s="252"/>
      <c r="J201" s="253"/>
      <c r="K201" s="254"/>
      <c r="L201" s="255"/>
      <c r="M201" s="256"/>
      <c r="N201" s="257"/>
      <c r="O201" s="224"/>
      <c r="P201" s="258"/>
      <c r="Q201" s="265">
        <v>0</v>
      </c>
      <c r="R201" s="183">
        <v>0</v>
      </c>
      <c r="S201" s="184">
        <f>((F201+R201)+((G201+H201+I201+J201+K201+L201+M201+N201+O201+P201+Q201)*2))/24</f>
        <v>0</v>
      </c>
      <c r="T201" s="180"/>
      <c r="U201" s="188"/>
      <c r="V201" s="186"/>
      <c r="W201" s="186"/>
      <c r="X201" s="187">
        <f>+S201</f>
        <v>0</v>
      </c>
      <c r="Y201" s="186"/>
      <c r="Z201" s="186"/>
      <c r="AA201" s="188"/>
      <c r="AB201" s="186">
        <f>+S201</f>
        <v>0</v>
      </c>
      <c r="AC201" s="180"/>
      <c r="AD201" s="180"/>
      <c r="AE201" s="180"/>
      <c r="AF201" s="190">
        <f t="shared" si="37"/>
        <v>0</v>
      </c>
    </row>
    <row r="202" spans="1:32">
      <c r="A202" s="180">
        <v>188</v>
      </c>
      <c r="B202" s="180" t="s">
        <v>468</v>
      </c>
      <c r="C202" s="181" t="s">
        <v>217</v>
      </c>
      <c r="D202" s="181" t="s">
        <v>210</v>
      </c>
      <c r="E202" s="182" t="s">
        <v>218</v>
      </c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>
        <v>0</v>
      </c>
      <c r="R202" s="183">
        <v>0</v>
      </c>
      <c r="S202" s="184">
        <f>((F202+R202)+((G202+H202+I202+J202+K202+L202+M202+N202+O202+P202+Q202)*2))/24</f>
        <v>0</v>
      </c>
      <c r="T202" s="180"/>
      <c r="U202" s="188"/>
      <c r="V202" s="186"/>
      <c r="W202" s="186"/>
      <c r="X202" s="187">
        <f>+S202</f>
        <v>0</v>
      </c>
      <c r="Y202" s="186"/>
      <c r="Z202" s="186"/>
      <c r="AA202" s="188"/>
      <c r="AB202" s="186">
        <f>+S202</f>
        <v>0</v>
      </c>
      <c r="AC202" s="180"/>
      <c r="AD202" s="180"/>
      <c r="AE202" s="180"/>
      <c r="AF202" s="190">
        <f t="shared" si="37"/>
        <v>0</v>
      </c>
    </row>
    <row r="203" spans="1:32">
      <c r="A203" s="180">
        <v>189</v>
      </c>
      <c r="B203" s="180" t="s">
        <v>994</v>
      </c>
      <c r="C203" s="181" t="s">
        <v>217</v>
      </c>
      <c r="D203" s="181" t="s">
        <v>1001</v>
      </c>
      <c r="E203" s="182" t="s">
        <v>1002</v>
      </c>
      <c r="F203" s="183">
        <v>5008566.5</v>
      </c>
      <c r="G203" s="183">
        <v>4674735.9800000004</v>
      </c>
      <c r="H203" s="183">
        <v>4119406.23</v>
      </c>
      <c r="I203" s="183">
        <v>3400634.8</v>
      </c>
      <c r="J203" s="183">
        <v>3276383.83</v>
      </c>
      <c r="K203" s="183">
        <v>3267936.81</v>
      </c>
      <c r="L203" s="183">
        <v>3405715.76</v>
      </c>
      <c r="M203" s="183">
        <v>3739247.68</v>
      </c>
      <c r="N203" s="183">
        <v>4040594.23</v>
      </c>
      <c r="O203" s="183">
        <v>4384084.66</v>
      </c>
      <c r="P203" s="183">
        <v>3702829.14</v>
      </c>
      <c r="Q203" s="183">
        <v>3258573.78</v>
      </c>
      <c r="R203" s="183">
        <v>3097774.77</v>
      </c>
      <c r="S203" s="184">
        <f t="shared" ref="S203:S226" si="53">((F203+R203)+((G203+H203+I203+J203+K203+L203+M203+N203+O203+P203+Q203)*2))/24</f>
        <v>3776942.7945833337</v>
      </c>
      <c r="T203" s="180"/>
      <c r="U203" s="188">
        <f>+S203</f>
        <v>3776942.7945833337</v>
      </c>
      <c r="V203" s="186"/>
      <c r="W203" s="186"/>
      <c r="X203" s="187"/>
      <c r="Y203" s="186"/>
      <c r="Z203" s="186"/>
      <c r="AA203" s="188"/>
      <c r="AB203" s="260">
        <f>+S203</f>
        <v>3776942.7945833337</v>
      </c>
      <c r="AC203" s="180"/>
      <c r="AE203" s="180"/>
      <c r="AF203" s="190"/>
    </row>
    <row r="204" spans="1:32">
      <c r="A204" s="180">
        <v>190</v>
      </c>
      <c r="B204" s="180" t="s">
        <v>994</v>
      </c>
      <c r="C204" s="181" t="s">
        <v>217</v>
      </c>
      <c r="D204" s="181" t="s">
        <v>1003</v>
      </c>
      <c r="E204" s="182" t="s">
        <v>1002</v>
      </c>
      <c r="F204" s="183">
        <v>37814583.32</v>
      </c>
      <c r="G204" s="183">
        <v>39411835.530000001</v>
      </c>
      <c r="H204" s="183">
        <v>38294547.170000002</v>
      </c>
      <c r="I204" s="183">
        <v>36404591.43</v>
      </c>
      <c r="J204" s="183">
        <v>36797996.899999999</v>
      </c>
      <c r="K204" s="183">
        <v>37701436.039999999</v>
      </c>
      <c r="L204" s="183">
        <v>39176425.340000004</v>
      </c>
      <c r="M204" s="183">
        <v>40770068.579999998</v>
      </c>
      <c r="N204" s="183">
        <v>42289505.079999998</v>
      </c>
      <c r="O204" s="183">
        <v>43842994.060000002</v>
      </c>
      <c r="P204" s="183">
        <v>38643452.640000001</v>
      </c>
      <c r="Q204" s="183">
        <v>38031484.869999997</v>
      </c>
      <c r="R204" s="183">
        <v>38885491.82</v>
      </c>
      <c r="S204" s="184">
        <f t="shared" si="53"/>
        <v>39142864.600833334</v>
      </c>
      <c r="T204" s="180"/>
      <c r="U204" s="188">
        <f t="shared" ref="U204:U205" si="54">+S204</f>
        <v>39142864.600833334</v>
      </c>
      <c r="V204" s="186"/>
      <c r="W204" s="186"/>
      <c r="X204" s="187"/>
      <c r="Y204" s="186"/>
      <c r="Z204" s="186"/>
      <c r="AA204" s="188"/>
      <c r="AB204" s="260">
        <f>+S204</f>
        <v>39142864.600833334</v>
      </c>
      <c r="AE204" s="180"/>
      <c r="AF204" s="190"/>
    </row>
    <row r="205" spans="1:32">
      <c r="A205" s="180">
        <v>191</v>
      </c>
      <c r="B205" s="180" t="s">
        <v>994</v>
      </c>
      <c r="C205" s="181" t="s">
        <v>217</v>
      </c>
      <c r="D205" s="181" t="s">
        <v>1004</v>
      </c>
      <c r="E205" s="182" t="s">
        <v>1002</v>
      </c>
      <c r="F205" s="183">
        <v>46381080.18</v>
      </c>
      <c r="G205" s="183">
        <v>41343186.43</v>
      </c>
      <c r="H205" s="183">
        <v>37187384.530000001</v>
      </c>
      <c r="I205" s="183">
        <v>33026935.91</v>
      </c>
      <c r="J205" s="183">
        <v>29819234.75</v>
      </c>
      <c r="K205" s="183">
        <v>28318287.48</v>
      </c>
      <c r="L205" s="183">
        <v>27184390.309999999</v>
      </c>
      <c r="M205" s="183">
        <v>26179382.82</v>
      </c>
      <c r="N205" s="183">
        <v>25473282.829999998</v>
      </c>
      <c r="O205" s="183">
        <v>24677205.420000002</v>
      </c>
      <c r="P205" s="183">
        <v>28363031.120000001</v>
      </c>
      <c r="Q205" s="183">
        <v>26229422.09</v>
      </c>
      <c r="R205" s="183">
        <v>21538667.440000001</v>
      </c>
      <c r="S205" s="184">
        <f t="shared" si="53"/>
        <v>30146801.458333332</v>
      </c>
      <c r="T205" s="180"/>
      <c r="U205" s="188">
        <f t="shared" si="54"/>
        <v>30146801.458333332</v>
      </c>
      <c r="V205" s="186"/>
      <c r="W205" s="186"/>
      <c r="X205" s="187"/>
      <c r="Y205" s="186"/>
      <c r="Z205" s="186"/>
      <c r="AA205" s="188"/>
      <c r="AB205" s="260">
        <f>+S205</f>
        <v>30146801.458333332</v>
      </c>
      <c r="AE205" s="180"/>
      <c r="AF205" s="190"/>
    </row>
    <row r="206" spans="1:32">
      <c r="A206" s="180">
        <v>192</v>
      </c>
      <c r="B206" s="180"/>
      <c r="C206" s="180"/>
      <c r="D206" s="180"/>
      <c r="E206" s="229"/>
      <c r="F206" s="183"/>
      <c r="G206" s="264"/>
      <c r="H206" s="252"/>
      <c r="I206" s="252"/>
      <c r="J206" s="253"/>
      <c r="K206" s="254"/>
      <c r="L206" s="255"/>
      <c r="M206" s="256"/>
      <c r="N206" s="257"/>
      <c r="O206" s="224"/>
      <c r="P206" s="258"/>
      <c r="Q206" s="265"/>
      <c r="R206" s="183"/>
      <c r="S206" s="184">
        <f t="shared" si="53"/>
        <v>0</v>
      </c>
      <c r="T206" s="180"/>
      <c r="U206" s="188"/>
      <c r="V206" s="186"/>
      <c r="W206" s="186"/>
      <c r="X206" s="187"/>
      <c r="Y206" s="186"/>
      <c r="Z206" s="186"/>
      <c r="AA206" s="188"/>
      <c r="AB206" s="186"/>
      <c r="AC206" s="180"/>
      <c r="AD206" s="180"/>
      <c r="AE206" s="180"/>
      <c r="AF206" s="190">
        <f t="shared" si="37"/>
        <v>0</v>
      </c>
    </row>
    <row r="207" spans="1:32">
      <c r="A207" s="180">
        <v>193</v>
      </c>
      <c r="B207" s="181" t="s">
        <v>441</v>
      </c>
      <c r="C207" s="261" t="s">
        <v>219</v>
      </c>
      <c r="D207" s="181" t="s">
        <v>46</v>
      </c>
      <c r="E207" s="182" t="s">
        <v>220</v>
      </c>
      <c r="F207" s="183">
        <v>51750.05</v>
      </c>
      <c r="G207" s="183">
        <v>51190.59</v>
      </c>
      <c r="H207" s="183">
        <v>50631.13</v>
      </c>
      <c r="I207" s="183">
        <v>50071.67</v>
      </c>
      <c r="J207" s="183">
        <v>49512.21</v>
      </c>
      <c r="K207" s="183">
        <v>48952.75</v>
      </c>
      <c r="L207" s="183">
        <v>48393.29</v>
      </c>
      <c r="M207" s="183">
        <v>47833.83</v>
      </c>
      <c r="N207" s="183">
        <v>47274.37</v>
      </c>
      <c r="O207" s="183">
        <v>46714.91</v>
      </c>
      <c r="P207" s="183">
        <v>46155.45</v>
      </c>
      <c r="Q207" s="183">
        <v>45595.99</v>
      </c>
      <c r="R207" s="183">
        <v>45036.53</v>
      </c>
      <c r="S207" s="184">
        <f t="shared" si="53"/>
        <v>48393.290000000008</v>
      </c>
      <c r="T207" s="180"/>
      <c r="U207" s="188"/>
      <c r="V207" s="186"/>
      <c r="W207" s="186">
        <f>+S207</f>
        <v>48393.290000000008</v>
      </c>
      <c r="X207" s="187"/>
      <c r="Y207" s="186"/>
      <c r="Z207" s="186"/>
      <c r="AA207" s="188"/>
      <c r="AB207" s="186"/>
      <c r="AC207" s="260">
        <f t="shared" ref="AC207:AC218" si="55">+S207</f>
        <v>48393.290000000008</v>
      </c>
      <c r="AD207" s="180"/>
      <c r="AE207" s="180"/>
      <c r="AF207" s="190">
        <f t="shared" si="37"/>
        <v>0</v>
      </c>
    </row>
    <row r="208" spans="1:32">
      <c r="A208" s="180">
        <v>194</v>
      </c>
      <c r="B208" s="181" t="s">
        <v>441</v>
      </c>
      <c r="C208" s="261" t="s">
        <v>219</v>
      </c>
      <c r="D208" s="181" t="s">
        <v>221</v>
      </c>
      <c r="E208" s="182" t="s">
        <v>222</v>
      </c>
      <c r="F208" s="183">
        <v>46154.62</v>
      </c>
      <c r="G208" s="183">
        <v>45735.02</v>
      </c>
      <c r="H208" s="183">
        <v>45315.42</v>
      </c>
      <c r="I208" s="183">
        <v>44895.82</v>
      </c>
      <c r="J208" s="183">
        <v>44476.22</v>
      </c>
      <c r="K208" s="183">
        <v>44056.62</v>
      </c>
      <c r="L208" s="183">
        <v>43637.02</v>
      </c>
      <c r="M208" s="183">
        <v>43217.42</v>
      </c>
      <c r="N208" s="183">
        <v>42797.82</v>
      </c>
      <c r="O208" s="183">
        <v>42378.22</v>
      </c>
      <c r="P208" s="183">
        <v>41958.62</v>
      </c>
      <c r="Q208" s="183">
        <v>41539.019999999997</v>
      </c>
      <c r="R208" s="183">
        <v>41119.42</v>
      </c>
      <c r="S208" s="184">
        <f t="shared" si="53"/>
        <v>43637.02</v>
      </c>
      <c r="T208" s="180"/>
      <c r="U208" s="188"/>
      <c r="V208" s="186"/>
      <c r="W208" s="186">
        <f t="shared" ref="W208:W224" si="56">+S208</f>
        <v>43637.02</v>
      </c>
      <c r="X208" s="187"/>
      <c r="Y208" s="186"/>
      <c r="Z208" s="186"/>
      <c r="AA208" s="188"/>
      <c r="AB208" s="186"/>
      <c r="AC208" s="260">
        <f t="shared" si="55"/>
        <v>43637.02</v>
      </c>
      <c r="AD208" s="180"/>
      <c r="AE208" s="180"/>
      <c r="AF208" s="190">
        <f t="shared" si="37"/>
        <v>0</v>
      </c>
    </row>
    <row r="209" spans="1:32">
      <c r="A209" s="180">
        <v>195</v>
      </c>
      <c r="B209" s="181" t="s">
        <v>441</v>
      </c>
      <c r="C209" s="261" t="s">
        <v>219</v>
      </c>
      <c r="D209" s="181" t="s">
        <v>223</v>
      </c>
      <c r="E209" s="182" t="s">
        <v>224</v>
      </c>
      <c r="F209" s="183">
        <v>794826.2</v>
      </c>
      <c r="G209" s="183">
        <v>790434.9</v>
      </c>
      <c r="H209" s="183">
        <v>786043.59</v>
      </c>
      <c r="I209" s="183">
        <v>781652.29</v>
      </c>
      <c r="J209" s="183">
        <v>777260.98</v>
      </c>
      <c r="K209" s="183">
        <v>772869.68</v>
      </c>
      <c r="L209" s="183">
        <v>768478.37</v>
      </c>
      <c r="M209" s="183">
        <v>764087.07</v>
      </c>
      <c r="N209" s="183">
        <v>759287.9</v>
      </c>
      <c r="O209" s="183">
        <v>754898.95</v>
      </c>
      <c r="P209" s="183">
        <v>750510</v>
      </c>
      <c r="Q209" s="183">
        <v>-3.4924596548080398E-10</v>
      </c>
      <c r="R209" s="183">
        <v>-3.4924596548080398E-10</v>
      </c>
      <c r="S209" s="184">
        <f t="shared" si="53"/>
        <v>675244.73583333346</v>
      </c>
      <c r="T209" s="180"/>
      <c r="U209" s="188"/>
      <c r="V209" s="186"/>
      <c r="W209" s="186">
        <f t="shared" si="56"/>
        <v>675244.73583333346</v>
      </c>
      <c r="X209" s="187"/>
      <c r="Y209" s="186"/>
      <c r="Z209" s="186"/>
      <c r="AA209" s="188"/>
      <c r="AB209" s="186"/>
      <c r="AC209" s="260">
        <f t="shared" si="55"/>
        <v>675244.73583333346</v>
      </c>
      <c r="AD209" s="180"/>
      <c r="AE209" s="180"/>
      <c r="AF209" s="190">
        <f t="shared" si="37"/>
        <v>0</v>
      </c>
    </row>
    <row r="210" spans="1:32">
      <c r="A210" s="180">
        <v>196</v>
      </c>
      <c r="B210" s="181" t="s">
        <v>441</v>
      </c>
      <c r="C210" s="261" t="s">
        <v>219</v>
      </c>
      <c r="D210" s="181" t="s">
        <v>225</v>
      </c>
      <c r="E210" s="182" t="s">
        <v>226</v>
      </c>
      <c r="F210" s="183">
        <v>9119.7599999999893</v>
      </c>
      <c r="G210" s="183">
        <v>7771.7</v>
      </c>
      <c r="H210" s="183">
        <v>6423.64</v>
      </c>
      <c r="I210" s="183">
        <v>5075.58</v>
      </c>
      <c r="J210" s="183">
        <v>3727.52</v>
      </c>
      <c r="K210" s="183">
        <v>2379.46</v>
      </c>
      <c r="L210" s="183">
        <v>1031.4000000000001</v>
      </c>
      <c r="M210" s="183">
        <v>1.8189894035458601E-12</v>
      </c>
      <c r="N210" s="183">
        <v>1.8189894035458601E-12</v>
      </c>
      <c r="O210" s="183">
        <v>1.8189894035458601E-12</v>
      </c>
      <c r="P210" s="183">
        <v>1.8189894035458601E-12</v>
      </c>
      <c r="Q210" s="183">
        <v>1.8189894035458601E-12</v>
      </c>
      <c r="R210" s="183">
        <v>1.8189894035458601E-12</v>
      </c>
      <c r="S210" s="184">
        <f t="shared" si="53"/>
        <v>2580.7649999999999</v>
      </c>
      <c r="T210" s="180"/>
      <c r="U210" s="188"/>
      <c r="V210" s="186"/>
      <c r="W210" s="186">
        <f t="shared" si="56"/>
        <v>2580.7649999999999</v>
      </c>
      <c r="X210" s="187"/>
      <c r="Y210" s="186"/>
      <c r="Z210" s="186"/>
      <c r="AA210" s="188"/>
      <c r="AB210" s="186"/>
      <c r="AC210" s="260">
        <f t="shared" si="55"/>
        <v>2580.7649999999999</v>
      </c>
      <c r="AD210" s="180"/>
      <c r="AE210" s="180"/>
      <c r="AF210" s="190">
        <f t="shared" si="37"/>
        <v>0</v>
      </c>
    </row>
    <row r="211" spans="1:32">
      <c r="A211" s="180">
        <v>197</v>
      </c>
      <c r="B211" s="181" t="s">
        <v>441</v>
      </c>
      <c r="C211" s="261" t="s">
        <v>219</v>
      </c>
      <c r="D211" s="181" t="s">
        <v>227</v>
      </c>
      <c r="E211" s="182" t="s">
        <v>228</v>
      </c>
      <c r="F211" s="183">
        <v>133435.07999999999</v>
      </c>
      <c r="G211" s="183">
        <v>132787.57999999999</v>
      </c>
      <c r="H211" s="183">
        <v>132140.07999999999</v>
      </c>
      <c r="I211" s="183">
        <v>131492.57999999999</v>
      </c>
      <c r="J211" s="183">
        <v>130845.08</v>
      </c>
      <c r="K211" s="183">
        <v>130197.58</v>
      </c>
      <c r="L211" s="183">
        <v>129550.08</v>
      </c>
      <c r="M211" s="183">
        <v>128902.58</v>
      </c>
      <c r="N211" s="183">
        <v>128255.08</v>
      </c>
      <c r="O211" s="183">
        <v>127607.58</v>
      </c>
      <c r="P211" s="183">
        <v>126960.08</v>
      </c>
      <c r="Q211" s="183">
        <v>126312.58</v>
      </c>
      <c r="R211" s="183">
        <v>125665.08</v>
      </c>
      <c r="S211" s="184">
        <f t="shared" si="53"/>
        <v>129550.08</v>
      </c>
      <c r="T211" s="180"/>
      <c r="U211" s="188"/>
      <c r="V211" s="186"/>
      <c r="W211" s="186">
        <f t="shared" si="56"/>
        <v>129550.08</v>
      </c>
      <c r="X211" s="187"/>
      <c r="Y211" s="186"/>
      <c r="Z211" s="186"/>
      <c r="AA211" s="188"/>
      <c r="AB211" s="186"/>
      <c r="AC211" s="260">
        <f t="shared" si="55"/>
        <v>129550.08</v>
      </c>
      <c r="AD211" s="180"/>
      <c r="AE211" s="180"/>
      <c r="AF211" s="190">
        <f t="shared" si="37"/>
        <v>0</v>
      </c>
    </row>
    <row r="212" spans="1:32">
      <c r="A212" s="180">
        <v>198</v>
      </c>
      <c r="B212" s="181" t="s">
        <v>441</v>
      </c>
      <c r="C212" s="261" t="s">
        <v>219</v>
      </c>
      <c r="D212" s="181" t="s">
        <v>229</v>
      </c>
      <c r="E212" s="266" t="s">
        <v>230</v>
      </c>
      <c r="F212" s="183">
        <v>70260.55</v>
      </c>
      <c r="G212" s="183">
        <v>69211.88</v>
      </c>
      <c r="H212" s="183">
        <v>68163.210000000006</v>
      </c>
      <c r="I212" s="183">
        <v>67114.539999999994</v>
      </c>
      <c r="J212" s="183">
        <v>66065.87</v>
      </c>
      <c r="K212" s="183">
        <v>65017.2</v>
      </c>
      <c r="L212" s="183">
        <v>63968.53</v>
      </c>
      <c r="M212" s="183">
        <v>62919.86</v>
      </c>
      <c r="N212" s="183">
        <v>61871.19</v>
      </c>
      <c r="O212" s="183">
        <v>60822.52</v>
      </c>
      <c r="P212" s="183">
        <v>59773.85</v>
      </c>
      <c r="Q212" s="183">
        <v>58725.18</v>
      </c>
      <c r="R212" s="183">
        <v>57676.51</v>
      </c>
      <c r="S212" s="184">
        <f t="shared" si="53"/>
        <v>63968.530000000006</v>
      </c>
      <c r="T212" s="180"/>
      <c r="U212" s="188"/>
      <c r="V212" s="186"/>
      <c r="W212" s="186">
        <f t="shared" si="56"/>
        <v>63968.530000000006</v>
      </c>
      <c r="X212" s="187"/>
      <c r="Y212" s="186"/>
      <c r="Z212" s="186"/>
      <c r="AA212" s="188"/>
      <c r="AB212" s="186"/>
      <c r="AC212" s="260">
        <f t="shared" si="55"/>
        <v>63968.530000000006</v>
      </c>
      <c r="AD212" s="180"/>
      <c r="AE212" s="180"/>
      <c r="AF212" s="190">
        <f t="shared" si="37"/>
        <v>0</v>
      </c>
    </row>
    <row r="213" spans="1:32">
      <c r="A213" s="180">
        <v>199</v>
      </c>
      <c r="B213" s="181" t="s">
        <v>441</v>
      </c>
      <c r="C213" s="261" t="s">
        <v>219</v>
      </c>
      <c r="D213" s="181" t="s">
        <v>231</v>
      </c>
      <c r="E213" s="266" t="s">
        <v>232</v>
      </c>
      <c r="F213" s="183">
        <v>86410.330000000104</v>
      </c>
      <c r="G213" s="183">
        <v>85571.4</v>
      </c>
      <c r="H213" s="183">
        <v>84732.47</v>
      </c>
      <c r="I213" s="183">
        <v>83893.54</v>
      </c>
      <c r="J213" s="183">
        <v>83054.61</v>
      </c>
      <c r="K213" s="183">
        <v>82215.679999999993</v>
      </c>
      <c r="L213" s="183">
        <v>81376.75</v>
      </c>
      <c r="M213" s="183">
        <v>80537.820000000094</v>
      </c>
      <c r="N213" s="183">
        <v>79698.890000000101</v>
      </c>
      <c r="O213" s="183">
        <v>78859.960000000094</v>
      </c>
      <c r="P213" s="183">
        <v>78021.030000000101</v>
      </c>
      <c r="Q213" s="183">
        <v>77182.100000000093</v>
      </c>
      <c r="R213" s="183">
        <v>76343.1700000001</v>
      </c>
      <c r="S213" s="184">
        <f t="shared" si="53"/>
        <v>81376.750000000044</v>
      </c>
      <c r="T213" s="180"/>
      <c r="U213" s="188"/>
      <c r="V213" s="186"/>
      <c r="W213" s="186">
        <f t="shared" si="56"/>
        <v>81376.750000000044</v>
      </c>
      <c r="X213" s="187"/>
      <c r="Y213" s="186"/>
      <c r="Z213" s="186"/>
      <c r="AA213" s="188"/>
      <c r="AB213" s="186"/>
      <c r="AC213" s="260">
        <f t="shared" si="55"/>
        <v>81376.750000000044</v>
      </c>
      <c r="AD213" s="180"/>
      <c r="AE213" s="180"/>
      <c r="AF213" s="190">
        <f t="shared" si="37"/>
        <v>0</v>
      </c>
    </row>
    <row r="214" spans="1:32">
      <c r="A214" s="180">
        <v>200</v>
      </c>
      <c r="B214" s="181" t="s">
        <v>441</v>
      </c>
      <c r="C214" s="261" t="s">
        <v>219</v>
      </c>
      <c r="D214" s="181" t="s">
        <v>204</v>
      </c>
      <c r="E214" s="266" t="s">
        <v>233</v>
      </c>
      <c r="F214" s="183">
        <v>349569.64</v>
      </c>
      <c r="G214" s="183">
        <v>342973.99</v>
      </c>
      <c r="H214" s="183">
        <v>336378.34</v>
      </c>
      <c r="I214" s="183">
        <v>329782.69</v>
      </c>
      <c r="J214" s="183">
        <v>323187.03999999998</v>
      </c>
      <c r="K214" s="183">
        <v>316591.39</v>
      </c>
      <c r="L214" s="183">
        <v>309995.74</v>
      </c>
      <c r="M214" s="183">
        <v>303400.09000000003</v>
      </c>
      <c r="N214" s="183">
        <v>296804.44</v>
      </c>
      <c r="O214" s="183">
        <v>290208.78999999998</v>
      </c>
      <c r="P214" s="183">
        <v>283613.14</v>
      </c>
      <c r="Q214" s="183">
        <v>277017.49</v>
      </c>
      <c r="R214" s="183">
        <v>270421.84000000003</v>
      </c>
      <c r="S214" s="184">
        <f t="shared" si="53"/>
        <v>309995.74000000005</v>
      </c>
      <c r="T214" s="180"/>
      <c r="U214" s="188"/>
      <c r="V214" s="186"/>
      <c r="W214" s="186">
        <f t="shared" si="56"/>
        <v>309995.74000000005</v>
      </c>
      <c r="X214" s="187"/>
      <c r="Y214" s="186"/>
      <c r="Z214" s="186"/>
      <c r="AA214" s="188"/>
      <c r="AB214" s="186"/>
      <c r="AC214" s="260">
        <f t="shared" si="55"/>
        <v>309995.74000000005</v>
      </c>
      <c r="AD214" s="180"/>
      <c r="AE214" s="180"/>
      <c r="AF214" s="190">
        <f t="shared" si="37"/>
        <v>0</v>
      </c>
    </row>
    <row r="215" spans="1:32">
      <c r="A215" s="180">
        <v>201</v>
      </c>
      <c r="B215" s="181" t="s">
        <v>441</v>
      </c>
      <c r="C215" s="261" t="s">
        <v>219</v>
      </c>
      <c r="D215" s="181" t="s">
        <v>234</v>
      </c>
      <c r="E215" s="266" t="s">
        <v>1005</v>
      </c>
      <c r="F215" s="183">
        <v>51698.96</v>
      </c>
      <c r="G215" s="183">
        <v>51525.47</v>
      </c>
      <c r="H215" s="183">
        <v>51351.98</v>
      </c>
      <c r="I215" s="183">
        <v>51178.49</v>
      </c>
      <c r="J215" s="183">
        <v>51005</v>
      </c>
      <c r="K215" s="183">
        <v>50831.51</v>
      </c>
      <c r="L215" s="183">
        <v>50658.02</v>
      </c>
      <c r="M215" s="183">
        <v>50484.53</v>
      </c>
      <c r="N215" s="183">
        <v>50311.040000000001</v>
      </c>
      <c r="O215" s="183">
        <v>50137.55</v>
      </c>
      <c r="P215" s="183">
        <v>49964.06</v>
      </c>
      <c r="Q215" s="183">
        <v>49790.57</v>
      </c>
      <c r="R215" s="183">
        <v>49617.08</v>
      </c>
      <c r="S215" s="184">
        <f t="shared" si="53"/>
        <v>50658.02</v>
      </c>
      <c r="T215" s="180"/>
      <c r="U215" s="188"/>
      <c r="V215" s="186"/>
      <c r="W215" s="186">
        <f t="shared" si="56"/>
        <v>50658.02</v>
      </c>
      <c r="X215" s="187"/>
      <c r="Y215" s="186"/>
      <c r="Z215" s="186"/>
      <c r="AA215" s="188"/>
      <c r="AB215" s="186"/>
      <c r="AC215" s="260">
        <f t="shared" si="55"/>
        <v>50658.02</v>
      </c>
      <c r="AD215" s="180"/>
      <c r="AE215" s="180"/>
      <c r="AF215" s="190">
        <f t="shared" si="37"/>
        <v>0</v>
      </c>
    </row>
    <row r="216" spans="1:32">
      <c r="A216" s="180">
        <v>202</v>
      </c>
      <c r="B216" s="181" t="s">
        <v>441</v>
      </c>
      <c r="C216" s="261" t="s">
        <v>219</v>
      </c>
      <c r="D216" s="181" t="s">
        <v>235</v>
      </c>
      <c r="E216" s="266" t="s">
        <v>1006</v>
      </c>
      <c r="F216" s="183">
        <v>53212.74</v>
      </c>
      <c r="G216" s="183">
        <v>53085.440000000002</v>
      </c>
      <c r="H216" s="183">
        <v>52958.14</v>
      </c>
      <c r="I216" s="183">
        <v>52830.84</v>
      </c>
      <c r="J216" s="183">
        <v>52703.54</v>
      </c>
      <c r="K216" s="183">
        <v>52576.24</v>
      </c>
      <c r="L216" s="183">
        <v>52448.94</v>
      </c>
      <c r="M216" s="183">
        <v>52321.64</v>
      </c>
      <c r="N216" s="183">
        <v>52194.34</v>
      </c>
      <c r="O216" s="183">
        <v>52067.040000000001</v>
      </c>
      <c r="P216" s="183">
        <v>51939.74</v>
      </c>
      <c r="Q216" s="183">
        <v>51812.44</v>
      </c>
      <c r="R216" s="183">
        <v>51685.14</v>
      </c>
      <c r="S216" s="184">
        <f t="shared" si="53"/>
        <v>52448.94</v>
      </c>
      <c r="T216" s="180"/>
      <c r="U216" s="188"/>
      <c r="V216" s="186"/>
      <c r="W216" s="186">
        <f t="shared" si="56"/>
        <v>52448.94</v>
      </c>
      <c r="X216" s="187"/>
      <c r="Y216" s="186"/>
      <c r="Z216" s="186"/>
      <c r="AA216" s="188"/>
      <c r="AB216" s="186"/>
      <c r="AC216" s="260">
        <f t="shared" si="55"/>
        <v>52448.94</v>
      </c>
      <c r="AD216" s="180"/>
      <c r="AE216" s="180"/>
      <c r="AF216" s="190">
        <f t="shared" si="37"/>
        <v>0</v>
      </c>
    </row>
    <row r="217" spans="1:32">
      <c r="A217" s="180">
        <v>203</v>
      </c>
      <c r="B217" s="181" t="s">
        <v>441</v>
      </c>
      <c r="C217" s="261" t="s">
        <v>219</v>
      </c>
      <c r="D217" s="181" t="s">
        <v>236</v>
      </c>
      <c r="E217" s="266" t="s">
        <v>1007</v>
      </c>
      <c r="F217" s="183">
        <v>52045.94</v>
      </c>
      <c r="G217" s="183">
        <v>51872.45</v>
      </c>
      <c r="H217" s="183">
        <v>51698.96</v>
      </c>
      <c r="I217" s="183">
        <v>51525.47</v>
      </c>
      <c r="J217" s="183">
        <v>51351.98</v>
      </c>
      <c r="K217" s="183">
        <v>51178.49</v>
      </c>
      <c r="L217" s="183">
        <v>51005</v>
      </c>
      <c r="M217" s="183">
        <v>50831.51</v>
      </c>
      <c r="N217" s="183">
        <v>50658.02</v>
      </c>
      <c r="O217" s="183">
        <v>50484.53</v>
      </c>
      <c r="P217" s="183">
        <v>50311.040000000001</v>
      </c>
      <c r="Q217" s="183">
        <v>50137.55</v>
      </c>
      <c r="R217" s="183">
        <v>49964.06</v>
      </c>
      <c r="S217" s="184">
        <f t="shared" si="53"/>
        <v>51005</v>
      </c>
      <c r="T217" s="180"/>
      <c r="U217" s="188"/>
      <c r="V217" s="186"/>
      <c r="W217" s="186">
        <f t="shared" si="56"/>
        <v>51005</v>
      </c>
      <c r="X217" s="187"/>
      <c r="Y217" s="186"/>
      <c r="Z217" s="186"/>
      <c r="AA217" s="188"/>
      <c r="AB217" s="186"/>
      <c r="AC217" s="260">
        <f t="shared" si="55"/>
        <v>51005</v>
      </c>
      <c r="AD217" s="180"/>
      <c r="AE217" s="180"/>
      <c r="AF217" s="190">
        <f t="shared" si="37"/>
        <v>0</v>
      </c>
    </row>
    <row r="218" spans="1:32">
      <c r="A218" s="180">
        <v>204</v>
      </c>
      <c r="B218" s="181" t="s">
        <v>441</v>
      </c>
      <c r="C218" s="261" t="s">
        <v>219</v>
      </c>
      <c r="D218" s="181" t="s">
        <v>237</v>
      </c>
      <c r="E218" s="266" t="s">
        <v>1008</v>
      </c>
      <c r="F218" s="183">
        <v>53467.34</v>
      </c>
      <c r="G218" s="183">
        <v>53340.04</v>
      </c>
      <c r="H218" s="183">
        <v>53212.74</v>
      </c>
      <c r="I218" s="183">
        <v>53085.440000000002</v>
      </c>
      <c r="J218" s="183">
        <v>52958.14</v>
      </c>
      <c r="K218" s="183">
        <v>52830.84</v>
      </c>
      <c r="L218" s="183">
        <v>52703.54</v>
      </c>
      <c r="M218" s="183">
        <v>52576.24</v>
      </c>
      <c r="N218" s="183">
        <v>52448.94</v>
      </c>
      <c r="O218" s="183">
        <v>52321.64</v>
      </c>
      <c r="P218" s="183">
        <v>52194.34</v>
      </c>
      <c r="Q218" s="183">
        <v>52067.040000000001</v>
      </c>
      <c r="R218" s="183">
        <v>51939.74</v>
      </c>
      <c r="S218" s="184">
        <f t="shared" si="53"/>
        <v>52703.54</v>
      </c>
      <c r="T218" s="180"/>
      <c r="U218" s="188"/>
      <c r="V218" s="186"/>
      <c r="W218" s="186">
        <f t="shared" si="56"/>
        <v>52703.54</v>
      </c>
      <c r="X218" s="187"/>
      <c r="Y218" s="186"/>
      <c r="Z218" s="186"/>
      <c r="AA218" s="188"/>
      <c r="AB218" s="186"/>
      <c r="AC218" s="260">
        <f t="shared" si="55"/>
        <v>52703.54</v>
      </c>
      <c r="AD218" s="180"/>
      <c r="AE218" s="180"/>
      <c r="AF218" s="190">
        <f t="shared" si="37"/>
        <v>0</v>
      </c>
    </row>
    <row r="219" spans="1:32">
      <c r="A219" s="180">
        <v>205</v>
      </c>
      <c r="B219" s="181"/>
      <c r="C219" s="261" t="s">
        <v>219</v>
      </c>
      <c r="D219" s="181" t="s">
        <v>1009</v>
      </c>
      <c r="E219" s="266" t="s">
        <v>1010</v>
      </c>
      <c r="F219" s="183">
        <v>120965.94</v>
      </c>
      <c r="G219" s="183">
        <v>119895.45</v>
      </c>
      <c r="H219" s="183">
        <v>118824.96000000001</v>
      </c>
      <c r="I219" s="183">
        <v>117754.47</v>
      </c>
      <c r="J219" s="183">
        <v>116683.98</v>
      </c>
      <c r="K219" s="183">
        <v>115613.49</v>
      </c>
      <c r="L219" s="183">
        <v>114543</v>
      </c>
      <c r="M219" s="183">
        <v>113472.51</v>
      </c>
      <c r="N219" s="183">
        <v>112402.02</v>
      </c>
      <c r="O219" s="183">
        <v>111331.53</v>
      </c>
      <c r="P219" s="183">
        <v>110261.04</v>
      </c>
      <c r="Q219" s="183">
        <v>109190.55</v>
      </c>
      <c r="R219" s="183">
        <v>108120.06</v>
      </c>
      <c r="S219" s="184">
        <f t="shared" si="53"/>
        <v>114543</v>
      </c>
      <c r="T219" s="180"/>
      <c r="U219" s="188"/>
      <c r="V219" s="186"/>
      <c r="W219" s="186">
        <f t="shared" si="56"/>
        <v>114543</v>
      </c>
      <c r="X219" s="187"/>
      <c r="Y219" s="186"/>
      <c r="Z219" s="186"/>
      <c r="AA219" s="188"/>
      <c r="AB219" s="186"/>
      <c r="AC219" s="260">
        <f>+S219</f>
        <v>114543</v>
      </c>
      <c r="AD219" s="180"/>
      <c r="AE219" s="180"/>
      <c r="AF219" s="190"/>
    </row>
    <row r="220" spans="1:32">
      <c r="A220" s="180">
        <v>206</v>
      </c>
      <c r="B220" s="181"/>
      <c r="C220" s="261" t="s">
        <v>219</v>
      </c>
      <c r="D220" s="181" t="s">
        <v>1011</v>
      </c>
      <c r="E220" s="266" t="s">
        <v>1012</v>
      </c>
      <c r="F220" s="183">
        <v>98770.99</v>
      </c>
      <c r="G220" s="183">
        <v>98200.06</v>
      </c>
      <c r="H220" s="183">
        <v>97629.13</v>
      </c>
      <c r="I220" s="183">
        <v>97058.2</v>
      </c>
      <c r="J220" s="183">
        <v>96487.27</v>
      </c>
      <c r="K220" s="183">
        <v>95916.34</v>
      </c>
      <c r="L220" s="183">
        <v>95345.41</v>
      </c>
      <c r="M220" s="183">
        <v>94774.480000000098</v>
      </c>
      <c r="N220" s="183">
        <v>94203.550000000105</v>
      </c>
      <c r="O220" s="183">
        <v>93632.620000000097</v>
      </c>
      <c r="P220" s="183">
        <v>93061.690000000104</v>
      </c>
      <c r="Q220" s="183">
        <v>92490.760000000097</v>
      </c>
      <c r="R220" s="183">
        <v>91919.830000000104</v>
      </c>
      <c r="S220" s="184">
        <f t="shared" si="53"/>
        <v>95345.410000000047</v>
      </c>
      <c r="T220" s="180"/>
      <c r="U220" s="188"/>
      <c r="V220" s="186"/>
      <c r="W220" s="186">
        <f t="shared" si="56"/>
        <v>95345.410000000047</v>
      </c>
      <c r="X220" s="187"/>
      <c r="Y220" s="186"/>
      <c r="Z220" s="186"/>
      <c r="AA220" s="188"/>
      <c r="AB220" s="186"/>
      <c r="AC220" s="260">
        <f t="shared" ref="AC220:AC224" si="57">+S220</f>
        <v>95345.410000000047</v>
      </c>
      <c r="AD220" s="180"/>
      <c r="AE220" s="180"/>
      <c r="AF220" s="190"/>
    </row>
    <row r="221" spans="1:32">
      <c r="A221" s="180">
        <v>207</v>
      </c>
      <c r="B221" s="181"/>
      <c r="C221" s="261" t="s">
        <v>219</v>
      </c>
      <c r="D221" s="181" t="s">
        <v>1013</v>
      </c>
      <c r="E221" s="266" t="s">
        <v>1014</v>
      </c>
      <c r="F221" s="183">
        <v>151153.84</v>
      </c>
      <c r="G221" s="183">
        <v>150725.64000000001</v>
      </c>
      <c r="H221" s="183">
        <v>150297.44</v>
      </c>
      <c r="I221" s="183">
        <v>149869.24</v>
      </c>
      <c r="J221" s="183">
        <v>149441.04</v>
      </c>
      <c r="K221" s="183">
        <v>149012.84</v>
      </c>
      <c r="L221" s="183">
        <v>148584.64000000001</v>
      </c>
      <c r="M221" s="183">
        <v>148156.44</v>
      </c>
      <c r="N221" s="183">
        <v>147728.24</v>
      </c>
      <c r="O221" s="183">
        <v>147300.04</v>
      </c>
      <c r="P221" s="183">
        <v>146871.84</v>
      </c>
      <c r="Q221" s="183">
        <v>146443.64000000001</v>
      </c>
      <c r="R221" s="183">
        <v>146015.44</v>
      </c>
      <c r="S221" s="184">
        <f t="shared" si="53"/>
        <v>148584.64000000001</v>
      </c>
      <c r="T221" s="180"/>
      <c r="U221" s="188"/>
      <c r="V221" s="186"/>
      <c r="W221" s="186">
        <f t="shared" si="56"/>
        <v>148584.64000000001</v>
      </c>
      <c r="X221" s="187"/>
      <c r="Y221" s="186"/>
      <c r="Z221" s="186"/>
      <c r="AA221" s="188"/>
      <c r="AB221" s="186"/>
      <c r="AC221" s="260">
        <f t="shared" si="57"/>
        <v>148584.64000000001</v>
      </c>
      <c r="AD221" s="180"/>
      <c r="AE221" s="180"/>
      <c r="AF221" s="190"/>
    </row>
    <row r="222" spans="1:32">
      <c r="A222" s="180">
        <v>208</v>
      </c>
      <c r="B222" s="181" t="s">
        <v>441</v>
      </c>
      <c r="C222" s="261" t="s">
        <v>219</v>
      </c>
      <c r="D222" s="181" t="s">
        <v>783</v>
      </c>
      <c r="E222" s="266" t="s">
        <v>1107</v>
      </c>
      <c r="F222" s="183">
        <v>0</v>
      </c>
      <c r="G222" s="183">
        <v>0</v>
      </c>
      <c r="H222" s="183">
        <v>0</v>
      </c>
      <c r="I222" s="183">
        <v>0</v>
      </c>
      <c r="J222" s="183">
        <v>0</v>
      </c>
      <c r="K222" s="183">
        <v>21000</v>
      </c>
      <c r="L222" s="183">
        <v>116381.72</v>
      </c>
      <c r="M222" s="183">
        <v>128843.94</v>
      </c>
      <c r="N222" s="183">
        <v>128484.04</v>
      </c>
      <c r="O222" s="183">
        <v>128124.14</v>
      </c>
      <c r="P222" s="183">
        <v>127764.24</v>
      </c>
      <c r="Q222" s="183">
        <v>127404.34</v>
      </c>
      <c r="R222" s="183">
        <v>127044.44</v>
      </c>
      <c r="S222" s="184">
        <f t="shared" si="53"/>
        <v>70127.05333333333</v>
      </c>
      <c r="T222" s="180"/>
      <c r="U222" s="188"/>
      <c r="V222" s="186"/>
      <c r="W222" s="186">
        <f t="shared" si="56"/>
        <v>70127.05333333333</v>
      </c>
      <c r="X222" s="187"/>
      <c r="Y222" s="186"/>
      <c r="Z222" s="186"/>
      <c r="AA222" s="188"/>
      <c r="AB222" s="186"/>
      <c r="AC222" s="260">
        <f t="shared" si="57"/>
        <v>70127.05333333333</v>
      </c>
      <c r="AD222" s="180"/>
      <c r="AE222" s="180"/>
      <c r="AF222" s="190"/>
    </row>
    <row r="223" spans="1:32">
      <c r="A223" s="180">
        <v>209</v>
      </c>
      <c r="B223" s="181" t="s">
        <v>441</v>
      </c>
      <c r="C223" s="261" t="s">
        <v>219</v>
      </c>
      <c r="D223" s="181" t="s">
        <v>785</v>
      </c>
      <c r="E223" s="266" t="s">
        <v>1108</v>
      </c>
      <c r="F223" s="183">
        <v>0</v>
      </c>
      <c r="G223" s="183">
        <v>0</v>
      </c>
      <c r="H223" s="183">
        <v>0</v>
      </c>
      <c r="I223" s="183">
        <v>0</v>
      </c>
      <c r="J223" s="183">
        <v>0</v>
      </c>
      <c r="K223" s="183">
        <v>14000</v>
      </c>
      <c r="L223" s="183">
        <v>77641.850000000006</v>
      </c>
      <c r="M223" s="183">
        <v>86015.93</v>
      </c>
      <c r="N223" s="183">
        <v>85835.98</v>
      </c>
      <c r="O223" s="183">
        <v>85656.03</v>
      </c>
      <c r="P223" s="183">
        <v>85476.08</v>
      </c>
      <c r="Q223" s="183">
        <v>85296.13</v>
      </c>
      <c r="R223" s="183">
        <v>85116.18</v>
      </c>
      <c r="S223" s="184">
        <f t="shared" si="53"/>
        <v>46873.340833333343</v>
      </c>
      <c r="T223" s="180"/>
      <c r="U223" s="188"/>
      <c r="V223" s="186"/>
      <c r="W223" s="186">
        <f t="shared" si="56"/>
        <v>46873.340833333343</v>
      </c>
      <c r="X223" s="187"/>
      <c r="Y223" s="186"/>
      <c r="Z223" s="186"/>
      <c r="AA223" s="188"/>
      <c r="AB223" s="186"/>
      <c r="AC223" s="260">
        <f t="shared" si="57"/>
        <v>46873.340833333343</v>
      </c>
      <c r="AD223" s="180"/>
      <c r="AE223" s="180"/>
      <c r="AF223" s="190"/>
    </row>
    <row r="224" spans="1:32">
      <c r="A224" s="180">
        <v>210</v>
      </c>
      <c r="B224" s="181" t="s">
        <v>441</v>
      </c>
      <c r="C224" s="261" t="s">
        <v>219</v>
      </c>
      <c r="D224" s="181" t="s">
        <v>1109</v>
      </c>
      <c r="E224" s="266" t="s">
        <v>1110</v>
      </c>
      <c r="F224" s="183">
        <v>0</v>
      </c>
      <c r="G224" s="183">
        <v>0</v>
      </c>
      <c r="H224" s="183">
        <v>0</v>
      </c>
      <c r="I224" s="183">
        <v>0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183">
        <v>0</v>
      </c>
      <c r="P224" s="183">
        <v>122380.51</v>
      </c>
      <c r="Q224" s="183">
        <v>132675.96</v>
      </c>
      <c r="R224" s="183">
        <v>144583.67000000001</v>
      </c>
      <c r="S224" s="184">
        <f t="shared" si="53"/>
        <v>27279.025416666667</v>
      </c>
      <c r="T224" s="180"/>
      <c r="U224" s="188"/>
      <c r="V224" s="186"/>
      <c r="W224" s="186">
        <f t="shared" si="56"/>
        <v>27279.025416666667</v>
      </c>
      <c r="X224" s="187"/>
      <c r="Y224" s="186"/>
      <c r="Z224" s="186"/>
      <c r="AA224" s="188"/>
      <c r="AB224" s="186"/>
      <c r="AC224" s="260">
        <f t="shared" si="57"/>
        <v>27279.025416666667</v>
      </c>
      <c r="AD224" s="180"/>
      <c r="AE224" s="180"/>
      <c r="AF224" s="190"/>
    </row>
    <row r="225" spans="1:32">
      <c r="A225" s="180">
        <v>211</v>
      </c>
      <c r="B225" s="181"/>
      <c r="C225" s="261" t="s">
        <v>219</v>
      </c>
      <c r="D225" s="181" t="s">
        <v>238</v>
      </c>
      <c r="E225" s="266" t="s">
        <v>324</v>
      </c>
      <c r="F225" s="183">
        <v>0</v>
      </c>
      <c r="G225" s="183"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183">
        <v>0</v>
      </c>
      <c r="P225" s="183">
        <v>0</v>
      </c>
      <c r="Q225" s="183">
        <v>0</v>
      </c>
      <c r="R225" s="183">
        <v>0</v>
      </c>
      <c r="S225" s="184">
        <f t="shared" si="53"/>
        <v>0</v>
      </c>
      <c r="T225" s="180"/>
      <c r="U225" s="188"/>
      <c r="V225" s="186">
        <f>+S225</f>
        <v>0</v>
      </c>
      <c r="W225" s="186"/>
      <c r="X225" s="187"/>
      <c r="Y225" s="186"/>
      <c r="Z225" s="186"/>
      <c r="AA225" s="188"/>
      <c r="AB225" s="186"/>
      <c r="AC225" s="260"/>
      <c r="AD225" s="260">
        <f>+S225</f>
        <v>0</v>
      </c>
      <c r="AE225" s="180"/>
      <c r="AF225" s="190"/>
    </row>
    <row r="226" spans="1:32">
      <c r="A226" s="180">
        <v>212</v>
      </c>
      <c r="B226" s="181" t="s">
        <v>441</v>
      </c>
      <c r="C226" s="261" t="s">
        <v>219</v>
      </c>
      <c r="D226" s="181" t="s">
        <v>124</v>
      </c>
      <c r="E226" s="266" t="s">
        <v>324</v>
      </c>
      <c r="F226" s="225">
        <v>-1773272.34</v>
      </c>
      <c r="G226" s="225">
        <v>-1761347.62</v>
      </c>
      <c r="H226" s="225">
        <v>-1749422.89</v>
      </c>
      <c r="I226" s="225">
        <v>-1737498.17</v>
      </c>
      <c r="J226" s="225">
        <v>-1725573.44</v>
      </c>
      <c r="K226" s="225">
        <v>-1748648.72</v>
      </c>
      <c r="L226" s="225">
        <v>-1895747.56</v>
      </c>
      <c r="M226" s="225">
        <v>-1904975.8</v>
      </c>
      <c r="N226" s="225">
        <v>-1893451.42</v>
      </c>
      <c r="O226" s="225">
        <v>-1882337.26</v>
      </c>
      <c r="P226" s="225">
        <v>-1993603.61</v>
      </c>
      <c r="Q226" s="225">
        <v>-1246663.8500000001</v>
      </c>
      <c r="R226" s="225">
        <v>-1251846.3500000001</v>
      </c>
      <c r="S226" s="228">
        <f t="shared" si="53"/>
        <v>-1754319.1404166669</v>
      </c>
      <c r="T226" s="180"/>
      <c r="U226" s="188"/>
      <c r="V226" s="186">
        <f>+S226</f>
        <v>-1754319.1404166669</v>
      </c>
      <c r="X226" s="187"/>
      <c r="Y226" s="186"/>
      <c r="Z226" s="186"/>
      <c r="AA226" s="188"/>
      <c r="AB226" s="186"/>
      <c r="AC226" s="260"/>
      <c r="AD226" s="260">
        <f>+S226</f>
        <v>-1754319.1404166669</v>
      </c>
      <c r="AE226" s="180"/>
      <c r="AF226" s="190" t="e">
        <f>+U226+#REF!-AD226</f>
        <v>#REF!</v>
      </c>
    </row>
    <row r="227" spans="1:32">
      <c r="A227" s="180">
        <v>213</v>
      </c>
      <c r="B227" s="180"/>
      <c r="C227" s="180"/>
      <c r="D227" s="180"/>
      <c r="E227" s="267" t="s">
        <v>239</v>
      </c>
      <c r="F227" s="183">
        <f>SUM(F207:F226)</f>
        <v>349569.6399999999</v>
      </c>
      <c r="G227" s="183">
        <f t="shared" ref="G227:R227" si="58">SUM(G207:G226)</f>
        <v>342973.98999999976</v>
      </c>
      <c r="H227" s="183">
        <f t="shared" si="58"/>
        <v>336378.33999999962</v>
      </c>
      <c r="I227" s="183">
        <f t="shared" si="58"/>
        <v>329782.68999999994</v>
      </c>
      <c r="J227" s="183">
        <f t="shared" si="58"/>
        <v>323187.04000000004</v>
      </c>
      <c r="K227" s="183">
        <f t="shared" si="58"/>
        <v>316591.39000000013</v>
      </c>
      <c r="L227" s="183">
        <f t="shared" si="58"/>
        <v>309995.74000000022</v>
      </c>
      <c r="M227" s="183">
        <f t="shared" si="58"/>
        <v>303400.09000000008</v>
      </c>
      <c r="N227" s="183">
        <f t="shared" si="58"/>
        <v>296804.44000000041</v>
      </c>
      <c r="O227" s="183">
        <f t="shared" si="58"/>
        <v>290208.79000000027</v>
      </c>
      <c r="P227" s="183">
        <f t="shared" si="58"/>
        <v>283613.1399999999</v>
      </c>
      <c r="Q227" s="183">
        <f t="shared" si="58"/>
        <v>277017.48999999976</v>
      </c>
      <c r="R227" s="183">
        <f t="shared" si="58"/>
        <v>270421.83999999962</v>
      </c>
      <c r="S227" s="184">
        <f>SUM(S207:S226)</f>
        <v>309995.73999999976</v>
      </c>
      <c r="T227" s="180"/>
      <c r="U227" s="188"/>
      <c r="V227" s="186"/>
      <c r="W227" s="186"/>
      <c r="X227" s="187"/>
      <c r="Y227" s="186"/>
      <c r="Z227" s="186"/>
      <c r="AA227" s="188"/>
      <c r="AB227" s="186"/>
      <c r="AC227" s="180"/>
      <c r="AD227" s="180"/>
      <c r="AE227" s="180"/>
      <c r="AF227" s="190">
        <f t="shared" si="37"/>
        <v>0</v>
      </c>
    </row>
    <row r="228" spans="1:32">
      <c r="A228" s="180">
        <v>214</v>
      </c>
      <c r="B228" s="180"/>
      <c r="C228" s="180"/>
      <c r="D228" s="180"/>
      <c r="E228" s="268"/>
      <c r="F228" s="183"/>
      <c r="G228" s="264"/>
      <c r="H228" s="252"/>
      <c r="I228" s="252"/>
      <c r="J228" s="253"/>
      <c r="K228" s="254"/>
      <c r="L228" s="255"/>
      <c r="M228" s="256"/>
      <c r="N228" s="257"/>
      <c r="O228" s="224"/>
      <c r="P228" s="258"/>
      <c r="Q228" s="265"/>
      <c r="R228" s="183"/>
      <c r="S228" s="185"/>
      <c r="T228" s="180"/>
      <c r="U228" s="188"/>
      <c r="V228" s="186"/>
      <c r="W228" s="186"/>
      <c r="X228" s="187"/>
      <c r="Y228" s="186"/>
      <c r="Z228" s="186"/>
      <c r="AA228" s="188"/>
      <c r="AB228" s="186"/>
      <c r="AC228" s="180"/>
      <c r="AD228" s="180"/>
      <c r="AE228" s="180"/>
      <c r="AF228" s="190">
        <f t="shared" ref="AF228:AF317" si="59">+U228+V228-AD228</f>
        <v>0</v>
      </c>
    </row>
    <row r="229" spans="1:32">
      <c r="A229" s="180">
        <v>215</v>
      </c>
      <c r="B229" s="181" t="s">
        <v>441</v>
      </c>
      <c r="C229" s="181" t="s">
        <v>240</v>
      </c>
      <c r="D229" s="181" t="s">
        <v>197</v>
      </c>
      <c r="E229" s="182" t="s">
        <v>242</v>
      </c>
      <c r="F229" s="183">
        <v>703329.83</v>
      </c>
      <c r="G229" s="183">
        <v>699915.61</v>
      </c>
      <c r="H229" s="183">
        <v>696501.39</v>
      </c>
      <c r="I229" s="183">
        <v>693087.17</v>
      </c>
      <c r="J229" s="183">
        <v>689672.95</v>
      </c>
      <c r="K229" s="183">
        <v>686258.73</v>
      </c>
      <c r="L229" s="183">
        <v>682844.51</v>
      </c>
      <c r="M229" s="183">
        <v>679430.29</v>
      </c>
      <c r="N229" s="183">
        <v>676016.07</v>
      </c>
      <c r="O229" s="183">
        <v>672601.85</v>
      </c>
      <c r="P229" s="183">
        <v>669187.63</v>
      </c>
      <c r="Q229" s="183">
        <v>665773.41</v>
      </c>
      <c r="R229" s="183">
        <v>662359.18999999994</v>
      </c>
      <c r="S229" s="184">
        <f>((F229+R229)+((G229+H229+I229+J229+K229+L229+M229+N229+O229+P229+Q229)*2))/24</f>
        <v>682844.51</v>
      </c>
      <c r="T229" s="180"/>
      <c r="U229" s="188"/>
      <c r="V229" s="186"/>
      <c r="W229" s="186">
        <f t="shared" ref="W229:W230" si="60">+S229</f>
        <v>682844.51</v>
      </c>
      <c r="X229" s="187"/>
      <c r="Y229" s="186"/>
      <c r="Z229" s="186"/>
      <c r="AA229" s="188"/>
      <c r="AB229" s="186"/>
      <c r="AC229" s="260">
        <f>+S229</f>
        <v>682844.51</v>
      </c>
      <c r="AD229" s="180"/>
      <c r="AE229" s="180"/>
      <c r="AF229" s="190">
        <f t="shared" si="59"/>
        <v>0</v>
      </c>
    </row>
    <row r="230" spans="1:32">
      <c r="A230" s="180">
        <v>216</v>
      </c>
      <c r="B230" s="181"/>
      <c r="C230" s="181" t="s">
        <v>240</v>
      </c>
      <c r="D230" s="181" t="s">
        <v>325</v>
      </c>
      <c r="E230" s="182" t="s">
        <v>1111</v>
      </c>
      <c r="F230" s="183">
        <v>0</v>
      </c>
      <c r="G230" s="183">
        <v>0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183">
        <v>0</v>
      </c>
      <c r="P230" s="183">
        <v>0</v>
      </c>
      <c r="Q230" s="183">
        <v>751441.23</v>
      </c>
      <c r="R230" s="183">
        <v>752398.69</v>
      </c>
      <c r="S230" s="184">
        <f>((F230+R230)+((G230+H230+I230+J230+K230+L230+M230+N230+O230+P230+Q230)*2))/24</f>
        <v>93970.047916666663</v>
      </c>
      <c r="T230" s="180"/>
      <c r="U230" s="188"/>
      <c r="V230" s="186"/>
      <c r="W230" s="186">
        <f t="shared" si="60"/>
        <v>93970.047916666663</v>
      </c>
      <c r="X230" s="187"/>
      <c r="Y230" s="186"/>
      <c r="Z230" s="186"/>
      <c r="AA230" s="188"/>
      <c r="AB230" s="186"/>
      <c r="AC230" s="260">
        <f>+S230</f>
        <v>93970.047916666663</v>
      </c>
      <c r="AD230" s="180"/>
      <c r="AE230" s="180"/>
      <c r="AF230" s="190"/>
    </row>
    <row r="231" spans="1:32">
      <c r="A231" s="180">
        <v>217</v>
      </c>
      <c r="B231" s="180"/>
      <c r="C231" s="180"/>
      <c r="D231" s="180"/>
      <c r="E231" s="182" t="s">
        <v>239</v>
      </c>
      <c r="F231" s="211">
        <f>SUM(F229:F230)</f>
        <v>703329.83</v>
      </c>
      <c r="G231" s="211">
        <f t="shared" ref="G231:S231" si="61">SUM(G229:G230)</f>
        <v>699915.61</v>
      </c>
      <c r="H231" s="211">
        <f t="shared" si="61"/>
        <v>696501.39</v>
      </c>
      <c r="I231" s="211">
        <f t="shared" si="61"/>
        <v>693087.17</v>
      </c>
      <c r="J231" s="211">
        <f t="shared" si="61"/>
        <v>689672.95</v>
      </c>
      <c r="K231" s="211">
        <f t="shared" si="61"/>
        <v>686258.73</v>
      </c>
      <c r="L231" s="211">
        <f t="shared" si="61"/>
        <v>682844.51</v>
      </c>
      <c r="M231" s="211">
        <f t="shared" si="61"/>
        <v>679430.29</v>
      </c>
      <c r="N231" s="211">
        <f t="shared" si="61"/>
        <v>676016.07</v>
      </c>
      <c r="O231" s="211">
        <f t="shared" si="61"/>
        <v>672601.85</v>
      </c>
      <c r="P231" s="211">
        <f t="shared" si="61"/>
        <v>669187.63</v>
      </c>
      <c r="Q231" s="211">
        <f t="shared" si="61"/>
        <v>1417214.6400000001</v>
      </c>
      <c r="R231" s="211">
        <f t="shared" si="61"/>
        <v>1414757.88</v>
      </c>
      <c r="S231" s="211">
        <f t="shared" si="61"/>
        <v>776814.55791666661</v>
      </c>
      <c r="T231" s="180"/>
      <c r="U231" s="188"/>
      <c r="V231" s="186"/>
      <c r="W231" s="186"/>
      <c r="X231" s="187"/>
      <c r="Y231" s="186"/>
      <c r="Z231" s="186"/>
      <c r="AA231" s="188"/>
      <c r="AB231" s="186"/>
      <c r="AC231" s="180"/>
      <c r="AD231" s="180"/>
      <c r="AE231" s="180"/>
      <c r="AF231" s="190">
        <f t="shared" si="59"/>
        <v>0</v>
      </c>
    </row>
    <row r="232" spans="1:32">
      <c r="A232" s="180">
        <v>218</v>
      </c>
      <c r="B232" s="180"/>
      <c r="C232" s="180"/>
      <c r="D232" s="180"/>
      <c r="E232" s="229"/>
      <c r="F232" s="183"/>
      <c r="G232" s="264"/>
      <c r="H232" s="252"/>
      <c r="I232" s="252"/>
      <c r="J232" s="253"/>
      <c r="K232" s="254"/>
      <c r="L232" s="255"/>
      <c r="M232" s="256"/>
      <c r="N232" s="257"/>
      <c r="O232" s="224"/>
      <c r="P232" s="258"/>
      <c r="Q232" s="265"/>
      <c r="R232" s="183"/>
      <c r="S232" s="185"/>
      <c r="T232" s="180"/>
      <c r="U232" s="188"/>
      <c r="V232" s="186"/>
      <c r="W232" s="186"/>
      <c r="X232" s="187"/>
      <c r="Y232" s="186"/>
      <c r="Z232" s="186"/>
      <c r="AA232" s="188"/>
      <c r="AB232" s="186"/>
      <c r="AC232" s="180"/>
      <c r="AD232" s="180"/>
      <c r="AE232" s="180"/>
      <c r="AF232" s="190">
        <f t="shared" si="59"/>
        <v>0</v>
      </c>
    </row>
    <row r="233" spans="1:32">
      <c r="A233" s="180">
        <v>219</v>
      </c>
      <c r="B233" s="181" t="s">
        <v>441</v>
      </c>
      <c r="C233" s="181" t="s">
        <v>209</v>
      </c>
      <c r="D233" s="181" t="s">
        <v>195</v>
      </c>
      <c r="E233" s="182" t="s">
        <v>243</v>
      </c>
      <c r="F233" s="183">
        <v>0</v>
      </c>
      <c r="G233" s="183">
        <v>0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183">
        <v>31398.87</v>
      </c>
      <c r="P233" s="183">
        <v>0</v>
      </c>
      <c r="Q233" s="183">
        <v>0</v>
      </c>
      <c r="R233" s="183">
        <v>0</v>
      </c>
      <c r="S233" s="184">
        <f t="shared" ref="S233:S309" si="62">((F233+R233)+((G233+H233+I233+J233+K233+L233+M233+N233+O233+P233+Q233)*2))/24</f>
        <v>2616.5724999999998</v>
      </c>
      <c r="T233" s="180"/>
      <c r="U233" s="188">
        <f t="shared" ref="U233:U278" si="63">+S233</f>
        <v>2616.5724999999998</v>
      </c>
      <c r="V233" s="186"/>
      <c r="W233" s="186"/>
      <c r="X233" s="187"/>
      <c r="Y233" s="186"/>
      <c r="Z233" s="186"/>
      <c r="AA233" s="188"/>
      <c r="AB233" s="186"/>
      <c r="AC233" s="180"/>
      <c r="AD233" s="260">
        <f t="shared" ref="AD233:AD275" si="64">+U233</f>
        <v>2616.5724999999998</v>
      </c>
      <c r="AE233" s="180"/>
      <c r="AF233" s="190">
        <f t="shared" si="59"/>
        <v>0</v>
      </c>
    </row>
    <row r="234" spans="1:32">
      <c r="A234" s="180">
        <v>220</v>
      </c>
      <c r="B234" s="181" t="s">
        <v>441</v>
      </c>
      <c r="C234" s="181" t="s">
        <v>245</v>
      </c>
      <c r="D234" s="181" t="s">
        <v>124</v>
      </c>
      <c r="E234" s="182" t="s">
        <v>246</v>
      </c>
      <c r="F234" s="183">
        <v>108101.06</v>
      </c>
      <c r="G234" s="183">
        <v>133902.68</v>
      </c>
      <c r="H234" s="183">
        <v>0</v>
      </c>
      <c r="I234" s="183">
        <v>0.49</v>
      </c>
      <c r="J234" s="183">
        <v>0</v>
      </c>
      <c r="K234" s="183">
        <v>0</v>
      </c>
      <c r="L234" s="183">
        <v>0</v>
      </c>
      <c r="M234" s="183">
        <v>21049.22</v>
      </c>
      <c r="N234" s="183">
        <v>73748.81</v>
      </c>
      <c r="O234" s="183">
        <v>77811.31</v>
      </c>
      <c r="P234" s="183">
        <v>181507.58</v>
      </c>
      <c r="Q234" s="183">
        <v>181507.58</v>
      </c>
      <c r="R234" s="183">
        <v>2.91038304567337E-11</v>
      </c>
      <c r="S234" s="184">
        <f t="shared" si="62"/>
        <v>60298.183333333327</v>
      </c>
      <c r="T234" s="180"/>
      <c r="U234" s="188">
        <f>+S234</f>
        <v>60298.183333333327</v>
      </c>
      <c r="V234" s="186"/>
      <c r="W234" s="186"/>
      <c r="X234" s="187"/>
      <c r="Y234" s="186"/>
      <c r="Z234" s="186"/>
      <c r="AA234" s="188"/>
      <c r="AB234" s="186"/>
      <c r="AC234" s="180"/>
      <c r="AD234" s="260">
        <f>+S234</f>
        <v>60298.183333333327</v>
      </c>
      <c r="AE234" s="180"/>
      <c r="AF234" s="190"/>
    </row>
    <row r="235" spans="1:32">
      <c r="A235" s="180">
        <v>221</v>
      </c>
      <c r="B235" s="181" t="s">
        <v>994</v>
      </c>
      <c r="C235" s="181" t="s">
        <v>244</v>
      </c>
      <c r="D235" s="181" t="s">
        <v>1001</v>
      </c>
      <c r="E235" s="182" t="s">
        <v>1015</v>
      </c>
      <c r="F235" s="183">
        <v>0</v>
      </c>
      <c r="G235" s="183">
        <v>0</v>
      </c>
      <c r="H235" s="183">
        <v>0</v>
      </c>
      <c r="I235" s="183">
        <v>-75000</v>
      </c>
      <c r="J235" s="183">
        <v>-75000</v>
      </c>
      <c r="K235" s="183">
        <v>-75000</v>
      </c>
      <c r="L235" s="183">
        <v>-150000</v>
      </c>
      <c r="M235" s="183">
        <v>-150000</v>
      </c>
      <c r="N235" s="183">
        <v>-150000</v>
      </c>
      <c r="O235" s="183">
        <v>-225000</v>
      </c>
      <c r="P235" s="183">
        <v>-231200.13</v>
      </c>
      <c r="Q235" s="183">
        <v>-231951</v>
      </c>
      <c r="R235" s="183">
        <v>-469371.24</v>
      </c>
      <c r="S235" s="184">
        <f t="shared" si="62"/>
        <v>-133153.0625</v>
      </c>
      <c r="T235" s="180"/>
      <c r="U235" s="188">
        <f>+S235</f>
        <v>-133153.0625</v>
      </c>
      <c r="V235" s="186"/>
      <c r="W235" s="186"/>
      <c r="X235" s="187"/>
      <c r="Y235" s="186"/>
      <c r="Z235" s="186"/>
      <c r="AA235" s="188"/>
      <c r="AB235" s="186"/>
      <c r="AC235" s="180"/>
      <c r="AD235" s="260">
        <f>+S235</f>
        <v>-133153.0625</v>
      </c>
      <c r="AE235" s="180"/>
      <c r="AF235" s="190"/>
    </row>
    <row r="236" spans="1:32">
      <c r="A236" s="180">
        <v>222</v>
      </c>
      <c r="B236" s="181" t="s">
        <v>994</v>
      </c>
      <c r="C236" s="181" t="s">
        <v>244</v>
      </c>
      <c r="D236" s="181" t="s">
        <v>1003</v>
      </c>
      <c r="E236" s="182" t="s">
        <v>1015</v>
      </c>
      <c r="F236" s="183">
        <v>-6805449.96</v>
      </c>
      <c r="G236" s="183">
        <v>-6446165.9199999999</v>
      </c>
      <c r="H236" s="183">
        <v>-6240418.4800000004</v>
      </c>
      <c r="I236" s="183">
        <v>-6179501.5499999998</v>
      </c>
      <c r="J236" s="183">
        <v>-6473662.8499999996</v>
      </c>
      <c r="K236" s="183">
        <v>-6787170.8499999996</v>
      </c>
      <c r="L236" s="183">
        <v>-7141074.8700000001</v>
      </c>
      <c r="M236" s="183">
        <v>-7326606.8799999999</v>
      </c>
      <c r="N236" s="183">
        <v>-7453468.8200000003</v>
      </c>
      <c r="O236" s="183">
        <v>-7723415.7300000004</v>
      </c>
      <c r="P236" s="183">
        <v>-7846552.6600000001</v>
      </c>
      <c r="Q236" s="183">
        <v>-7513559.1399999997</v>
      </c>
      <c r="R236" s="183">
        <v>-6996838.7800000003</v>
      </c>
      <c r="S236" s="184">
        <f t="shared" si="62"/>
        <v>-7002728.5100000007</v>
      </c>
      <c r="T236" s="180"/>
      <c r="U236" s="188">
        <f>+S236</f>
        <v>-7002728.5100000007</v>
      </c>
      <c r="V236" s="186"/>
      <c r="W236" s="186"/>
      <c r="X236" s="187"/>
      <c r="Y236" s="186"/>
      <c r="Z236" s="186"/>
      <c r="AA236" s="188"/>
      <c r="AB236" s="186"/>
      <c r="AC236" s="180"/>
      <c r="AD236" s="260">
        <f>+S236</f>
        <v>-7002728.5100000007</v>
      </c>
      <c r="AE236" s="180"/>
      <c r="AF236" s="190"/>
    </row>
    <row r="237" spans="1:32">
      <c r="A237" s="180">
        <v>223</v>
      </c>
      <c r="B237" s="181" t="s">
        <v>466</v>
      </c>
      <c r="C237" s="181" t="s">
        <v>244</v>
      </c>
      <c r="D237" s="181" t="s">
        <v>580</v>
      </c>
      <c r="E237" s="182" t="s">
        <v>581</v>
      </c>
      <c r="F237" s="183">
        <v>0</v>
      </c>
      <c r="G237" s="183"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183">
        <v>0</v>
      </c>
      <c r="P237" s="183">
        <v>0</v>
      </c>
      <c r="Q237" s="183">
        <v>0</v>
      </c>
      <c r="R237" s="183">
        <v>0</v>
      </c>
      <c r="S237" s="184">
        <f t="shared" si="62"/>
        <v>0</v>
      </c>
      <c r="T237" s="180"/>
      <c r="U237" s="188">
        <f t="shared" si="63"/>
        <v>0</v>
      </c>
      <c r="V237" s="186"/>
      <c r="W237" s="186"/>
      <c r="X237" s="187"/>
      <c r="Y237" s="186"/>
      <c r="Z237" s="186"/>
      <c r="AA237" s="188"/>
      <c r="AB237" s="186"/>
      <c r="AC237" s="180"/>
      <c r="AD237" s="260">
        <f t="shared" si="64"/>
        <v>0</v>
      </c>
      <c r="AE237" s="180"/>
      <c r="AF237" s="190">
        <f t="shared" si="59"/>
        <v>0</v>
      </c>
    </row>
    <row r="238" spans="1:32">
      <c r="A238" s="180">
        <v>224</v>
      </c>
      <c r="B238" s="181" t="s">
        <v>468</v>
      </c>
      <c r="C238" s="181" t="s">
        <v>244</v>
      </c>
      <c r="D238" s="181" t="s">
        <v>582</v>
      </c>
      <c r="E238" s="182" t="s">
        <v>583</v>
      </c>
      <c r="F238" s="183">
        <v>0</v>
      </c>
      <c r="G238" s="183">
        <v>38966901</v>
      </c>
      <c r="H238" s="183">
        <v>38966901</v>
      </c>
      <c r="I238" s="183">
        <v>38966901</v>
      </c>
      <c r="J238" s="183">
        <v>38966901</v>
      </c>
      <c r="K238" s="183">
        <v>38966901</v>
      </c>
      <c r="L238" s="183">
        <v>38966901</v>
      </c>
      <c r="M238" s="183">
        <v>38966901</v>
      </c>
      <c r="N238" s="183">
        <v>38966901</v>
      </c>
      <c r="O238" s="183">
        <v>38966901</v>
      </c>
      <c r="P238" s="183">
        <v>38966901</v>
      </c>
      <c r="Q238" s="183">
        <v>38966901</v>
      </c>
      <c r="R238" s="183">
        <v>39212051</v>
      </c>
      <c r="S238" s="184">
        <f t="shared" si="62"/>
        <v>37353494.708333336</v>
      </c>
      <c r="T238" s="180"/>
      <c r="U238" s="188">
        <f t="shared" si="63"/>
        <v>37353494.708333336</v>
      </c>
      <c r="V238" s="186"/>
      <c r="W238" s="186"/>
      <c r="X238" s="187"/>
      <c r="Y238" s="186"/>
      <c r="Z238" s="186"/>
      <c r="AA238" s="188"/>
      <c r="AB238" s="186"/>
      <c r="AC238" s="180"/>
      <c r="AD238" s="260">
        <f t="shared" si="64"/>
        <v>37353494.708333336</v>
      </c>
      <c r="AE238" s="180"/>
      <c r="AF238" s="190">
        <f t="shared" si="59"/>
        <v>0</v>
      </c>
    </row>
    <row r="239" spans="1:32">
      <c r="A239" s="180">
        <v>225</v>
      </c>
      <c r="B239" s="181" t="s">
        <v>468</v>
      </c>
      <c r="C239" s="181" t="s">
        <v>244</v>
      </c>
      <c r="D239" s="181" t="s">
        <v>584</v>
      </c>
      <c r="E239" s="182" t="s">
        <v>585</v>
      </c>
      <c r="F239" s="183">
        <v>0</v>
      </c>
      <c r="G239" s="183">
        <v>1045610</v>
      </c>
      <c r="H239" s="183">
        <v>1045610</v>
      </c>
      <c r="I239" s="183">
        <v>1045610</v>
      </c>
      <c r="J239" s="183">
        <v>1045610</v>
      </c>
      <c r="K239" s="183">
        <v>1045610</v>
      </c>
      <c r="L239" s="183">
        <v>1045610</v>
      </c>
      <c r="M239" s="183">
        <v>1045610</v>
      </c>
      <c r="N239" s="183">
        <v>1045610</v>
      </c>
      <c r="O239" s="183">
        <v>1045610</v>
      </c>
      <c r="P239" s="183">
        <v>1045610</v>
      </c>
      <c r="Q239" s="183">
        <v>1045610</v>
      </c>
      <c r="R239" s="183">
        <v>1044516</v>
      </c>
      <c r="S239" s="184">
        <f t="shared" si="62"/>
        <v>1001997.3333333334</v>
      </c>
      <c r="T239" s="180"/>
      <c r="U239" s="188">
        <f t="shared" si="63"/>
        <v>1001997.3333333334</v>
      </c>
      <c r="V239" s="186"/>
      <c r="W239" s="186"/>
      <c r="X239" s="187"/>
      <c r="Y239" s="186"/>
      <c r="Z239" s="186"/>
      <c r="AA239" s="188"/>
      <c r="AB239" s="186"/>
      <c r="AC239" s="180"/>
      <c r="AD239" s="260">
        <f t="shared" si="64"/>
        <v>1001997.3333333334</v>
      </c>
      <c r="AE239" s="180"/>
      <c r="AF239" s="190">
        <f t="shared" si="59"/>
        <v>0</v>
      </c>
    </row>
    <row r="240" spans="1:32">
      <c r="A240" s="180"/>
      <c r="B240" s="181" t="s">
        <v>441</v>
      </c>
      <c r="C240" s="181" t="s">
        <v>244</v>
      </c>
      <c r="D240" s="181" t="s">
        <v>1016</v>
      </c>
      <c r="E240" s="182" t="s">
        <v>1017</v>
      </c>
      <c r="F240" s="183">
        <v>0</v>
      </c>
      <c r="G240" s="183">
        <v>-197919</v>
      </c>
      <c r="H240" s="183">
        <v>-197919</v>
      </c>
      <c r="I240" s="183">
        <v>-197919</v>
      </c>
      <c r="J240" s="183">
        <v>-197919</v>
      </c>
      <c r="K240" s="183">
        <v>-197919</v>
      </c>
      <c r="L240" s="183">
        <v>-197919</v>
      </c>
      <c r="M240" s="183">
        <v>-197919</v>
      </c>
      <c r="N240" s="183">
        <v>-197919</v>
      </c>
      <c r="O240" s="183">
        <v>-197919</v>
      </c>
      <c r="P240" s="183">
        <v>-197919</v>
      </c>
      <c r="Q240" s="183">
        <v>-197919</v>
      </c>
      <c r="R240" s="183">
        <v>-253608</v>
      </c>
      <c r="S240" s="184">
        <f t="shared" si="62"/>
        <v>-191992.75</v>
      </c>
      <c r="T240" s="180"/>
      <c r="U240" s="188">
        <f t="shared" si="63"/>
        <v>-191992.75</v>
      </c>
      <c r="V240" s="186"/>
      <c r="W240" s="186"/>
      <c r="X240" s="187"/>
      <c r="Y240" s="186"/>
      <c r="Z240" s="186"/>
      <c r="AA240" s="188"/>
      <c r="AB240" s="186"/>
      <c r="AC240" s="180"/>
      <c r="AD240" s="260">
        <f t="shared" si="64"/>
        <v>-191992.75</v>
      </c>
      <c r="AE240" s="180"/>
      <c r="AF240" s="190"/>
    </row>
    <row r="241" spans="1:32">
      <c r="A241" s="180"/>
      <c r="B241" s="181" t="s">
        <v>441</v>
      </c>
      <c r="C241" s="181" t="s">
        <v>244</v>
      </c>
      <c r="D241" s="181" t="s">
        <v>1018</v>
      </c>
      <c r="E241" s="182" t="s">
        <v>1019</v>
      </c>
      <c r="F241" s="183">
        <v>0</v>
      </c>
      <c r="G241" s="183">
        <v>1644093</v>
      </c>
      <c r="H241" s="183">
        <v>1644093</v>
      </c>
      <c r="I241" s="183">
        <v>1644093</v>
      </c>
      <c r="J241" s="183">
        <v>1644093</v>
      </c>
      <c r="K241" s="183">
        <v>1644093</v>
      </c>
      <c r="L241" s="183">
        <v>1644093</v>
      </c>
      <c r="M241" s="183">
        <v>1644093</v>
      </c>
      <c r="N241" s="183">
        <v>1644093</v>
      </c>
      <c r="O241" s="183">
        <v>1644093</v>
      </c>
      <c r="P241" s="183">
        <v>1644093</v>
      </c>
      <c r="Q241" s="183">
        <v>1644093</v>
      </c>
      <c r="R241" s="183">
        <v>2115746</v>
      </c>
      <c r="S241" s="184">
        <f t="shared" si="62"/>
        <v>1595241.3333333333</v>
      </c>
      <c r="T241" s="180"/>
      <c r="U241" s="188">
        <f t="shared" si="63"/>
        <v>1595241.3333333333</v>
      </c>
      <c r="V241" s="186"/>
      <c r="W241" s="186"/>
      <c r="X241" s="187"/>
      <c r="Y241" s="186"/>
      <c r="Z241" s="186"/>
      <c r="AA241" s="188"/>
      <c r="AB241" s="186"/>
      <c r="AC241" s="180"/>
      <c r="AD241" s="260">
        <f t="shared" si="64"/>
        <v>1595241.3333333333</v>
      </c>
      <c r="AE241" s="180"/>
      <c r="AF241" s="190"/>
    </row>
    <row r="242" spans="1:32">
      <c r="A242" s="180">
        <v>226</v>
      </c>
      <c r="B242" s="181" t="s">
        <v>466</v>
      </c>
      <c r="C242" s="181" t="s">
        <v>244</v>
      </c>
      <c r="D242" s="181" t="s">
        <v>586</v>
      </c>
      <c r="E242" s="182" t="s">
        <v>587</v>
      </c>
      <c r="F242" s="183">
        <v>-1.16415321826935E-10</v>
      </c>
      <c r="G242" s="183">
        <v>0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183">
        <v>0</v>
      </c>
      <c r="P242" s="183">
        <v>0</v>
      </c>
      <c r="Q242" s="183">
        <v>0</v>
      </c>
      <c r="R242" s="183">
        <v>0</v>
      </c>
      <c r="S242" s="184">
        <f t="shared" si="62"/>
        <v>-4.8506384094556251E-12</v>
      </c>
      <c r="T242" s="180"/>
      <c r="U242" s="188">
        <f t="shared" si="63"/>
        <v>-4.8506384094556251E-12</v>
      </c>
      <c r="V242" s="186"/>
      <c r="W242" s="186"/>
      <c r="X242" s="187"/>
      <c r="Y242" s="186"/>
      <c r="Z242" s="186"/>
      <c r="AA242" s="188"/>
      <c r="AB242" s="186"/>
      <c r="AC242" s="180"/>
      <c r="AD242" s="260">
        <f t="shared" si="64"/>
        <v>-4.8506384094556251E-12</v>
      </c>
      <c r="AE242" s="180"/>
      <c r="AF242" s="190">
        <f t="shared" si="59"/>
        <v>0</v>
      </c>
    </row>
    <row r="243" spans="1:32">
      <c r="A243" s="180">
        <v>227</v>
      </c>
      <c r="B243" s="181" t="s">
        <v>468</v>
      </c>
      <c r="C243" s="181" t="s">
        <v>244</v>
      </c>
      <c r="D243" s="261" t="s">
        <v>588</v>
      </c>
      <c r="E243" s="182" t="s">
        <v>589</v>
      </c>
      <c r="F243" s="183">
        <v>373342.4</v>
      </c>
      <c r="G243" s="183">
        <v>427508.52</v>
      </c>
      <c r="H243" s="183">
        <v>547293.22</v>
      </c>
      <c r="I243" s="183">
        <v>561531.25</v>
      </c>
      <c r="J243" s="183">
        <v>596119.6</v>
      </c>
      <c r="K243" s="183">
        <v>652961.25</v>
      </c>
      <c r="L243" s="183">
        <v>770580.47999999998</v>
      </c>
      <c r="M243" s="183">
        <v>863362.8</v>
      </c>
      <c r="N243" s="183">
        <v>950414.91</v>
      </c>
      <c r="O243" s="183">
        <v>1020386.3</v>
      </c>
      <c r="P243" s="183">
        <v>1165748.8500000001</v>
      </c>
      <c r="Q243" s="183">
        <v>349981.48</v>
      </c>
      <c r="R243" s="183">
        <v>395851.5</v>
      </c>
      <c r="S243" s="184">
        <f t="shared" si="62"/>
        <v>690873.8008333334</v>
      </c>
      <c r="T243" s="180"/>
      <c r="U243" s="188"/>
      <c r="V243" s="186"/>
      <c r="W243" s="186"/>
      <c r="X243" s="187">
        <f>+S243</f>
        <v>690873.8008333334</v>
      </c>
      <c r="Y243" s="186"/>
      <c r="Z243" s="186"/>
      <c r="AA243" s="188"/>
      <c r="AB243" s="186">
        <f>+X243</f>
        <v>690873.8008333334</v>
      </c>
      <c r="AC243" s="180"/>
      <c r="AD243" s="260">
        <f t="shared" si="64"/>
        <v>0</v>
      </c>
      <c r="AE243" s="180"/>
      <c r="AF243" s="190">
        <f t="shared" si="59"/>
        <v>0</v>
      </c>
    </row>
    <row r="244" spans="1:32">
      <c r="A244" s="180">
        <v>228</v>
      </c>
      <c r="B244" s="181" t="s">
        <v>468</v>
      </c>
      <c r="C244" s="181" t="s">
        <v>244</v>
      </c>
      <c r="D244" s="181" t="s">
        <v>590</v>
      </c>
      <c r="E244" s="182" t="s">
        <v>591</v>
      </c>
      <c r="F244" s="183">
        <v>466661.34</v>
      </c>
      <c r="G244" s="183">
        <v>531685.23</v>
      </c>
      <c r="H244" s="183">
        <v>681054.8</v>
      </c>
      <c r="I244" s="183">
        <v>736669.74</v>
      </c>
      <c r="J244" s="183">
        <v>810426.24</v>
      </c>
      <c r="K244" s="183">
        <v>875916.36</v>
      </c>
      <c r="L244" s="183">
        <v>900494.55</v>
      </c>
      <c r="M244" s="183">
        <v>971455.86</v>
      </c>
      <c r="N244" s="183">
        <v>1039049.29</v>
      </c>
      <c r="O244" s="183">
        <v>1089035.4099999999</v>
      </c>
      <c r="P244" s="183">
        <v>1092041.45</v>
      </c>
      <c r="Q244" s="183">
        <v>165652.1</v>
      </c>
      <c r="R244" s="183">
        <v>199854.33</v>
      </c>
      <c r="S244" s="184">
        <f t="shared" si="62"/>
        <v>768894.90541666665</v>
      </c>
      <c r="T244" s="180"/>
      <c r="U244" s="188"/>
      <c r="V244" s="186"/>
      <c r="W244" s="186"/>
      <c r="X244" s="187">
        <f t="shared" ref="X244:X247" si="65">+S244</f>
        <v>768894.90541666665</v>
      </c>
      <c r="Y244" s="186"/>
      <c r="Z244" s="186"/>
      <c r="AA244" s="188"/>
      <c r="AB244" s="186">
        <f t="shared" ref="AB244:AB247" si="66">+X244</f>
        <v>768894.90541666665</v>
      </c>
      <c r="AC244" s="180"/>
      <c r="AD244" s="260">
        <f t="shared" si="64"/>
        <v>0</v>
      </c>
      <c r="AE244" s="180"/>
      <c r="AF244" s="190">
        <f t="shared" si="59"/>
        <v>0</v>
      </c>
    </row>
    <row r="245" spans="1:32">
      <c r="A245" s="180">
        <v>229</v>
      </c>
      <c r="B245" s="181" t="s">
        <v>468</v>
      </c>
      <c r="C245" s="181" t="s">
        <v>244</v>
      </c>
      <c r="D245" s="181" t="s">
        <v>592</v>
      </c>
      <c r="E245" s="182" t="s">
        <v>593</v>
      </c>
      <c r="F245" s="183">
        <v>845715.52</v>
      </c>
      <c r="G245" s="183">
        <v>1044281.78</v>
      </c>
      <c r="H245" s="183">
        <v>1276425.01</v>
      </c>
      <c r="I245" s="183">
        <v>1614196.97</v>
      </c>
      <c r="J245" s="183">
        <v>2028891.11</v>
      </c>
      <c r="K245" s="183">
        <v>2196455.69</v>
      </c>
      <c r="L245" s="183">
        <v>2396974.2999999998</v>
      </c>
      <c r="M245" s="183">
        <v>2474906.94</v>
      </c>
      <c r="N245" s="183">
        <v>2556048.31</v>
      </c>
      <c r="O245" s="183">
        <v>2715173.78</v>
      </c>
      <c r="P245" s="183">
        <v>2939906.89</v>
      </c>
      <c r="Q245" s="183">
        <v>557664.93000000005</v>
      </c>
      <c r="R245" s="183">
        <v>672490.62</v>
      </c>
      <c r="S245" s="184">
        <f t="shared" si="62"/>
        <v>1880002.3983333334</v>
      </c>
      <c r="T245" s="180"/>
      <c r="U245" s="188"/>
      <c r="V245" s="186"/>
      <c r="W245" s="186"/>
      <c r="X245" s="187">
        <f t="shared" si="65"/>
        <v>1880002.3983333334</v>
      </c>
      <c r="Y245" s="186"/>
      <c r="Z245" s="186"/>
      <c r="AA245" s="188"/>
      <c r="AB245" s="186">
        <f t="shared" si="66"/>
        <v>1880002.3983333334</v>
      </c>
      <c r="AC245" s="180"/>
      <c r="AD245" s="260">
        <f t="shared" si="64"/>
        <v>0</v>
      </c>
      <c r="AE245" s="180"/>
      <c r="AF245" s="190">
        <f t="shared" si="59"/>
        <v>0</v>
      </c>
    </row>
    <row r="246" spans="1:32">
      <c r="A246" s="180">
        <v>230</v>
      </c>
      <c r="B246" s="181" t="s">
        <v>468</v>
      </c>
      <c r="C246" s="181" t="s">
        <v>244</v>
      </c>
      <c r="D246" s="181" t="s">
        <v>594</v>
      </c>
      <c r="E246" s="182" t="s">
        <v>595</v>
      </c>
      <c r="F246" s="183">
        <v>881590.07999999903</v>
      </c>
      <c r="G246" s="183">
        <v>1121720.77</v>
      </c>
      <c r="H246" s="183">
        <v>1243222.77</v>
      </c>
      <c r="I246" s="183">
        <v>1526160.36</v>
      </c>
      <c r="J246" s="183">
        <v>1722909.66</v>
      </c>
      <c r="K246" s="183">
        <v>2021894.7</v>
      </c>
      <c r="L246" s="183">
        <v>2246567.7000000002</v>
      </c>
      <c r="M246" s="183">
        <v>2398542.69</v>
      </c>
      <c r="N246" s="183">
        <v>2487928.96</v>
      </c>
      <c r="O246" s="183">
        <v>2693570.72</v>
      </c>
      <c r="P246" s="183">
        <v>2878941.41</v>
      </c>
      <c r="Q246" s="183">
        <v>602434.58000000101</v>
      </c>
      <c r="R246" s="183">
        <v>758750.66</v>
      </c>
      <c r="S246" s="184">
        <f t="shared" si="62"/>
        <v>1813672.0575000001</v>
      </c>
      <c r="T246" s="180"/>
      <c r="U246" s="188"/>
      <c r="V246" s="186"/>
      <c r="W246" s="186"/>
      <c r="X246" s="187">
        <f t="shared" si="65"/>
        <v>1813672.0575000001</v>
      </c>
      <c r="Y246" s="186"/>
      <c r="Z246" s="186"/>
      <c r="AA246" s="188"/>
      <c r="AB246" s="186">
        <f t="shared" si="66"/>
        <v>1813672.0575000001</v>
      </c>
      <c r="AC246" s="180"/>
      <c r="AD246" s="260">
        <f t="shared" si="64"/>
        <v>0</v>
      </c>
      <c r="AE246" s="180"/>
      <c r="AF246" s="190">
        <f t="shared" si="59"/>
        <v>0</v>
      </c>
    </row>
    <row r="247" spans="1:32">
      <c r="A247" s="180">
        <v>231</v>
      </c>
      <c r="B247" s="181" t="s">
        <v>468</v>
      </c>
      <c r="C247" s="181" t="s">
        <v>244</v>
      </c>
      <c r="D247" s="181" t="s">
        <v>596</v>
      </c>
      <c r="E247" s="182" t="s">
        <v>597</v>
      </c>
      <c r="F247" s="183">
        <v>4238140.62</v>
      </c>
      <c r="G247" s="183">
        <v>3320969.62</v>
      </c>
      <c r="H247" s="183">
        <v>2492422.6800000002</v>
      </c>
      <c r="I247" s="183">
        <v>1740943.23</v>
      </c>
      <c r="J247" s="183">
        <v>1315316.24</v>
      </c>
      <c r="K247" s="183">
        <v>1039942.85</v>
      </c>
      <c r="L247" s="183">
        <v>826457.84</v>
      </c>
      <c r="M247" s="183">
        <v>618338.59</v>
      </c>
      <c r="N247" s="183">
        <v>420027.35</v>
      </c>
      <c r="O247" s="183">
        <v>205249.52</v>
      </c>
      <c r="P247" s="183">
        <v>-230085.94</v>
      </c>
      <c r="Q247" s="183">
        <v>5837826.0499999998</v>
      </c>
      <c r="R247" s="183">
        <v>4952099.62</v>
      </c>
      <c r="S247" s="184">
        <f t="shared" si="62"/>
        <v>1848544.0125000002</v>
      </c>
      <c r="T247" s="180"/>
      <c r="U247" s="188"/>
      <c r="V247" s="186"/>
      <c r="W247" s="186"/>
      <c r="X247" s="187">
        <f t="shared" si="65"/>
        <v>1848544.0125000002</v>
      </c>
      <c r="Y247" s="186"/>
      <c r="Z247" s="186"/>
      <c r="AA247" s="188"/>
      <c r="AB247" s="186">
        <f t="shared" si="66"/>
        <v>1848544.0125000002</v>
      </c>
      <c r="AC247" s="180"/>
      <c r="AD247" s="260">
        <f t="shared" si="64"/>
        <v>0</v>
      </c>
      <c r="AE247" s="180"/>
      <c r="AF247" s="190">
        <f t="shared" si="59"/>
        <v>0</v>
      </c>
    </row>
    <row r="248" spans="1:32">
      <c r="A248" s="180">
        <v>232</v>
      </c>
      <c r="B248" s="181" t="s">
        <v>468</v>
      </c>
      <c r="C248" s="181" t="s">
        <v>244</v>
      </c>
      <c r="D248" s="181" t="s">
        <v>1016</v>
      </c>
      <c r="E248" s="182" t="s">
        <v>1017</v>
      </c>
      <c r="F248" s="183">
        <v>-197919</v>
      </c>
      <c r="G248" s="183"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v>0</v>
      </c>
      <c r="M248" s="183">
        <v>0</v>
      </c>
      <c r="N248" s="183">
        <v>0</v>
      </c>
      <c r="O248" s="183">
        <v>0</v>
      </c>
      <c r="P248" s="183">
        <v>0</v>
      </c>
      <c r="Q248" s="183">
        <v>0</v>
      </c>
      <c r="R248" s="183">
        <v>0</v>
      </c>
      <c r="S248" s="184">
        <f t="shared" si="62"/>
        <v>-8246.625</v>
      </c>
      <c r="T248" s="180"/>
      <c r="U248" s="188">
        <f>+S248</f>
        <v>-8246.625</v>
      </c>
      <c r="V248" s="186"/>
      <c r="W248" s="186"/>
      <c r="X248" s="187"/>
      <c r="Y248" s="186"/>
      <c r="Z248" s="186"/>
      <c r="AA248" s="188"/>
      <c r="AB248" s="186"/>
      <c r="AC248" s="180"/>
      <c r="AD248" s="260">
        <f>+S248</f>
        <v>-8246.625</v>
      </c>
      <c r="AE248" s="180"/>
      <c r="AF248" s="190"/>
    </row>
    <row r="249" spans="1:32">
      <c r="A249" s="180">
        <v>233</v>
      </c>
      <c r="B249" s="181" t="s">
        <v>468</v>
      </c>
      <c r="C249" s="181" t="s">
        <v>244</v>
      </c>
      <c r="D249" s="181" t="s">
        <v>1018</v>
      </c>
      <c r="E249" s="182" t="s">
        <v>1019</v>
      </c>
      <c r="F249" s="183">
        <v>1644093</v>
      </c>
      <c r="G249" s="183">
        <v>0</v>
      </c>
      <c r="H249" s="183">
        <v>0</v>
      </c>
      <c r="I249" s="183">
        <v>0</v>
      </c>
      <c r="J249" s="183">
        <v>0</v>
      </c>
      <c r="K249" s="183">
        <v>0</v>
      </c>
      <c r="L249" s="183">
        <v>0</v>
      </c>
      <c r="M249" s="183">
        <v>0</v>
      </c>
      <c r="N249" s="183">
        <v>0</v>
      </c>
      <c r="O249" s="183">
        <v>0</v>
      </c>
      <c r="P249" s="183">
        <v>0</v>
      </c>
      <c r="Q249" s="183">
        <v>0</v>
      </c>
      <c r="R249" s="183">
        <v>0</v>
      </c>
      <c r="S249" s="184">
        <f t="shared" si="62"/>
        <v>68503.875</v>
      </c>
      <c r="T249" s="180"/>
      <c r="U249" s="188">
        <f>+S249</f>
        <v>68503.875</v>
      </c>
      <c r="V249" s="186"/>
      <c r="W249" s="186"/>
      <c r="X249" s="187"/>
      <c r="Y249" s="186"/>
      <c r="Z249" s="186"/>
      <c r="AA249" s="188"/>
      <c r="AB249" s="186"/>
      <c r="AC249" s="180"/>
      <c r="AD249" s="260">
        <f>+S249</f>
        <v>68503.875</v>
      </c>
      <c r="AE249" s="180"/>
      <c r="AF249" s="190"/>
    </row>
    <row r="250" spans="1:32">
      <c r="A250" s="180"/>
      <c r="B250" s="181" t="s">
        <v>466</v>
      </c>
      <c r="C250" s="181" t="s">
        <v>244</v>
      </c>
      <c r="D250" s="181" t="s">
        <v>586</v>
      </c>
      <c r="E250" s="182" t="s">
        <v>587</v>
      </c>
      <c r="F250" s="183">
        <v>-1.16415321826935E-10</v>
      </c>
      <c r="G250" s="183">
        <v>0</v>
      </c>
      <c r="H250" s="183">
        <v>0</v>
      </c>
      <c r="I250" s="183">
        <v>0</v>
      </c>
      <c r="J250" s="183">
        <v>0</v>
      </c>
      <c r="K250" s="183">
        <v>0</v>
      </c>
      <c r="L250" s="183">
        <v>0</v>
      </c>
      <c r="M250" s="183">
        <v>0</v>
      </c>
      <c r="N250" s="183">
        <v>0</v>
      </c>
      <c r="O250" s="183">
        <v>0</v>
      </c>
      <c r="P250" s="183">
        <v>0</v>
      </c>
      <c r="Q250" s="183">
        <v>0</v>
      </c>
      <c r="R250" s="183">
        <v>0</v>
      </c>
      <c r="S250" s="184">
        <f t="shared" si="62"/>
        <v>-4.8506384094556251E-12</v>
      </c>
      <c r="T250" s="180"/>
      <c r="U250" s="188"/>
      <c r="V250" s="186"/>
      <c r="W250" s="186"/>
      <c r="X250" s="187"/>
      <c r="Y250" s="186"/>
      <c r="Z250" s="186"/>
      <c r="AA250" s="188"/>
      <c r="AB250" s="186"/>
      <c r="AC250" s="180"/>
      <c r="AD250" s="260">
        <f t="shared" ref="AD250:AD255" si="67">+S250</f>
        <v>-4.8506384094556251E-12</v>
      </c>
      <c r="AE250" s="180"/>
      <c r="AF250" s="190"/>
    </row>
    <row r="251" spans="1:32">
      <c r="A251" s="180"/>
      <c r="B251" s="181" t="s">
        <v>466</v>
      </c>
      <c r="C251" s="181" t="s">
        <v>244</v>
      </c>
      <c r="D251" s="181" t="s">
        <v>1116</v>
      </c>
      <c r="E251" s="182" t="s">
        <v>1117</v>
      </c>
      <c r="F251" s="183">
        <v>0</v>
      </c>
      <c r="G251" s="183">
        <v>0</v>
      </c>
      <c r="H251" s="183">
        <v>0</v>
      </c>
      <c r="I251" s="183">
        <v>75000</v>
      </c>
      <c r="J251" s="183">
        <v>75000</v>
      </c>
      <c r="K251" s="183">
        <v>75000</v>
      </c>
      <c r="L251" s="183">
        <v>150000</v>
      </c>
      <c r="M251" s="183">
        <v>150000</v>
      </c>
      <c r="N251" s="183">
        <v>150000</v>
      </c>
      <c r="O251" s="183">
        <v>225000</v>
      </c>
      <c r="P251" s="183">
        <v>231200.13</v>
      </c>
      <c r="Q251" s="183">
        <v>231951</v>
      </c>
      <c r="R251" s="183">
        <v>308383.19</v>
      </c>
      <c r="S251" s="184">
        <f t="shared" si="62"/>
        <v>126445.22708333332</v>
      </c>
      <c r="T251" s="180"/>
      <c r="U251" s="188">
        <f>+S251</f>
        <v>126445.22708333332</v>
      </c>
      <c r="V251" s="186"/>
      <c r="W251" s="186"/>
      <c r="X251" s="187"/>
      <c r="Y251" s="186"/>
      <c r="Z251" s="186"/>
      <c r="AA251" s="188"/>
      <c r="AB251" s="186"/>
      <c r="AC251" s="180"/>
      <c r="AD251" s="260">
        <f t="shared" si="67"/>
        <v>126445.22708333332</v>
      </c>
      <c r="AE251" s="180"/>
      <c r="AF251" s="190"/>
    </row>
    <row r="252" spans="1:32">
      <c r="A252" s="180"/>
      <c r="B252" s="181" t="s">
        <v>466</v>
      </c>
      <c r="C252" s="181" t="s">
        <v>244</v>
      </c>
      <c r="D252" s="181" t="s">
        <v>1118</v>
      </c>
      <c r="E252" s="182" t="s">
        <v>1119</v>
      </c>
      <c r="F252" s="183">
        <v>0</v>
      </c>
      <c r="G252" s="183"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183">
        <v>0</v>
      </c>
      <c r="P252" s="183">
        <v>0</v>
      </c>
      <c r="Q252" s="183">
        <v>0</v>
      </c>
      <c r="R252" s="183">
        <v>160988.04999999999</v>
      </c>
      <c r="S252" s="184">
        <f t="shared" si="62"/>
        <v>6707.8354166666659</v>
      </c>
      <c r="T252" s="180"/>
      <c r="U252" s="188">
        <f>+S252</f>
        <v>6707.8354166666659</v>
      </c>
      <c r="V252" s="186"/>
      <c r="W252" s="186"/>
      <c r="X252" s="187"/>
      <c r="Y252" s="186"/>
      <c r="Z252" s="186"/>
      <c r="AA252" s="188"/>
      <c r="AB252" s="186"/>
      <c r="AC252" s="180"/>
      <c r="AD252" s="260">
        <f t="shared" si="67"/>
        <v>6707.8354166666659</v>
      </c>
      <c r="AE252" s="180"/>
      <c r="AF252" s="190"/>
    </row>
    <row r="253" spans="1:32">
      <c r="A253" s="180"/>
      <c r="B253" s="181" t="s">
        <v>468</v>
      </c>
      <c r="C253" s="181" t="s">
        <v>244</v>
      </c>
      <c r="D253" s="181" t="s">
        <v>582</v>
      </c>
      <c r="E253" s="182" t="s">
        <v>1120</v>
      </c>
      <c r="F253" s="183">
        <v>38966901</v>
      </c>
      <c r="G253" s="183">
        <v>0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183">
        <v>0</v>
      </c>
      <c r="P253" s="183">
        <v>0</v>
      </c>
      <c r="Q253" s="183">
        <v>0</v>
      </c>
      <c r="R253" s="183">
        <v>0</v>
      </c>
      <c r="S253" s="184">
        <f t="shared" si="62"/>
        <v>1623620.875</v>
      </c>
      <c r="T253" s="180"/>
      <c r="U253" s="188">
        <f>+S253</f>
        <v>1623620.875</v>
      </c>
      <c r="V253" s="186"/>
      <c r="W253" s="186"/>
      <c r="X253" s="187"/>
      <c r="Y253" s="186"/>
      <c r="Z253" s="186"/>
      <c r="AA253" s="188"/>
      <c r="AB253" s="186"/>
      <c r="AC253" s="180"/>
      <c r="AD253" s="260">
        <f t="shared" si="67"/>
        <v>1623620.875</v>
      </c>
      <c r="AE253" s="180"/>
      <c r="AF253" s="190"/>
    </row>
    <row r="254" spans="1:32">
      <c r="A254" s="180"/>
      <c r="B254" s="181" t="s">
        <v>468</v>
      </c>
      <c r="C254" s="181" t="s">
        <v>244</v>
      </c>
      <c r="D254" s="181" t="s">
        <v>584</v>
      </c>
      <c r="E254" s="182" t="s">
        <v>585</v>
      </c>
      <c r="F254" s="183">
        <v>1045610</v>
      </c>
      <c r="G254" s="183">
        <v>0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183">
        <v>0</v>
      </c>
      <c r="P254" s="183">
        <v>0</v>
      </c>
      <c r="Q254" s="183">
        <v>0</v>
      </c>
      <c r="R254" s="183">
        <v>0</v>
      </c>
      <c r="S254" s="184">
        <f t="shared" si="62"/>
        <v>43567.083333333336</v>
      </c>
      <c r="T254" s="180"/>
      <c r="U254" s="188">
        <f>+S254</f>
        <v>43567.083333333336</v>
      </c>
      <c r="V254" s="186"/>
      <c r="W254" s="186"/>
      <c r="X254" s="187"/>
      <c r="Y254" s="186"/>
      <c r="Z254" s="186"/>
      <c r="AA254" s="188"/>
      <c r="AB254" s="186"/>
      <c r="AC254" s="180"/>
      <c r="AD254" s="260">
        <f t="shared" si="67"/>
        <v>43567.083333333336</v>
      </c>
      <c r="AE254" s="180"/>
      <c r="AF254" s="190"/>
    </row>
    <row r="255" spans="1:32">
      <c r="A255" s="180">
        <v>234</v>
      </c>
      <c r="B255" s="181" t="s">
        <v>441</v>
      </c>
      <c r="C255" s="181" t="s">
        <v>247</v>
      </c>
      <c r="D255" s="181" t="s">
        <v>598</v>
      </c>
      <c r="E255" s="182" t="s">
        <v>599</v>
      </c>
      <c r="F255" s="183"/>
      <c r="G255" s="183"/>
      <c r="H255" s="183"/>
      <c r="I255" s="183"/>
      <c r="J255" s="183"/>
      <c r="K255" s="183"/>
      <c r="L255" s="183"/>
      <c r="M255" s="183"/>
      <c r="N255" s="183"/>
      <c r="O255" s="183">
        <v>0</v>
      </c>
      <c r="P255" s="183">
        <v>0</v>
      </c>
      <c r="Q255" s="183">
        <v>0</v>
      </c>
      <c r="R255" s="183">
        <v>0</v>
      </c>
      <c r="S255" s="184">
        <f t="shared" si="62"/>
        <v>0</v>
      </c>
      <c r="T255" s="180"/>
      <c r="U255" s="188">
        <f t="shared" si="63"/>
        <v>0</v>
      </c>
      <c r="V255" s="186"/>
      <c r="W255" s="186"/>
      <c r="X255" s="187"/>
      <c r="Y255" s="186"/>
      <c r="Z255" s="186"/>
      <c r="AA255" s="188"/>
      <c r="AB255" s="186"/>
      <c r="AC255" s="180"/>
      <c r="AD255" s="260">
        <f t="shared" si="67"/>
        <v>0</v>
      </c>
      <c r="AE255" s="180"/>
      <c r="AF255" s="190">
        <f t="shared" si="59"/>
        <v>0</v>
      </c>
    </row>
    <row r="256" spans="1:32">
      <c r="A256" s="180">
        <v>235</v>
      </c>
      <c r="B256" s="181" t="s">
        <v>441</v>
      </c>
      <c r="C256" s="181" t="s">
        <v>247</v>
      </c>
      <c r="D256" s="261" t="s">
        <v>600</v>
      </c>
      <c r="E256" s="182" t="s">
        <v>601</v>
      </c>
      <c r="F256" s="183"/>
      <c r="G256" s="183"/>
      <c r="H256" s="183"/>
      <c r="I256" s="183"/>
      <c r="J256" s="183"/>
      <c r="K256" s="183"/>
      <c r="L256" s="183"/>
      <c r="M256" s="183"/>
      <c r="N256" s="183"/>
      <c r="O256" s="183">
        <v>0</v>
      </c>
      <c r="P256" s="183">
        <v>0</v>
      </c>
      <c r="Q256" s="183">
        <v>0</v>
      </c>
      <c r="R256" s="183">
        <v>0</v>
      </c>
      <c r="S256" s="184">
        <f t="shared" si="62"/>
        <v>0</v>
      </c>
      <c r="T256" s="180"/>
      <c r="U256" s="188">
        <f t="shared" si="63"/>
        <v>0</v>
      </c>
      <c r="V256" s="186"/>
      <c r="W256" s="186"/>
      <c r="X256" s="187"/>
      <c r="Y256" s="186"/>
      <c r="Z256" s="186"/>
      <c r="AA256" s="188"/>
      <c r="AB256" s="186"/>
      <c r="AC256" s="180"/>
      <c r="AD256" s="260">
        <f t="shared" si="64"/>
        <v>0</v>
      </c>
      <c r="AE256" s="180"/>
      <c r="AF256" s="190">
        <f t="shared" si="59"/>
        <v>0</v>
      </c>
    </row>
    <row r="257" spans="1:32">
      <c r="A257" s="180">
        <v>236</v>
      </c>
      <c r="B257" s="181" t="s">
        <v>441</v>
      </c>
      <c r="C257" s="181" t="s">
        <v>247</v>
      </c>
      <c r="D257" s="181" t="s">
        <v>602</v>
      </c>
      <c r="E257" s="182" t="s">
        <v>603</v>
      </c>
      <c r="F257" s="183"/>
      <c r="G257" s="183"/>
      <c r="H257" s="183"/>
      <c r="I257" s="183"/>
      <c r="J257" s="183"/>
      <c r="K257" s="183"/>
      <c r="L257" s="183"/>
      <c r="M257" s="183"/>
      <c r="N257" s="183"/>
      <c r="O257" s="183">
        <v>0</v>
      </c>
      <c r="P257" s="183">
        <v>0</v>
      </c>
      <c r="Q257" s="183">
        <v>0</v>
      </c>
      <c r="R257" s="183">
        <v>0</v>
      </c>
      <c r="S257" s="184">
        <f t="shared" si="62"/>
        <v>0</v>
      </c>
      <c r="T257" s="180"/>
      <c r="U257" s="188">
        <f t="shared" si="63"/>
        <v>0</v>
      </c>
      <c r="V257" s="186"/>
      <c r="W257" s="186"/>
      <c r="X257" s="187"/>
      <c r="Y257" s="186"/>
      <c r="Z257" s="186"/>
      <c r="AA257" s="188"/>
      <c r="AB257" s="186"/>
      <c r="AC257" s="180"/>
      <c r="AD257" s="260">
        <f t="shared" si="64"/>
        <v>0</v>
      </c>
      <c r="AE257" s="180"/>
      <c r="AF257" s="190">
        <f t="shared" si="59"/>
        <v>0</v>
      </c>
    </row>
    <row r="258" spans="1:32">
      <c r="A258" s="180">
        <v>237</v>
      </c>
      <c r="B258" s="181" t="s">
        <v>441</v>
      </c>
      <c r="C258" s="181" t="s">
        <v>247</v>
      </c>
      <c r="D258" s="181" t="s">
        <v>604</v>
      </c>
      <c r="E258" s="182" t="s">
        <v>605</v>
      </c>
      <c r="F258" s="183"/>
      <c r="G258" s="183"/>
      <c r="H258" s="183"/>
      <c r="I258" s="183"/>
      <c r="J258" s="183"/>
      <c r="K258" s="183"/>
      <c r="L258" s="183"/>
      <c r="M258" s="183"/>
      <c r="N258" s="183"/>
      <c r="O258" s="183">
        <v>0</v>
      </c>
      <c r="P258" s="183">
        <v>0</v>
      </c>
      <c r="Q258" s="183">
        <v>0</v>
      </c>
      <c r="R258" s="183">
        <v>0</v>
      </c>
      <c r="S258" s="184">
        <f t="shared" si="62"/>
        <v>0</v>
      </c>
      <c r="T258" s="180"/>
      <c r="U258" s="188">
        <f t="shared" si="63"/>
        <v>0</v>
      </c>
      <c r="V258" s="186"/>
      <c r="W258" s="186"/>
      <c r="X258" s="187"/>
      <c r="Y258" s="186"/>
      <c r="Z258" s="186"/>
      <c r="AA258" s="188"/>
      <c r="AB258" s="186"/>
      <c r="AC258" s="180"/>
      <c r="AD258" s="260">
        <f t="shared" si="64"/>
        <v>0</v>
      </c>
      <c r="AE258" s="180"/>
      <c r="AF258" s="190">
        <f t="shared" si="59"/>
        <v>0</v>
      </c>
    </row>
    <row r="259" spans="1:32">
      <c r="A259" s="180">
        <v>238</v>
      </c>
      <c r="B259" s="181" t="s">
        <v>441</v>
      </c>
      <c r="C259" s="181" t="s">
        <v>247</v>
      </c>
      <c r="D259" s="181" t="s">
        <v>606</v>
      </c>
      <c r="E259" s="182" t="s">
        <v>607</v>
      </c>
      <c r="F259" s="183"/>
      <c r="G259" s="183"/>
      <c r="H259" s="183"/>
      <c r="I259" s="183"/>
      <c r="J259" s="183"/>
      <c r="K259" s="183"/>
      <c r="L259" s="183"/>
      <c r="M259" s="183"/>
      <c r="N259" s="183"/>
      <c r="O259" s="183">
        <v>0</v>
      </c>
      <c r="P259" s="183">
        <v>0</v>
      </c>
      <c r="Q259" s="183">
        <v>0</v>
      </c>
      <c r="R259" s="183">
        <v>0</v>
      </c>
      <c r="S259" s="184">
        <f t="shared" si="62"/>
        <v>0</v>
      </c>
      <c r="T259" s="180"/>
      <c r="U259" s="188">
        <f t="shared" si="63"/>
        <v>0</v>
      </c>
      <c r="V259" s="186"/>
      <c r="W259" s="186"/>
      <c r="X259" s="187"/>
      <c r="Y259" s="186"/>
      <c r="Z259" s="186"/>
      <c r="AA259" s="188"/>
      <c r="AB259" s="186"/>
      <c r="AC259" s="180"/>
      <c r="AD259" s="260">
        <f t="shared" si="64"/>
        <v>0</v>
      </c>
      <c r="AE259" s="180"/>
      <c r="AF259" s="190">
        <f t="shared" si="59"/>
        <v>0</v>
      </c>
    </row>
    <row r="260" spans="1:32">
      <c r="A260" s="180">
        <v>239</v>
      </c>
      <c r="B260" s="181" t="s">
        <v>441</v>
      </c>
      <c r="C260" s="181" t="s">
        <v>247</v>
      </c>
      <c r="D260" s="181" t="s">
        <v>608</v>
      </c>
      <c r="E260" s="182" t="s">
        <v>609</v>
      </c>
      <c r="F260" s="183"/>
      <c r="G260" s="183"/>
      <c r="H260" s="183"/>
      <c r="I260" s="183"/>
      <c r="J260" s="183"/>
      <c r="K260" s="183"/>
      <c r="L260" s="183"/>
      <c r="M260" s="183"/>
      <c r="N260" s="183"/>
      <c r="O260" s="183">
        <v>0</v>
      </c>
      <c r="P260" s="183">
        <v>0</v>
      </c>
      <c r="Q260" s="183">
        <v>0</v>
      </c>
      <c r="R260" s="183">
        <v>0</v>
      </c>
      <c r="S260" s="184">
        <f t="shared" si="62"/>
        <v>0</v>
      </c>
      <c r="T260" s="180"/>
      <c r="U260" s="188">
        <f t="shared" si="63"/>
        <v>0</v>
      </c>
      <c r="V260" s="186"/>
      <c r="W260" s="186"/>
      <c r="X260" s="187"/>
      <c r="Y260" s="186"/>
      <c r="Z260" s="186"/>
      <c r="AA260" s="188"/>
      <c r="AB260" s="186"/>
      <c r="AC260" s="180"/>
      <c r="AD260" s="260">
        <f t="shared" si="64"/>
        <v>0</v>
      </c>
      <c r="AE260" s="180"/>
      <c r="AF260" s="190">
        <f t="shared" si="59"/>
        <v>0</v>
      </c>
    </row>
    <row r="261" spans="1:32">
      <c r="A261" s="180">
        <v>240</v>
      </c>
      <c r="B261" s="181" t="s">
        <v>441</v>
      </c>
      <c r="C261" s="181" t="s">
        <v>247</v>
      </c>
      <c r="D261" s="181" t="s">
        <v>610</v>
      </c>
      <c r="E261" s="182" t="s">
        <v>611</v>
      </c>
      <c r="F261" s="183"/>
      <c r="G261" s="183"/>
      <c r="H261" s="183"/>
      <c r="I261" s="183"/>
      <c r="J261" s="183"/>
      <c r="K261" s="183"/>
      <c r="L261" s="183"/>
      <c r="M261" s="183"/>
      <c r="N261" s="183"/>
      <c r="O261" s="183">
        <v>0</v>
      </c>
      <c r="P261" s="183">
        <v>0</v>
      </c>
      <c r="Q261" s="183">
        <v>0</v>
      </c>
      <c r="R261" s="183">
        <v>0</v>
      </c>
      <c r="S261" s="184">
        <f t="shared" si="62"/>
        <v>0</v>
      </c>
      <c r="T261" s="180"/>
      <c r="U261" s="188">
        <f t="shared" si="63"/>
        <v>0</v>
      </c>
      <c r="V261" s="186"/>
      <c r="W261" s="186"/>
      <c r="X261" s="187"/>
      <c r="Y261" s="186"/>
      <c r="Z261" s="186"/>
      <c r="AA261" s="188"/>
      <c r="AB261" s="186"/>
      <c r="AC261" s="180"/>
      <c r="AD261" s="260">
        <f t="shared" si="64"/>
        <v>0</v>
      </c>
      <c r="AE261" s="180"/>
      <c r="AF261" s="190">
        <f t="shared" si="59"/>
        <v>0</v>
      </c>
    </row>
    <row r="262" spans="1:32">
      <c r="A262" s="180">
        <v>241</v>
      </c>
      <c r="B262" s="181" t="s">
        <v>441</v>
      </c>
      <c r="C262" s="181" t="s">
        <v>247</v>
      </c>
      <c r="D262" s="181" t="s">
        <v>148</v>
      </c>
      <c r="E262" s="182" t="s">
        <v>612</v>
      </c>
      <c r="F262" s="183"/>
      <c r="G262" s="183"/>
      <c r="H262" s="183"/>
      <c r="I262" s="183"/>
      <c r="J262" s="183"/>
      <c r="K262" s="183"/>
      <c r="L262" s="183"/>
      <c r="M262" s="183"/>
      <c r="N262" s="183"/>
      <c r="O262" s="183">
        <v>0</v>
      </c>
      <c r="P262" s="183">
        <v>0</v>
      </c>
      <c r="Q262" s="183">
        <v>0</v>
      </c>
      <c r="R262" s="183">
        <v>0</v>
      </c>
      <c r="S262" s="184">
        <f t="shared" si="62"/>
        <v>0</v>
      </c>
      <c r="T262" s="180"/>
      <c r="U262" s="188">
        <f t="shared" si="63"/>
        <v>0</v>
      </c>
      <c r="V262" s="186"/>
      <c r="W262" s="186"/>
      <c r="X262" s="187"/>
      <c r="Y262" s="186"/>
      <c r="Z262" s="186"/>
      <c r="AA262" s="188"/>
      <c r="AB262" s="186"/>
      <c r="AC262" s="180"/>
      <c r="AD262" s="260">
        <f t="shared" si="64"/>
        <v>0</v>
      </c>
      <c r="AE262" s="180"/>
      <c r="AF262" s="190">
        <f t="shared" si="59"/>
        <v>0</v>
      </c>
    </row>
    <row r="263" spans="1:32">
      <c r="A263" s="180">
        <v>242</v>
      </c>
      <c r="B263" s="181" t="s">
        <v>441</v>
      </c>
      <c r="C263" s="181" t="s">
        <v>247</v>
      </c>
      <c r="D263" s="181" t="s">
        <v>613</v>
      </c>
      <c r="E263" s="182" t="s">
        <v>614</v>
      </c>
      <c r="F263" s="183"/>
      <c r="G263" s="183"/>
      <c r="H263" s="183"/>
      <c r="I263" s="183"/>
      <c r="J263" s="183"/>
      <c r="K263" s="183"/>
      <c r="L263" s="183"/>
      <c r="M263" s="183"/>
      <c r="N263" s="183"/>
      <c r="O263" s="183">
        <v>0</v>
      </c>
      <c r="P263" s="183">
        <v>0</v>
      </c>
      <c r="Q263" s="183">
        <v>0</v>
      </c>
      <c r="R263" s="183">
        <v>0</v>
      </c>
      <c r="S263" s="184">
        <f t="shared" si="62"/>
        <v>0</v>
      </c>
      <c r="T263" s="180"/>
      <c r="U263" s="188">
        <f t="shared" si="63"/>
        <v>0</v>
      </c>
      <c r="V263" s="186"/>
      <c r="W263" s="186"/>
      <c r="X263" s="187"/>
      <c r="Y263" s="186"/>
      <c r="Z263" s="186"/>
      <c r="AA263" s="188"/>
      <c r="AB263" s="186"/>
      <c r="AC263" s="180"/>
      <c r="AD263" s="260">
        <f t="shared" si="64"/>
        <v>0</v>
      </c>
      <c r="AE263" s="180"/>
      <c r="AF263" s="190">
        <f t="shared" si="59"/>
        <v>0</v>
      </c>
    </row>
    <row r="264" spans="1:32">
      <c r="A264" s="180">
        <v>243</v>
      </c>
      <c r="B264" s="181" t="s">
        <v>441</v>
      </c>
      <c r="C264" s="181" t="s">
        <v>247</v>
      </c>
      <c r="D264" s="261" t="s">
        <v>311</v>
      </c>
      <c r="E264" s="182" t="s">
        <v>615</v>
      </c>
      <c r="F264" s="183"/>
      <c r="G264" s="183"/>
      <c r="H264" s="183"/>
      <c r="I264" s="183"/>
      <c r="J264" s="183"/>
      <c r="K264" s="183"/>
      <c r="L264" s="183"/>
      <c r="M264" s="183"/>
      <c r="N264" s="183"/>
      <c r="O264" s="183">
        <v>0</v>
      </c>
      <c r="P264" s="183">
        <v>0</v>
      </c>
      <c r="Q264" s="183">
        <v>0</v>
      </c>
      <c r="R264" s="183">
        <v>0</v>
      </c>
      <c r="S264" s="184">
        <f t="shared" si="62"/>
        <v>0</v>
      </c>
      <c r="T264" s="180"/>
      <c r="U264" s="188">
        <f t="shared" si="63"/>
        <v>0</v>
      </c>
      <c r="V264" s="186"/>
      <c r="W264" s="186"/>
      <c r="X264" s="187"/>
      <c r="Y264" s="186"/>
      <c r="Z264" s="186"/>
      <c r="AA264" s="188"/>
      <c r="AB264" s="186"/>
      <c r="AC264" s="180"/>
      <c r="AD264" s="260">
        <f t="shared" si="64"/>
        <v>0</v>
      </c>
      <c r="AE264" s="180"/>
      <c r="AF264" s="190">
        <f t="shared" si="59"/>
        <v>0</v>
      </c>
    </row>
    <row r="265" spans="1:32">
      <c r="A265" s="180">
        <v>244</v>
      </c>
      <c r="B265" s="181" t="s">
        <v>441</v>
      </c>
      <c r="C265" s="181" t="s">
        <v>247</v>
      </c>
      <c r="D265" s="181" t="s">
        <v>616</v>
      </c>
      <c r="E265" s="182" t="s">
        <v>617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>
        <v>0</v>
      </c>
      <c r="P265" s="183">
        <v>0</v>
      </c>
      <c r="Q265" s="183">
        <v>0</v>
      </c>
      <c r="R265" s="183">
        <v>0</v>
      </c>
      <c r="S265" s="184">
        <f t="shared" si="62"/>
        <v>0</v>
      </c>
      <c r="T265" s="180"/>
      <c r="U265" s="188">
        <f t="shared" si="63"/>
        <v>0</v>
      </c>
      <c r="V265" s="186"/>
      <c r="W265" s="186"/>
      <c r="X265" s="187"/>
      <c r="Y265" s="186"/>
      <c r="Z265" s="186"/>
      <c r="AA265" s="188"/>
      <c r="AB265" s="186"/>
      <c r="AC265" s="180"/>
      <c r="AD265" s="260">
        <f t="shared" si="64"/>
        <v>0</v>
      </c>
      <c r="AE265" s="180"/>
      <c r="AF265" s="190">
        <f t="shared" si="59"/>
        <v>0</v>
      </c>
    </row>
    <row r="266" spans="1:32">
      <c r="A266" s="180">
        <v>245</v>
      </c>
      <c r="B266" s="181" t="s">
        <v>441</v>
      </c>
      <c r="C266" s="181" t="s">
        <v>247</v>
      </c>
      <c r="D266" s="181" t="s">
        <v>618</v>
      </c>
      <c r="E266" s="182" t="s">
        <v>619</v>
      </c>
      <c r="F266" s="183"/>
      <c r="G266" s="183"/>
      <c r="H266" s="183"/>
      <c r="I266" s="183"/>
      <c r="J266" s="183"/>
      <c r="K266" s="183"/>
      <c r="L266" s="183"/>
      <c r="M266" s="183"/>
      <c r="N266" s="183"/>
      <c r="O266" s="183">
        <v>0</v>
      </c>
      <c r="P266" s="183">
        <v>0</v>
      </c>
      <c r="Q266" s="183">
        <v>0</v>
      </c>
      <c r="R266" s="183">
        <v>0</v>
      </c>
      <c r="S266" s="184">
        <f t="shared" si="62"/>
        <v>0</v>
      </c>
      <c r="T266" s="180"/>
      <c r="U266" s="188">
        <f t="shared" si="63"/>
        <v>0</v>
      </c>
      <c r="V266" s="186"/>
      <c r="W266" s="186"/>
      <c r="X266" s="187"/>
      <c r="Y266" s="186"/>
      <c r="Z266" s="186"/>
      <c r="AA266" s="188"/>
      <c r="AB266" s="186"/>
      <c r="AC266" s="180"/>
      <c r="AD266" s="260">
        <f t="shared" si="64"/>
        <v>0</v>
      </c>
      <c r="AE266" s="180"/>
      <c r="AF266" s="190">
        <f t="shared" si="59"/>
        <v>0</v>
      </c>
    </row>
    <row r="267" spans="1:32">
      <c r="A267" s="180">
        <v>246</v>
      </c>
      <c r="B267" s="181" t="s">
        <v>441</v>
      </c>
      <c r="C267" s="181" t="s">
        <v>247</v>
      </c>
      <c r="D267" s="181" t="s">
        <v>379</v>
      </c>
      <c r="E267" s="182" t="s">
        <v>620</v>
      </c>
      <c r="F267" s="183"/>
      <c r="G267" s="183"/>
      <c r="H267" s="183"/>
      <c r="I267" s="183"/>
      <c r="J267" s="183"/>
      <c r="K267" s="183"/>
      <c r="L267" s="183"/>
      <c r="M267" s="183"/>
      <c r="N267" s="183"/>
      <c r="O267" s="183">
        <v>0</v>
      </c>
      <c r="P267" s="183">
        <v>0</v>
      </c>
      <c r="Q267" s="183">
        <v>0</v>
      </c>
      <c r="R267" s="183">
        <v>0</v>
      </c>
      <c r="S267" s="184">
        <f t="shared" si="62"/>
        <v>0</v>
      </c>
      <c r="T267" s="180"/>
      <c r="U267" s="188">
        <f t="shared" si="63"/>
        <v>0</v>
      </c>
      <c r="V267" s="186"/>
      <c r="W267" s="186"/>
      <c r="X267" s="187"/>
      <c r="Y267" s="186"/>
      <c r="Z267" s="186"/>
      <c r="AA267" s="188"/>
      <c r="AB267" s="186"/>
      <c r="AC267" s="180"/>
      <c r="AD267" s="260">
        <f t="shared" si="64"/>
        <v>0</v>
      </c>
      <c r="AE267" s="180"/>
      <c r="AF267" s="190">
        <f t="shared" si="59"/>
        <v>0</v>
      </c>
    </row>
    <row r="268" spans="1:32">
      <c r="A268" s="180">
        <v>247</v>
      </c>
      <c r="B268" s="181" t="s">
        <v>441</v>
      </c>
      <c r="C268" s="181" t="s">
        <v>247</v>
      </c>
      <c r="D268" s="181" t="s">
        <v>621</v>
      </c>
      <c r="E268" s="182" t="s">
        <v>622</v>
      </c>
      <c r="F268" s="183"/>
      <c r="G268" s="183"/>
      <c r="H268" s="183"/>
      <c r="I268" s="183"/>
      <c r="J268" s="183"/>
      <c r="K268" s="183"/>
      <c r="L268" s="183"/>
      <c r="M268" s="183"/>
      <c r="N268" s="183"/>
      <c r="O268" s="183">
        <v>0</v>
      </c>
      <c r="P268" s="183">
        <v>0</v>
      </c>
      <c r="Q268" s="183">
        <v>0</v>
      </c>
      <c r="R268" s="183">
        <v>0</v>
      </c>
      <c r="S268" s="184">
        <f t="shared" si="62"/>
        <v>0</v>
      </c>
      <c r="T268" s="180"/>
      <c r="U268" s="188">
        <f t="shared" si="63"/>
        <v>0</v>
      </c>
      <c r="V268" s="186"/>
      <c r="W268" s="186"/>
      <c r="X268" s="187"/>
      <c r="Y268" s="186"/>
      <c r="Z268" s="186"/>
      <c r="AA268" s="188"/>
      <c r="AB268" s="186"/>
      <c r="AC268" s="180"/>
      <c r="AD268" s="260">
        <f t="shared" si="64"/>
        <v>0</v>
      </c>
      <c r="AE268" s="180"/>
      <c r="AF268" s="190">
        <f t="shared" si="59"/>
        <v>0</v>
      </c>
    </row>
    <row r="269" spans="1:32">
      <c r="A269" s="180">
        <v>248</v>
      </c>
      <c r="B269" s="181" t="s">
        <v>441</v>
      </c>
      <c r="C269" s="181" t="s">
        <v>247</v>
      </c>
      <c r="D269" s="180" t="s">
        <v>623</v>
      </c>
      <c r="E269" s="182" t="s">
        <v>624</v>
      </c>
      <c r="F269" s="183"/>
      <c r="G269" s="183"/>
      <c r="H269" s="183"/>
      <c r="I269" s="183"/>
      <c r="J269" s="183"/>
      <c r="K269" s="183"/>
      <c r="L269" s="183"/>
      <c r="M269" s="183"/>
      <c r="N269" s="183"/>
      <c r="O269" s="183">
        <v>0</v>
      </c>
      <c r="P269" s="183">
        <v>0</v>
      </c>
      <c r="Q269" s="183">
        <v>0</v>
      </c>
      <c r="R269" s="183">
        <v>0</v>
      </c>
      <c r="S269" s="184">
        <f t="shared" si="62"/>
        <v>0</v>
      </c>
      <c r="T269" s="180"/>
      <c r="U269" s="188">
        <f t="shared" si="63"/>
        <v>0</v>
      </c>
      <c r="V269" s="186"/>
      <c r="W269" s="186"/>
      <c r="X269" s="187"/>
      <c r="Y269" s="186"/>
      <c r="Z269" s="186"/>
      <c r="AA269" s="188"/>
      <c r="AB269" s="186"/>
      <c r="AC269" s="180"/>
      <c r="AD269" s="260">
        <f t="shared" si="64"/>
        <v>0</v>
      </c>
      <c r="AE269" s="180"/>
      <c r="AF269" s="190">
        <f t="shared" si="59"/>
        <v>0</v>
      </c>
    </row>
    <row r="270" spans="1:32">
      <c r="A270" s="180">
        <v>249</v>
      </c>
      <c r="B270" s="181" t="s">
        <v>441</v>
      </c>
      <c r="C270" s="181" t="s">
        <v>247</v>
      </c>
      <c r="D270" s="181" t="s">
        <v>625</v>
      </c>
      <c r="E270" s="182" t="s">
        <v>626</v>
      </c>
      <c r="F270" s="183"/>
      <c r="G270" s="183"/>
      <c r="H270" s="183"/>
      <c r="I270" s="183"/>
      <c r="J270" s="183"/>
      <c r="K270" s="183"/>
      <c r="L270" s="183"/>
      <c r="M270" s="183"/>
      <c r="N270" s="183"/>
      <c r="O270" s="183">
        <v>0</v>
      </c>
      <c r="P270" s="183">
        <v>0</v>
      </c>
      <c r="Q270" s="183">
        <v>0</v>
      </c>
      <c r="R270" s="183">
        <v>0</v>
      </c>
      <c r="S270" s="184">
        <f t="shared" si="62"/>
        <v>0</v>
      </c>
      <c r="T270" s="180"/>
      <c r="U270" s="188">
        <f t="shared" si="63"/>
        <v>0</v>
      </c>
      <c r="V270" s="186"/>
      <c r="W270" s="186"/>
      <c r="X270" s="187"/>
      <c r="Y270" s="186"/>
      <c r="Z270" s="186"/>
      <c r="AA270" s="188"/>
      <c r="AB270" s="186"/>
      <c r="AC270" s="180"/>
      <c r="AD270" s="260">
        <f t="shared" si="64"/>
        <v>0</v>
      </c>
      <c r="AE270" s="180"/>
      <c r="AF270" s="190">
        <f t="shared" si="59"/>
        <v>0</v>
      </c>
    </row>
    <row r="271" spans="1:32">
      <c r="A271" s="180">
        <v>250</v>
      </c>
      <c r="B271" s="181" t="s">
        <v>441</v>
      </c>
      <c r="C271" s="181" t="s">
        <v>247</v>
      </c>
      <c r="D271" s="181" t="s">
        <v>627</v>
      </c>
      <c r="E271" s="182" t="s">
        <v>628</v>
      </c>
      <c r="F271" s="183"/>
      <c r="G271" s="183"/>
      <c r="H271" s="183"/>
      <c r="I271" s="183"/>
      <c r="J271" s="183"/>
      <c r="K271" s="183"/>
      <c r="L271" s="183"/>
      <c r="M271" s="183"/>
      <c r="N271" s="183"/>
      <c r="O271" s="183">
        <v>0</v>
      </c>
      <c r="P271" s="183">
        <v>0</v>
      </c>
      <c r="Q271" s="183">
        <v>0</v>
      </c>
      <c r="R271" s="183">
        <v>0</v>
      </c>
      <c r="S271" s="184">
        <f t="shared" si="62"/>
        <v>0</v>
      </c>
      <c r="T271" s="180"/>
      <c r="U271" s="188">
        <f t="shared" si="63"/>
        <v>0</v>
      </c>
      <c r="V271" s="186"/>
      <c r="W271" s="186"/>
      <c r="X271" s="187"/>
      <c r="Y271" s="186"/>
      <c r="Z271" s="186"/>
      <c r="AA271" s="188"/>
      <c r="AB271" s="186"/>
      <c r="AC271" s="180"/>
      <c r="AD271" s="260">
        <f t="shared" si="64"/>
        <v>0</v>
      </c>
      <c r="AE271" s="180"/>
      <c r="AF271" s="190">
        <f t="shared" si="59"/>
        <v>0</v>
      </c>
    </row>
    <row r="272" spans="1:32">
      <c r="A272" s="180">
        <v>251</v>
      </c>
      <c r="B272" s="181" t="s">
        <v>441</v>
      </c>
      <c r="C272" s="181" t="s">
        <v>247</v>
      </c>
      <c r="D272" s="181" t="s">
        <v>629</v>
      </c>
      <c r="E272" s="182" t="s">
        <v>630</v>
      </c>
      <c r="F272" s="183"/>
      <c r="G272" s="183"/>
      <c r="H272" s="183"/>
      <c r="I272" s="183"/>
      <c r="J272" s="183"/>
      <c r="K272" s="183"/>
      <c r="L272" s="183"/>
      <c r="M272" s="183"/>
      <c r="N272" s="183"/>
      <c r="O272" s="183">
        <v>0</v>
      </c>
      <c r="P272" s="183">
        <v>0</v>
      </c>
      <c r="Q272" s="183">
        <v>0</v>
      </c>
      <c r="R272" s="183">
        <v>0</v>
      </c>
      <c r="S272" s="184">
        <f t="shared" si="62"/>
        <v>0</v>
      </c>
      <c r="T272" s="180"/>
      <c r="U272" s="188">
        <f t="shared" si="63"/>
        <v>0</v>
      </c>
      <c r="V272" s="186"/>
      <c r="W272" s="186"/>
      <c r="X272" s="187"/>
      <c r="Y272" s="186"/>
      <c r="Z272" s="186"/>
      <c r="AA272" s="188"/>
      <c r="AB272" s="186"/>
      <c r="AC272" s="180"/>
      <c r="AD272" s="260">
        <f t="shared" si="64"/>
        <v>0</v>
      </c>
      <c r="AE272" s="180"/>
      <c r="AF272" s="190">
        <f t="shared" si="59"/>
        <v>0</v>
      </c>
    </row>
    <row r="273" spans="1:32">
      <c r="A273" s="180">
        <v>252</v>
      </c>
      <c r="B273" s="181" t="s">
        <v>441</v>
      </c>
      <c r="C273" s="181" t="s">
        <v>247</v>
      </c>
      <c r="D273" s="181" t="s">
        <v>369</v>
      </c>
      <c r="E273" s="182" t="s">
        <v>631</v>
      </c>
      <c r="F273" s="183"/>
      <c r="G273" s="183"/>
      <c r="H273" s="183"/>
      <c r="I273" s="183"/>
      <c r="J273" s="183"/>
      <c r="K273" s="183"/>
      <c r="L273" s="183"/>
      <c r="M273" s="183"/>
      <c r="N273" s="183"/>
      <c r="O273" s="183">
        <v>0</v>
      </c>
      <c r="P273" s="183">
        <v>0</v>
      </c>
      <c r="Q273" s="183">
        <v>0</v>
      </c>
      <c r="R273" s="183">
        <v>0</v>
      </c>
      <c r="S273" s="184">
        <f t="shared" si="62"/>
        <v>0</v>
      </c>
      <c r="T273" s="180"/>
      <c r="U273" s="188">
        <f t="shared" si="63"/>
        <v>0</v>
      </c>
      <c r="V273" s="186"/>
      <c r="W273" s="186"/>
      <c r="X273" s="187"/>
      <c r="Y273" s="186"/>
      <c r="Z273" s="186"/>
      <c r="AA273" s="188"/>
      <c r="AB273" s="186"/>
      <c r="AC273" s="180"/>
      <c r="AD273" s="260">
        <f t="shared" si="64"/>
        <v>0</v>
      </c>
      <c r="AE273" s="180"/>
      <c r="AF273" s="190">
        <f t="shared" si="59"/>
        <v>0</v>
      </c>
    </row>
    <row r="274" spans="1:32">
      <c r="A274" s="180">
        <v>253</v>
      </c>
      <c r="B274" s="181" t="s">
        <v>441</v>
      </c>
      <c r="C274" s="181" t="s">
        <v>247</v>
      </c>
      <c r="D274" s="181" t="s">
        <v>632</v>
      </c>
      <c r="E274" s="182" t="s">
        <v>633</v>
      </c>
      <c r="F274" s="183"/>
      <c r="G274" s="183"/>
      <c r="H274" s="183"/>
      <c r="I274" s="183"/>
      <c r="J274" s="183"/>
      <c r="K274" s="183"/>
      <c r="L274" s="183"/>
      <c r="M274" s="183"/>
      <c r="N274" s="183"/>
      <c r="O274" s="183">
        <v>0</v>
      </c>
      <c r="P274" s="183">
        <v>0</v>
      </c>
      <c r="Q274" s="183">
        <v>0</v>
      </c>
      <c r="R274" s="183">
        <v>0</v>
      </c>
      <c r="S274" s="184">
        <f t="shared" si="62"/>
        <v>0</v>
      </c>
      <c r="T274" s="180"/>
      <c r="U274" s="188">
        <f t="shared" si="63"/>
        <v>0</v>
      </c>
      <c r="V274" s="186"/>
      <c r="W274" s="186"/>
      <c r="X274" s="187"/>
      <c r="Y274" s="186"/>
      <c r="Z274" s="186"/>
      <c r="AA274" s="188"/>
      <c r="AB274" s="186"/>
      <c r="AC274" s="180"/>
      <c r="AD274" s="260">
        <f t="shared" si="64"/>
        <v>0</v>
      </c>
      <c r="AE274" s="180"/>
      <c r="AF274" s="190">
        <f t="shared" si="59"/>
        <v>0</v>
      </c>
    </row>
    <row r="275" spans="1:32">
      <c r="A275" s="180">
        <v>254</v>
      </c>
      <c r="B275" s="181" t="s">
        <v>441</v>
      </c>
      <c r="C275" s="181" t="s">
        <v>247</v>
      </c>
      <c r="D275" s="181" t="s">
        <v>368</v>
      </c>
      <c r="E275" s="182" t="s">
        <v>634</v>
      </c>
      <c r="F275" s="183"/>
      <c r="G275" s="183"/>
      <c r="H275" s="183"/>
      <c r="I275" s="183"/>
      <c r="J275" s="183"/>
      <c r="K275" s="183"/>
      <c r="L275" s="183"/>
      <c r="M275" s="183"/>
      <c r="N275" s="183"/>
      <c r="O275" s="183">
        <v>0</v>
      </c>
      <c r="P275" s="183">
        <v>0</v>
      </c>
      <c r="Q275" s="183">
        <v>0</v>
      </c>
      <c r="R275" s="183">
        <v>0</v>
      </c>
      <c r="S275" s="184">
        <f t="shared" si="62"/>
        <v>0</v>
      </c>
      <c r="T275" s="180"/>
      <c r="U275" s="188">
        <f t="shared" si="63"/>
        <v>0</v>
      </c>
      <c r="V275" s="186"/>
      <c r="W275" s="186"/>
      <c r="X275" s="187"/>
      <c r="Y275" s="186"/>
      <c r="Z275" s="186"/>
      <c r="AA275" s="188"/>
      <c r="AB275" s="186"/>
      <c r="AC275" s="180"/>
      <c r="AD275" s="260">
        <f t="shared" si="64"/>
        <v>0</v>
      </c>
      <c r="AE275" s="180"/>
      <c r="AF275" s="190">
        <f t="shared" si="59"/>
        <v>0</v>
      </c>
    </row>
    <row r="276" spans="1:32">
      <c r="A276" s="180">
        <v>255</v>
      </c>
      <c r="B276" s="181" t="s">
        <v>124</v>
      </c>
      <c r="C276" s="181" t="s">
        <v>248</v>
      </c>
      <c r="D276" s="181" t="s">
        <v>124</v>
      </c>
      <c r="E276" s="182" t="s">
        <v>249</v>
      </c>
      <c r="F276" s="183">
        <v>45130.430000000102</v>
      </c>
      <c r="G276" s="183">
        <v>287764.5</v>
      </c>
      <c r="H276" s="183">
        <v>355135.41</v>
      </c>
      <c r="I276" s="183">
        <v>279788.79999999999</v>
      </c>
      <c r="J276" s="183">
        <v>259181.09</v>
      </c>
      <c r="K276" s="183">
        <v>229099.37</v>
      </c>
      <c r="L276" s="183">
        <v>174782.67</v>
      </c>
      <c r="M276" s="183">
        <v>82168.039999999994</v>
      </c>
      <c r="N276" s="183">
        <v>-74211.289999999906</v>
      </c>
      <c r="O276" s="183">
        <v>-69592.879999999903</v>
      </c>
      <c r="P276" s="183">
        <v>-142374.1</v>
      </c>
      <c r="Q276" s="183">
        <v>-95839.039999999906</v>
      </c>
      <c r="R276" s="183">
        <v>43665.620000000097</v>
      </c>
      <c r="S276" s="184">
        <f t="shared" si="62"/>
        <v>110858.3829166667</v>
      </c>
      <c r="T276" s="180"/>
      <c r="U276" s="188">
        <f t="shared" si="63"/>
        <v>110858.3829166667</v>
      </c>
      <c r="V276" s="186"/>
      <c r="W276" s="186"/>
      <c r="X276" s="187"/>
      <c r="Y276" s="186"/>
      <c r="Z276" s="186"/>
      <c r="AA276" s="188"/>
      <c r="AC276" s="180"/>
      <c r="AD276" s="188">
        <f>+S276</f>
        <v>110858.3829166667</v>
      </c>
      <c r="AE276" s="180"/>
      <c r="AF276" s="190">
        <f t="shared" si="59"/>
        <v>0</v>
      </c>
    </row>
    <row r="277" spans="1:32">
      <c r="A277" s="180">
        <v>256</v>
      </c>
      <c r="B277" s="181" t="s">
        <v>994</v>
      </c>
      <c r="C277" s="181" t="s">
        <v>247</v>
      </c>
      <c r="D277" s="181" t="s">
        <v>207</v>
      </c>
      <c r="E277" s="182" t="s">
        <v>1020</v>
      </c>
      <c r="F277" s="183">
        <v>-45130.43</v>
      </c>
      <c r="G277" s="183">
        <v>-286704.88</v>
      </c>
      <c r="H277" s="183">
        <v>-355135.41</v>
      </c>
      <c r="I277" s="183">
        <v>-278186.61</v>
      </c>
      <c r="J277" s="183">
        <v>-259181.09</v>
      </c>
      <c r="K277" s="183">
        <v>-229099.37</v>
      </c>
      <c r="L277" s="183">
        <v>-174150.67</v>
      </c>
      <c r="M277" s="183">
        <v>-82168.039999999994</v>
      </c>
      <c r="N277" s="183">
        <v>74211.289999999906</v>
      </c>
      <c r="O277" s="183">
        <v>69592.879999999903</v>
      </c>
      <c r="P277" s="183">
        <v>142374.1</v>
      </c>
      <c r="Q277" s="183">
        <v>95839.039999999906</v>
      </c>
      <c r="R277" s="183">
        <v>-43607.040000000001</v>
      </c>
      <c r="S277" s="184">
        <f t="shared" si="62"/>
        <v>-110581.4579166667</v>
      </c>
      <c r="T277" s="180"/>
      <c r="U277" s="188">
        <f>+S277</f>
        <v>-110581.4579166667</v>
      </c>
      <c r="V277" s="186"/>
      <c r="W277" s="186"/>
      <c r="X277" s="187"/>
      <c r="Y277" s="186"/>
      <c r="Z277" s="186"/>
      <c r="AA277" s="188"/>
      <c r="AC277" s="180"/>
      <c r="AD277" s="188">
        <f>+S277</f>
        <v>-110581.4579166667</v>
      </c>
      <c r="AE277" s="180"/>
      <c r="AF277" s="190">
        <f t="shared" si="59"/>
        <v>0</v>
      </c>
    </row>
    <row r="278" spans="1:32">
      <c r="A278" s="180">
        <v>257</v>
      </c>
      <c r="B278" s="181" t="s">
        <v>441</v>
      </c>
      <c r="C278" s="181" t="s">
        <v>206</v>
      </c>
      <c r="D278" s="181" t="s">
        <v>635</v>
      </c>
      <c r="E278" s="182" t="s">
        <v>636</v>
      </c>
      <c r="F278" s="183">
        <v>4478392.82</v>
      </c>
      <c r="G278" s="183">
        <v>4515068.2300000004</v>
      </c>
      <c r="H278" s="183">
        <v>4555544.51</v>
      </c>
      <c r="I278" s="183">
        <v>4597093.99</v>
      </c>
      <c r="J278" s="183">
        <v>4637270.0999999996</v>
      </c>
      <c r="K278" s="183">
        <v>4677566.76</v>
      </c>
      <c r="L278" s="183">
        <v>4664730.5999999996</v>
      </c>
      <c r="M278" s="183">
        <v>4692179.03</v>
      </c>
      <c r="N278" s="183">
        <v>4722965.67</v>
      </c>
      <c r="O278" s="183">
        <v>4748100.4000000004</v>
      </c>
      <c r="P278" s="183">
        <v>4778452.43</v>
      </c>
      <c r="Q278" s="183">
        <v>4809135.92</v>
      </c>
      <c r="R278" s="183">
        <v>4381078.18</v>
      </c>
      <c r="S278" s="184">
        <f t="shared" si="62"/>
        <v>4652320.2616666667</v>
      </c>
      <c r="T278" s="180"/>
      <c r="U278" s="188">
        <f t="shared" si="63"/>
        <v>4652320.2616666667</v>
      </c>
      <c r="V278" s="186"/>
      <c r="W278" s="186"/>
      <c r="X278" s="187"/>
      <c r="Y278" s="186"/>
      <c r="Z278" s="186"/>
      <c r="AA278" s="188"/>
      <c r="AB278" s="186"/>
      <c r="AC278" s="180"/>
      <c r="AD278" s="260">
        <f>+U278</f>
        <v>4652320.2616666667</v>
      </c>
      <c r="AE278" s="180"/>
      <c r="AF278" s="190">
        <f t="shared" si="59"/>
        <v>0</v>
      </c>
    </row>
    <row r="279" spans="1:32">
      <c r="A279" s="180">
        <v>258</v>
      </c>
      <c r="B279" s="181" t="s">
        <v>994</v>
      </c>
      <c r="C279" s="181" t="s">
        <v>206</v>
      </c>
      <c r="D279" s="181" t="s">
        <v>1001</v>
      </c>
      <c r="E279" s="182" t="s">
        <v>667</v>
      </c>
      <c r="F279" s="183">
        <v>-313349.98</v>
      </c>
      <c r="G279" s="183">
        <v>-363190.44</v>
      </c>
      <c r="H279" s="183">
        <v>-346278.57</v>
      </c>
      <c r="I279" s="183">
        <v>-329559.2</v>
      </c>
      <c r="J279" s="183">
        <v>-322242.71999999997</v>
      </c>
      <c r="K279" s="183">
        <v>-313974.23</v>
      </c>
      <c r="L279" s="183">
        <v>-307097.19</v>
      </c>
      <c r="M279" s="183">
        <v>-301137.3</v>
      </c>
      <c r="N279" s="183">
        <v>-295684.63</v>
      </c>
      <c r="O279" s="183">
        <v>-289718.57</v>
      </c>
      <c r="P279" s="183">
        <v>-288960.15000000002</v>
      </c>
      <c r="Q279" s="183">
        <v>-311490.44</v>
      </c>
      <c r="R279" s="183">
        <v>-297320.15999999997</v>
      </c>
      <c r="S279" s="184">
        <f t="shared" si="62"/>
        <v>-314555.70916666661</v>
      </c>
      <c r="T279" s="180"/>
      <c r="U279" s="188">
        <f>+S279</f>
        <v>-314555.70916666661</v>
      </c>
      <c r="V279" s="186"/>
      <c r="W279" s="186"/>
      <c r="X279" s="187"/>
      <c r="Y279" s="186"/>
      <c r="Z279" s="186"/>
      <c r="AA279" s="188"/>
      <c r="AB279" s="186"/>
      <c r="AC279" s="180"/>
      <c r="AD279" s="260">
        <f>+S279</f>
        <v>-314555.70916666661</v>
      </c>
      <c r="AE279" s="180"/>
      <c r="AF279" s="190"/>
    </row>
    <row r="280" spans="1:32">
      <c r="A280" s="180"/>
      <c r="B280" s="181" t="s">
        <v>994</v>
      </c>
      <c r="C280" s="181" t="s">
        <v>206</v>
      </c>
      <c r="D280" s="181" t="s">
        <v>1003</v>
      </c>
      <c r="E280" s="182" t="s">
        <v>667</v>
      </c>
      <c r="F280" s="183">
        <v>0</v>
      </c>
      <c r="G280" s="183">
        <v>0</v>
      </c>
      <c r="H280" s="183">
        <v>0</v>
      </c>
      <c r="I280" s="183">
        <v>-1085509.71</v>
      </c>
      <c r="J280" s="183">
        <v>-1085509.71</v>
      </c>
      <c r="K280" s="183">
        <v>-1085509.71</v>
      </c>
      <c r="L280" s="183">
        <v>-1085509.71</v>
      </c>
      <c r="M280" s="183">
        <v>-1085509.71</v>
      </c>
      <c r="N280" s="183">
        <v>-1085509.71</v>
      </c>
      <c r="O280" s="183">
        <v>-1085509.71</v>
      </c>
      <c r="P280" s="183">
        <v>-1085509.71</v>
      </c>
      <c r="Q280" s="183">
        <v>-1085509.71</v>
      </c>
      <c r="R280" s="183">
        <v>-1462798.28</v>
      </c>
      <c r="S280" s="184">
        <f t="shared" si="62"/>
        <v>-875082.21083333343</v>
      </c>
      <c r="T280" s="180"/>
      <c r="U280" s="188">
        <f>+S280</f>
        <v>-875082.21083333343</v>
      </c>
      <c r="V280" s="186"/>
      <c r="W280" s="186"/>
      <c r="X280" s="187"/>
      <c r="Y280" s="186"/>
      <c r="Z280" s="186"/>
      <c r="AA280" s="188"/>
      <c r="AB280" s="186"/>
      <c r="AC280" s="180"/>
      <c r="AD280" s="260">
        <f>+S280</f>
        <v>-875082.21083333343</v>
      </c>
      <c r="AE280" s="180"/>
      <c r="AF280" s="190"/>
    </row>
    <row r="281" spans="1:32">
      <c r="A281" s="180">
        <v>259</v>
      </c>
      <c r="B281" s="181" t="s">
        <v>466</v>
      </c>
      <c r="C281" s="181" t="s">
        <v>206</v>
      </c>
      <c r="D281" s="181" t="s">
        <v>637</v>
      </c>
      <c r="E281" s="182" t="s">
        <v>638</v>
      </c>
      <c r="F281" s="183">
        <v>52817.54</v>
      </c>
      <c r="G281" s="183">
        <v>40379.550000000003</v>
      </c>
      <c r="H281" s="183">
        <v>30703.85</v>
      </c>
      <c r="I281" s="183">
        <v>21208.959999999999</v>
      </c>
      <c r="J281" s="183">
        <v>13413.43</v>
      </c>
      <c r="K281" s="183">
        <v>9371.7199999999993</v>
      </c>
      <c r="L281" s="183">
        <v>6225.95</v>
      </c>
      <c r="M281" s="183">
        <v>4077.33</v>
      </c>
      <c r="N281" s="183">
        <v>2564.67</v>
      </c>
      <c r="O281" s="183">
        <v>871.26000000000499</v>
      </c>
      <c r="P281" s="183">
        <v>-1592.06</v>
      </c>
      <c r="Q281" s="183">
        <v>47049.75</v>
      </c>
      <c r="R281" s="183">
        <v>39273.85</v>
      </c>
      <c r="S281" s="184">
        <f t="shared" si="62"/>
        <v>18360.008749999997</v>
      </c>
      <c r="T281" s="180"/>
      <c r="U281" s="188"/>
      <c r="V281" s="186"/>
      <c r="W281" s="186"/>
      <c r="X281" s="187">
        <f>+S281</f>
        <v>18360.008749999997</v>
      </c>
      <c r="Y281" s="186"/>
      <c r="Z281" s="186"/>
      <c r="AA281" s="188"/>
      <c r="AB281" s="186">
        <f>+S281</f>
        <v>18360.008749999997</v>
      </c>
      <c r="AC281" s="180"/>
      <c r="AD281" s="260"/>
      <c r="AE281" s="180"/>
      <c r="AF281" s="190">
        <f t="shared" si="59"/>
        <v>0</v>
      </c>
    </row>
    <row r="282" spans="1:32">
      <c r="A282" s="180">
        <v>260</v>
      </c>
      <c r="B282" s="181" t="s">
        <v>466</v>
      </c>
      <c r="C282" s="181" t="s">
        <v>206</v>
      </c>
      <c r="D282" s="181" t="s">
        <v>639</v>
      </c>
      <c r="E282" s="182" t="s">
        <v>640</v>
      </c>
      <c r="F282" s="183">
        <v>9.9999999656574801E-3</v>
      </c>
      <c r="G282" s="183">
        <v>51010.01</v>
      </c>
      <c r="H282" s="183">
        <v>51304.65</v>
      </c>
      <c r="I282" s="183">
        <v>51621.43</v>
      </c>
      <c r="J282" s="183">
        <v>51929.89</v>
      </c>
      <c r="K282" s="183">
        <v>52250.53</v>
      </c>
      <c r="L282" s="183">
        <v>52562.74</v>
      </c>
      <c r="M282" s="183">
        <v>52887.29</v>
      </c>
      <c r="N282" s="183">
        <v>53213.84</v>
      </c>
      <c r="O282" s="183">
        <v>53531.81</v>
      </c>
      <c r="P282" s="183">
        <v>53862.34</v>
      </c>
      <c r="Q282" s="183">
        <v>11099.99</v>
      </c>
      <c r="R282" s="183">
        <v>11832.53</v>
      </c>
      <c r="S282" s="184">
        <f t="shared" si="62"/>
        <v>45099.232500000006</v>
      </c>
      <c r="T282" s="180"/>
      <c r="U282" s="188"/>
      <c r="V282" s="186"/>
      <c r="W282" s="186"/>
      <c r="X282" s="187">
        <f t="shared" ref="X282:X283" si="68">+S282</f>
        <v>45099.232500000006</v>
      </c>
      <c r="Y282" s="186"/>
      <c r="Z282" s="186"/>
      <c r="AA282" s="188"/>
      <c r="AB282" s="186">
        <f t="shared" ref="AB282:AB283" si="69">+S282</f>
        <v>45099.232500000006</v>
      </c>
      <c r="AC282" s="180"/>
      <c r="AD282" s="260"/>
      <c r="AE282" s="180"/>
      <c r="AF282" s="190">
        <f t="shared" si="59"/>
        <v>0</v>
      </c>
    </row>
    <row r="283" spans="1:32">
      <c r="A283" s="180">
        <v>261</v>
      </c>
      <c r="B283" s="181" t="s">
        <v>466</v>
      </c>
      <c r="C283" s="181" t="s">
        <v>206</v>
      </c>
      <c r="D283" s="181" t="s">
        <v>641</v>
      </c>
      <c r="E283" s="182" t="s">
        <v>642</v>
      </c>
      <c r="F283" s="183">
        <v>34796.76</v>
      </c>
      <c r="G283" s="183">
        <v>30545.03</v>
      </c>
      <c r="H283" s="183">
        <v>26389.37</v>
      </c>
      <c r="I283" s="183">
        <v>22195.05</v>
      </c>
      <c r="J283" s="183">
        <v>19319</v>
      </c>
      <c r="K283" s="183">
        <v>16015.41</v>
      </c>
      <c r="L283" s="183">
        <v>12917.85</v>
      </c>
      <c r="M283" s="183">
        <v>9565.32</v>
      </c>
      <c r="N283" s="183">
        <v>5943.07</v>
      </c>
      <c r="O283" s="183">
        <v>2133.96</v>
      </c>
      <c r="P283" s="183">
        <v>-2339.1</v>
      </c>
      <c r="Q283" s="183">
        <v>27231.14</v>
      </c>
      <c r="R283" s="183">
        <v>24225.97</v>
      </c>
      <c r="S283" s="184">
        <f t="shared" si="62"/>
        <v>16618.955416666664</v>
      </c>
      <c r="T283" s="180"/>
      <c r="U283" s="188"/>
      <c r="V283" s="186"/>
      <c r="W283" s="186"/>
      <c r="X283" s="187">
        <f t="shared" si="68"/>
        <v>16618.955416666664</v>
      </c>
      <c r="Y283" s="186"/>
      <c r="Z283" s="186"/>
      <c r="AA283" s="188"/>
      <c r="AB283" s="186">
        <f t="shared" si="69"/>
        <v>16618.955416666664</v>
      </c>
      <c r="AC283" s="180"/>
      <c r="AD283" s="260"/>
      <c r="AE283" s="180"/>
      <c r="AF283" s="190">
        <f t="shared" si="59"/>
        <v>0</v>
      </c>
    </row>
    <row r="284" spans="1:32">
      <c r="A284" s="180">
        <v>262</v>
      </c>
      <c r="B284" s="181" t="s">
        <v>466</v>
      </c>
      <c r="C284" s="181" t="s">
        <v>206</v>
      </c>
      <c r="D284" s="181" t="s">
        <v>643</v>
      </c>
      <c r="E284" s="182" t="s">
        <v>640</v>
      </c>
      <c r="F284" s="183">
        <v>5249.5</v>
      </c>
      <c r="G284" s="183">
        <v>25161.91</v>
      </c>
      <c r="H284" s="183">
        <v>25307.25</v>
      </c>
      <c r="I284" s="183">
        <v>25463.51</v>
      </c>
      <c r="J284" s="183">
        <v>31043.71</v>
      </c>
      <c r="K284" s="183">
        <v>31235.39</v>
      </c>
      <c r="L284" s="183">
        <v>31422.03</v>
      </c>
      <c r="M284" s="183">
        <v>31616.05</v>
      </c>
      <c r="N284" s="183">
        <v>31811.26</v>
      </c>
      <c r="O284" s="183">
        <v>32001.34</v>
      </c>
      <c r="P284" s="183">
        <v>39191.449999999997</v>
      </c>
      <c r="Q284" s="183">
        <v>28745.29</v>
      </c>
      <c r="R284" s="183">
        <v>28922.78</v>
      </c>
      <c r="S284" s="184">
        <f t="shared" si="62"/>
        <v>29173.7775</v>
      </c>
      <c r="T284" s="180"/>
      <c r="U284" s="185"/>
      <c r="V284" s="186"/>
      <c r="W284" s="186"/>
      <c r="X284" s="187">
        <f>+S284</f>
        <v>29173.7775</v>
      </c>
      <c r="Y284" s="186"/>
      <c r="Z284" s="186"/>
      <c r="AA284" s="188"/>
      <c r="AB284" s="189">
        <f>+S284</f>
        <v>29173.7775</v>
      </c>
      <c r="AC284" s="180"/>
      <c r="AD284" s="188"/>
      <c r="AE284" s="180"/>
      <c r="AF284" s="190">
        <f t="shared" si="59"/>
        <v>0</v>
      </c>
    </row>
    <row r="285" spans="1:32">
      <c r="A285" s="180">
        <v>263</v>
      </c>
      <c r="B285" s="181" t="s">
        <v>468</v>
      </c>
      <c r="C285" s="181" t="s">
        <v>206</v>
      </c>
      <c r="D285" s="181" t="s">
        <v>644</v>
      </c>
      <c r="E285" s="182" t="s">
        <v>645</v>
      </c>
      <c r="F285" s="183">
        <v>12592136.48</v>
      </c>
      <c r="G285" s="183">
        <v>12596865.91</v>
      </c>
      <c r="H285" s="183">
        <v>12598964.91</v>
      </c>
      <c r="I285" s="183">
        <v>12603530.91</v>
      </c>
      <c r="J285" s="183">
        <v>12613727.130000001</v>
      </c>
      <c r="K285" s="183">
        <v>12251417.560000001</v>
      </c>
      <c r="L285" s="183">
        <v>11730364.92</v>
      </c>
      <c r="M285" s="183">
        <v>11736810.35</v>
      </c>
      <c r="N285" s="183">
        <v>11740074.35</v>
      </c>
      <c r="O285" s="183">
        <v>22882143.350000001</v>
      </c>
      <c r="P285" s="183">
        <v>22921917.98</v>
      </c>
      <c r="Q285" s="183">
        <v>22617881.359999999</v>
      </c>
      <c r="R285" s="183">
        <v>23161573.359999999</v>
      </c>
      <c r="S285" s="184">
        <f t="shared" si="62"/>
        <v>15347546.137499997</v>
      </c>
      <c r="T285" s="180"/>
      <c r="U285" s="185">
        <f>+S285</f>
        <v>15347546.137499997</v>
      </c>
      <c r="V285" s="186"/>
      <c r="W285" s="186"/>
      <c r="X285" s="187"/>
      <c r="Y285" s="186"/>
      <c r="Z285" s="186"/>
      <c r="AA285" s="188"/>
      <c r="AC285" s="180"/>
      <c r="AD285" s="188">
        <f>+S285</f>
        <v>15347546.137499997</v>
      </c>
      <c r="AE285" s="180"/>
      <c r="AF285" s="190">
        <f t="shared" si="59"/>
        <v>0</v>
      </c>
    </row>
    <row r="286" spans="1:32">
      <c r="A286" s="180">
        <v>264</v>
      </c>
      <c r="B286" s="181" t="s">
        <v>468</v>
      </c>
      <c r="C286" s="181" t="s">
        <v>206</v>
      </c>
      <c r="D286" s="181" t="s">
        <v>646</v>
      </c>
      <c r="E286" s="182" t="s">
        <v>647</v>
      </c>
      <c r="F286" s="183">
        <v>466500</v>
      </c>
      <c r="G286" s="183">
        <v>466500</v>
      </c>
      <c r="H286" s="183">
        <v>466500</v>
      </c>
      <c r="I286" s="183">
        <v>466500</v>
      </c>
      <c r="J286" s="183">
        <v>466500</v>
      </c>
      <c r="K286" s="183">
        <v>466500</v>
      </c>
      <c r="L286" s="183">
        <v>466500</v>
      </c>
      <c r="M286" s="183">
        <v>466500</v>
      </c>
      <c r="N286" s="183">
        <v>466500</v>
      </c>
      <c r="O286" s="183">
        <v>466500</v>
      </c>
      <c r="P286" s="183">
        <v>466500</v>
      </c>
      <c r="Q286" s="183">
        <v>466500</v>
      </c>
      <c r="R286" s="183">
        <v>466500</v>
      </c>
      <c r="S286" s="184">
        <f t="shared" si="62"/>
        <v>466500</v>
      </c>
      <c r="T286" s="180"/>
      <c r="U286" s="185">
        <f>+S286</f>
        <v>466500</v>
      </c>
      <c r="V286" s="186"/>
      <c r="W286" s="186"/>
      <c r="X286" s="187"/>
      <c r="Y286" s="186"/>
      <c r="Z286" s="186"/>
      <c r="AA286" s="188"/>
      <c r="AC286" s="180"/>
      <c r="AD286" s="188">
        <f>+S286</f>
        <v>466500</v>
      </c>
      <c r="AE286" s="180"/>
      <c r="AF286" s="190">
        <f t="shared" si="59"/>
        <v>0</v>
      </c>
    </row>
    <row r="287" spans="1:32">
      <c r="A287" s="180">
        <v>265</v>
      </c>
      <c r="B287" s="181" t="s">
        <v>466</v>
      </c>
      <c r="C287" s="181" t="s">
        <v>206</v>
      </c>
      <c r="D287" s="181" t="s">
        <v>648</v>
      </c>
      <c r="E287" s="182" t="s">
        <v>649</v>
      </c>
      <c r="F287" s="183">
        <v>993974.16</v>
      </c>
      <c r="G287" s="183">
        <v>1083237.92</v>
      </c>
      <c r="H287" s="183">
        <v>1089820.8899999999</v>
      </c>
      <c r="I287" s="183">
        <v>1102261.3600000001</v>
      </c>
      <c r="J287" s="183">
        <v>1120536.71</v>
      </c>
      <c r="K287" s="183">
        <v>1105395.1599999999</v>
      </c>
      <c r="L287" s="183">
        <v>1107151.94</v>
      </c>
      <c r="M287" s="183">
        <v>1045186.25</v>
      </c>
      <c r="N287" s="183">
        <v>1057080.8799999999</v>
      </c>
      <c r="O287" s="183">
        <v>1067009.6299999999</v>
      </c>
      <c r="P287" s="183">
        <v>1076576.47</v>
      </c>
      <c r="Q287" s="183">
        <v>1079984.08</v>
      </c>
      <c r="R287" s="183">
        <v>1087376.8799999999</v>
      </c>
      <c r="S287" s="184">
        <f t="shared" si="62"/>
        <v>1081243.0674999999</v>
      </c>
      <c r="T287" s="180"/>
      <c r="U287" s="185"/>
      <c r="V287" s="186"/>
      <c r="W287" s="186"/>
      <c r="X287" s="187">
        <f t="shared" ref="X287:X308" si="70">+S287</f>
        <v>1081243.0674999999</v>
      </c>
      <c r="Y287" s="186"/>
      <c r="Z287" s="186"/>
      <c r="AA287" s="188"/>
      <c r="AB287" s="186">
        <f t="shared" ref="AB287:AB311" si="71">+S287</f>
        <v>1081243.0674999999</v>
      </c>
      <c r="AC287" s="180"/>
      <c r="AD287" s="260"/>
      <c r="AE287" s="180"/>
      <c r="AF287" s="190">
        <f t="shared" si="59"/>
        <v>0</v>
      </c>
    </row>
    <row r="288" spans="1:32">
      <c r="A288" s="180">
        <v>266</v>
      </c>
      <c r="B288" s="181" t="s">
        <v>468</v>
      </c>
      <c r="C288" s="181" t="s">
        <v>206</v>
      </c>
      <c r="D288" s="181" t="s">
        <v>650</v>
      </c>
      <c r="E288" s="182" t="s">
        <v>651</v>
      </c>
      <c r="F288" s="183">
        <v>8015406.3799999999</v>
      </c>
      <c r="G288" s="183">
        <v>8026562.29</v>
      </c>
      <c r="H288" s="183">
        <v>8027706.29</v>
      </c>
      <c r="I288" s="183">
        <v>1823400.66</v>
      </c>
      <c r="J288" s="183">
        <v>1825482.35</v>
      </c>
      <c r="K288" s="183">
        <v>2172258.4</v>
      </c>
      <c r="L288" s="183">
        <v>3392241.27</v>
      </c>
      <c r="M288" s="183">
        <v>3707416.3</v>
      </c>
      <c r="N288" s="183">
        <v>4382769.38</v>
      </c>
      <c r="O288" s="183">
        <v>4853893.62</v>
      </c>
      <c r="P288" s="183">
        <v>5674800.3600000003</v>
      </c>
      <c r="Q288" s="183">
        <v>6181868.6799999997</v>
      </c>
      <c r="R288" s="183">
        <v>7308127.2699999996</v>
      </c>
      <c r="S288" s="184">
        <f t="shared" si="62"/>
        <v>4810847.2020833334</v>
      </c>
      <c r="T288" s="180"/>
      <c r="U288" s="185">
        <f>+S288</f>
        <v>4810847.2020833334</v>
      </c>
      <c r="V288" s="186"/>
      <c r="W288" s="186"/>
      <c r="X288" s="187"/>
      <c r="Y288" s="186"/>
      <c r="Z288" s="186"/>
      <c r="AA288" s="188"/>
      <c r="AB288" s="186"/>
      <c r="AC288" s="180"/>
      <c r="AD288" s="260">
        <f>+S288</f>
        <v>4810847.2020833334</v>
      </c>
      <c r="AE288" s="180"/>
      <c r="AF288" s="190">
        <f t="shared" si="59"/>
        <v>0</v>
      </c>
    </row>
    <row r="289" spans="1:32">
      <c r="A289" s="180">
        <v>267</v>
      </c>
      <c r="B289" s="181" t="s">
        <v>468</v>
      </c>
      <c r="C289" s="181" t="s">
        <v>206</v>
      </c>
      <c r="D289" s="181" t="s">
        <v>652</v>
      </c>
      <c r="E289" s="182" t="s">
        <v>653</v>
      </c>
      <c r="F289" s="183">
        <v>4654756.58</v>
      </c>
      <c r="G289" s="183">
        <v>4609564.7699999996</v>
      </c>
      <c r="H289" s="183">
        <v>4564372.96</v>
      </c>
      <c r="I289" s="183">
        <v>1085509.71</v>
      </c>
      <c r="J289" s="183">
        <v>1085509.71</v>
      </c>
      <c r="K289" s="183">
        <v>1085509.71</v>
      </c>
      <c r="L289" s="183">
        <v>1085509.71</v>
      </c>
      <c r="M289" s="183">
        <v>1085509.71</v>
      </c>
      <c r="N289" s="183">
        <v>1085509.71</v>
      </c>
      <c r="O289" s="183">
        <v>1085509.71</v>
      </c>
      <c r="P289" s="183">
        <v>1085509.71</v>
      </c>
      <c r="Q289" s="183">
        <v>1085509.71</v>
      </c>
      <c r="R289" s="183">
        <v>9.3132257461547893E-10</v>
      </c>
      <c r="S289" s="184">
        <f t="shared" si="62"/>
        <v>1772575.2841666674</v>
      </c>
      <c r="T289" s="180"/>
      <c r="U289" s="185">
        <f>+S289</f>
        <v>1772575.2841666674</v>
      </c>
      <c r="V289" s="186"/>
      <c r="W289" s="186"/>
      <c r="X289" s="187"/>
      <c r="Y289" s="186"/>
      <c r="Z289" s="186"/>
      <c r="AA289" s="188"/>
      <c r="AB289" s="186">
        <f>+X289</f>
        <v>0</v>
      </c>
      <c r="AC289" s="180"/>
      <c r="AD289" s="260">
        <f>+S289</f>
        <v>1772575.2841666674</v>
      </c>
      <c r="AE289" s="180"/>
      <c r="AF289" s="190">
        <f t="shared" si="59"/>
        <v>0</v>
      </c>
    </row>
    <row r="290" spans="1:32">
      <c r="A290" s="180">
        <v>268</v>
      </c>
      <c r="B290" s="181" t="s">
        <v>466</v>
      </c>
      <c r="C290" s="181" t="s">
        <v>206</v>
      </c>
      <c r="D290" s="181" t="s">
        <v>654</v>
      </c>
      <c r="E290" s="182" t="s">
        <v>655</v>
      </c>
      <c r="F290" s="183">
        <v>220486.17</v>
      </c>
      <c r="G290" s="183">
        <v>216093.94</v>
      </c>
      <c r="H290" s="183">
        <v>212573.45</v>
      </c>
      <c r="I290" s="183">
        <v>209070.25</v>
      </c>
      <c r="J290" s="183">
        <v>206536.69</v>
      </c>
      <c r="K290" s="183">
        <v>205101.18</v>
      </c>
      <c r="L290" s="183">
        <v>203968.62</v>
      </c>
      <c r="M290" s="183">
        <v>202991.31</v>
      </c>
      <c r="N290" s="183">
        <v>202151.79</v>
      </c>
      <c r="O290" s="183">
        <v>201180.2</v>
      </c>
      <c r="P290" s="183">
        <v>199837.52</v>
      </c>
      <c r="Q290" s="183">
        <v>197364.27</v>
      </c>
      <c r="R290" s="183">
        <v>193065.03</v>
      </c>
      <c r="S290" s="184">
        <f t="shared" si="62"/>
        <v>205303.73499999999</v>
      </c>
      <c r="T290" s="180"/>
      <c r="U290" s="188"/>
      <c r="V290" s="186"/>
      <c r="W290" s="186"/>
      <c r="X290" s="187">
        <f t="shared" si="70"/>
        <v>205303.73499999999</v>
      </c>
      <c r="Y290" s="186"/>
      <c r="Z290" s="186"/>
      <c r="AA290" s="188"/>
      <c r="AB290" s="186">
        <f>+X290</f>
        <v>205303.73499999999</v>
      </c>
      <c r="AC290" s="180"/>
      <c r="AD290" s="260"/>
      <c r="AE290" s="180"/>
      <c r="AF290" s="190">
        <f t="shared" si="59"/>
        <v>0</v>
      </c>
    </row>
    <row r="291" spans="1:32">
      <c r="A291" s="180">
        <v>269</v>
      </c>
      <c r="B291" s="181" t="s">
        <v>466</v>
      </c>
      <c r="C291" s="181" t="s">
        <v>206</v>
      </c>
      <c r="D291" s="181" t="s">
        <v>862</v>
      </c>
      <c r="E291" s="182" t="s">
        <v>651</v>
      </c>
      <c r="F291" s="183">
        <v>437455.92</v>
      </c>
      <c r="G291" s="183">
        <v>421253.85</v>
      </c>
      <c r="H291" s="183">
        <v>405051.78</v>
      </c>
      <c r="I291" s="183">
        <v>388849.71</v>
      </c>
      <c r="J291" s="183">
        <v>372647.64</v>
      </c>
      <c r="K291" s="183">
        <v>356445.57</v>
      </c>
      <c r="L291" s="183">
        <v>340243.5</v>
      </c>
      <c r="M291" s="183">
        <v>324041.43</v>
      </c>
      <c r="N291" s="183">
        <v>307839.35999999999</v>
      </c>
      <c r="O291" s="183">
        <v>291637.28999999998</v>
      </c>
      <c r="P291" s="183">
        <v>275435.21999999997</v>
      </c>
      <c r="Q291" s="183">
        <v>259233.15</v>
      </c>
      <c r="R291" s="183">
        <v>243031.08</v>
      </c>
      <c r="S291" s="184">
        <f t="shared" si="62"/>
        <v>340243.49999999994</v>
      </c>
      <c r="T291" s="180"/>
      <c r="U291" s="188"/>
      <c r="V291" s="186"/>
      <c r="W291" s="186"/>
      <c r="X291" s="187">
        <f>+S291</f>
        <v>340243.49999999994</v>
      </c>
      <c r="Y291" s="186"/>
      <c r="Z291" s="186"/>
      <c r="AA291" s="188"/>
      <c r="AB291" s="186">
        <f>+S291</f>
        <v>340243.49999999994</v>
      </c>
      <c r="AC291" s="180"/>
      <c r="AD291" s="260"/>
      <c r="AE291" s="180"/>
      <c r="AF291" s="190"/>
    </row>
    <row r="292" spans="1:32">
      <c r="A292" s="180">
        <v>270</v>
      </c>
      <c r="B292" s="181" t="s">
        <v>468</v>
      </c>
      <c r="C292" s="181" t="s">
        <v>206</v>
      </c>
      <c r="D292" s="181" t="s">
        <v>864</v>
      </c>
      <c r="E292" s="182" t="s">
        <v>1021</v>
      </c>
      <c r="F292" s="183">
        <v>277480.27</v>
      </c>
      <c r="G292" s="183">
        <v>277480.27</v>
      </c>
      <c r="H292" s="183">
        <v>277480.27</v>
      </c>
      <c r="I292" s="183">
        <v>277480.27</v>
      </c>
      <c r="J292" s="183">
        <v>277480.27</v>
      </c>
      <c r="K292" s="183">
        <v>277480.27</v>
      </c>
      <c r="L292" s="183">
        <v>277480.27</v>
      </c>
      <c r="M292" s="183">
        <v>277480.27</v>
      </c>
      <c r="N292" s="183">
        <v>277480.27</v>
      </c>
      <c r="O292" s="183">
        <v>277480.27</v>
      </c>
      <c r="P292" s="183">
        <v>277480.27</v>
      </c>
      <c r="Q292" s="183">
        <v>0</v>
      </c>
      <c r="R292" s="183">
        <v>0</v>
      </c>
      <c r="S292" s="184">
        <f t="shared" si="62"/>
        <v>242795.23624999999</v>
      </c>
      <c r="T292" s="180"/>
      <c r="U292" s="188">
        <f>+S292</f>
        <v>242795.23624999999</v>
      </c>
      <c r="V292" s="186"/>
      <c r="W292" s="186"/>
      <c r="X292" s="187"/>
      <c r="Y292" s="186"/>
      <c r="Z292" s="186"/>
      <c r="AA292" s="188"/>
      <c r="AB292" s="186"/>
      <c r="AC292" s="180"/>
      <c r="AD292" s="260">
        <f>+S292</f>
        <v>242795.23624999999</v>
      </c>
      <c r="AE292" s="180"/>
      <c r="AF292" s="190"/>
    </row>
    <row r="293" spans="1:32">
      <c r="A293" s="180">
        <v>271</v>
      </c>
      <c r="B293" s="181" t="s">
        <v>468</v>
      </c>
      <c r="C293" s="181" t="s">
        <v>206</v>
      </c>
      <c r="D293" s="181" t="s">
        <v>866</v>
      </c>
      <c r="E293" s="182" t="s">
        <v>1112</v>
      </c>
      <c r="F293" s="183">
        <v>0</v>
      </c>
      <c r="G293" s="183">
        <v>0</v>
      </c>
      <c r="H293" s="183">
        <v>0</v>
      </c>
      <c r="I293" s="183">
        <v>9679128.2599999998</v>
      </c>
      <c r="J293" s="183">
        <v>9588669.1199999992</v>
      </c>
      <c r="K293" s="183">
        <v>9498209.9800000004</v>
      </c>
      <c r="L293" s="183">
        <v>9407750.8399999999</v>
      </c>
      <c r="M293" s="183">
        <v>9317291.6999999993</v>
      </c>
      <c r="N293" s="183">
        <v>9226832.5600000005</v>
      </c>
      <c r="O293" s="183">
        <v>9136373.4199999999</v>
      </c>
      <c r="P293" s="183">
        <v>9045914.2799999993</v>
      </c>
      <c r="Q293" s="183">
        <v>8955455.1400000006</v>
      </c>
      <c r="R293" s="183">
        <v>4112454.8599999901</v>
      </c>
      <c r="S293" s="184">
        <f t="shared" si="62"/>
        <v>7159321.060833334</v>
      </c>
      <c r="T293" s="180"/>
      <c r="U293" s="188">
        <f t="shared" ref="U293:U296" si="72">+S293</f>
        <v>7159321.060833334</v>
      </c>
      <c r="V293" s="186"/>
      <c r="W293" s="186"/>
      <c r="X293" s="187"/>
      <c r="Y293" s="186"/>
      <c r="Z293" s="186"/>
      <c r="AA293" s="188"/>
      <c r="AB293" s="186"/>
      <c r="AC293" s="180"/>
      <c r="AD293" s="260">
        <f t="shared" ref="AD293:AD296" si="73">+S293</f>
        <v>7159321.060833334</v>
      </c>
      <c r="AE293" s="180"/>
      <c r="AF293" s="190"/>
    </row>
    <row r="294" spans="1:32">
      <c r="A294" s="180">
        <v>272</v>
      </c>
      <c r="B294" s="181" t="s">
        <v>468</v>
      </c>
      <c r="C294" s="181" t="s">
        <v>206</v>
      </c>
      <c r="D294" s="181" t="s">
        <v>868</v>
      </c>
      <c r="E294" s="182" t="s">
        <v>1113</v>
      </c>
      <c r="F294" s="183">
        <v>0</v>
      </c>
      <c r="G294" s="183">
        <v>0</v>
      </c>
      <c r="H294" s="183">
        <v>0</v>
      </c>
      <c r="I294" s="183">
        <v>0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183">
        <v>0</v>
      </c>
      <c r="P294" s="183">
        <v>0</v>
      </c>
      <c r="Q294" s="183">
        <v>0</v>
      </c>
      <c r="R294" s="183">
        <v>4979406.46</v>
      </c>
      <c r="S294" s="184">
        <f t="shared" si="62"/>
        <v>207475.26916666667</v>
      </c>
      <c r="T294" s="180"/>
      <c r="U294" s="188">
        <f t="shared" si="72"/>
        <v>207475.26916666667</v>
      </c>
      <c r="V294" s="186"/>
      <c r="W294" s="186"/>
      <c r="X294" s="187"/>
      <c r="Y294" s="186"/>
      <c r="Z294" s="186"/>
      <c r="AA294" s="188"/>
      <c r="AB294" s="186"/>
      <c r="AC294" s="180"/>
      <c r="AD294" s="260">
        <f t="shared" si="73"/>
        <v>207475.26916666667</v>
      </c>
      <c r="AE294" s="180"/>
      <c r="AF294" s="190"/>
    </row>
    <row r="295" spans="1:32">
      <c r="A295" s="180">
        <v>273</v>
      </c>
      <c r="B295" s="181" t="s">
        <v>468</v>
      </c>
      <c r="C295" s="181" t="s">
        <v>206</v>
      </c>
      <c r="D295" s="181" t="s">
        <v>870</v>
      </c>
      <c r="E295" s="182" t="s">
        <v>1114</v>
      </c>
      <c r="F295" s="183">
        <v>0</v>
      </c>
      <c r="G295" s="183">
        <v>0</v>
      </c>
      <c r="H295" s="183">
        <v>0</v>
      </c>
      <c r="I295" s="183">
        <v>0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183">
        <v>0</v>
      </c>
      <c r="P295" s="183">
        <v>0</v>
      </c>
      <c r="Q295" s="183">
        <v>0</v>
      </c>
      <c r="R295" s="183">
        <v>0</v>
      </c>
      <c r="S295" s="184">
        <f t="shared" si="62"/>
        <v>0</v>
      </c>
      <c r="T295" s="180"/>
      <c r="U295" s="188">
        <f>+S295</f>
        <v>0</v>
      </c>
      <c r="V295" s="186"/>
      <c r="W295" s="186"/>
      <c r="X295" s="187"/>
      <c r="Y295" s="186"/>
      <c r="Z295" s="186"/>
      <c r="AA295" s="188"/>
      <c r="AB295" s="186"/>
      <c r="AC295" s="180"/>
      <c r="AD295" s="260">
        <f t="shared" si="73"/>
        <v>0</v>
      </c>
      <c r="AE295" s="180"/>
      <c r="AF295" s="190"/>
    </row>
    <row r="296" spans="1:32">
      <c r="A296" s="180">
        <v>274</v>
      </c>
      <c r="B296" s="181" t="s">
        <v>468</v>
      </c>
      <c r="C296" s="181" t="s">
        <v>206</v>
      </c>
      <c r="D296" s="181" t="s">
        <v>872</v>
      </c>
      <c r="E296" s="182" t="s">
        <v>1115</v>
      </c>
      <c r="F296" s="183">
        <v>0</v>
      </c>
      <c r="G296" s="183">
        <v>0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183">
        <v>0</v>
      </c>
      <c r="P296" s="183">
        <v>0</v>
      </c>
      <c r="Q296" s="183">
        <v>0</v>
      </c>
      <c r="R296" s="183">
        <v>377288.6</v>
      </c>
      <c r="S296" s="184">
        <f t="shared" si="62"/>
        <v>15720.358333333332</v>
      </c>
      <c r="T296" s="180"/>
      <c r="U296" s="188">
        <f t="shared" si="72"/>
        <v>15720.358333333332</v>
      </c>
      <c r="V296" s="186"/>
      <c r="W296" s="186"/>
      <c r="X296" s="187"/>
      <c r="Y296" s="186"/>
      <c r="Z296" s="186"/>
      <c r="AA296" s="188"/>
      <c r="AB296" s="186"/>
      <c r="AC296" s="180"/>
      <c r="AD296" s="260">
        <f t="shared" si="73"/>
        <v>15720.358333333332</v>
      </c>
      <c r="AE296" s="180"/>
      <c r="AF296" s="190"/>
    </row>
    <row r="297" spans="1:32">
      <c r="A297" s="180">
        <v>275</v>
      </c>
      <c r="B297" s="181" t="s">
        <v>994</v>
      </c>
      <c r="C297" s="181" t="s">
        <v>250</v>
      </c>
      <c r="D297" s="181" t="s">
        <v>1001</v>
      </c>
      <c r="E297" s="182" t="s">
        <v>667</v>
      </c>
      <c r="F297" s="183">
        <v>1784571.53</v>
      </c>
      <c r="G297" s="183">
        <v>1537769.79</v>
      </c>
      <c r="H297" s="183">
        <v>1293283.3</v>
      </c>
      <c r="I297" s="183">
        <v>1275964.6299999999</v>
      </c>
      <c r="J297" s="183">
        <v>1038184.93</v>
      </c>
      <c r="K297" s="183">
        <v>814967.73</v>
      </c>
      <c r="L297" s="183">
        <v>821914.05</v>
      </c>
      <c r="M297" s="183">
        <v>807533.99</v>
      </c>
      <c r="N297" s="183">
        <v>769311.26</v>
      </c>
      <c r="O297" s="183">
        <v>617310.29</v>
      </c>
      <c r="P297" s="183">
        <v>393490.39</v>
      </c>
      <c r="Q297" s="183">
        <v>518223.13</v>
      </c>
      <c r="R297" s="183">
        <v>409187.75</v>
      </c>
      <c r="S297" s="184">
        <f t="shared" si="62"/>
        <v>915402.76083333336</v>
      </c>
      <c r="T297" s="180"/>
      <c r="U297" s="188"/>
      <c r="V297" s="186">
        <f>+S297</f>
        <v>915402.76083333336</v>
      </c>
      <c r="W297" s="186"/>
      <c r="X297" s="187"/>
      <c r="Y297" s="186"/>
      <c r="Z297" s="186"/>
      <c r="AA297" s="188"/>
      <c r="AB297" s="186"/>
      <c r="AC297" s="180"/>
      <c r="AD297" s="260">
        <f t="shared" ref="AD297:AD298" si="74">+S297</f>
        <v>915402.76083333336</v>
      </c>
      <c r="AE297" s="180"/>
      <c r="AF297" s="190"/>
    </row>
    <row r="298" spans="1:32">
      <c r="A298" s="180">
        <v>276</v>
      </c>
      <c r="B298" s="181" t="s">
        <v>994</v>
      </c>
      <c r="C298" s="181" t="s">
        <v>250</v>
      </c>
      <c r="D298" s="181" t="s">
        <v>1003</v>
      </c>
      <c r="E298" s="182" t="s">
        <v>667</v>
      </c>
      <c r="F298" s="183">
        <v>2992929.3</v>
      </c>
      <c r="G298" s="183">
        <v>2703355.76</v>
      </c>
      <c r="H298" s="183">
        <v>3459172.84</v>
      </c>
      <c r="I298" s="183">
        <v>4110177.91</v>
      </c>
      <c r="J298" s="183">
        <v>3172511.21</v>
      </c>
      <c r="K298" s="183">
        <v>2852769.37</v>
      </c>
      <c r="L298" s="183">
        <v>2704832.11</v>
      </c>
      <c r="M298" s="183">
        <v>2939229.95</v>
      </c>
      <c r="N298" s="183">
        <v>3876263.93</v>
      </c>
      <c r="O298" s="183">
        <v>3481403.05</v>
      </c>
      <c r="P298" s="183">
        <v>3262544.51</v>
      </c>
      <c r="Q298" s="183">
        <v>1901425.77</v>
      </c>
      <c r="R298" s="183">
        <v>2.3283064365386999E-10</v>
      </c>
      <c r="S298" s="184">
        <f t="shared" si="62"/>
        <v>2996679.2550000004</v>
      </c>
      <c r="T298" s="180"/>
      <c r="U298" s="188"/>
      <c r="V298" s="186">
        <f>+S298</f>
        <v>2996679.2550000004</v>
      </c>
      <c r="W298" s="186"/>
      <c r="X298" s="187"/>
      <c r="Y298" s="186"/>
      <c r="Z298" s="186"/>
      <c r="AA298" s="188"/>
      <c r="AB298" s="186"/>
      <c r="AC298" s="180"/>
      <c r="AD298" s="260">
        <f t="shared" si="74"/>
        <v>2996679.2550000004</v>
      </c>
      <c r="AE298" s="180"/>
      <c r="AF298" s="190"/>
    </row>
    <row r="299" spans="1:32">
      <c r="A299" s="180">
        <v>277</v>
      </c>
      <c r="B299" s="181" t="s">
        <v>468</v>
      </c>
      <c r="C299" s="181" t="s">
        <v>250</v>
      </c>
      <c r="D299" s="181" t="s">
        <v>656</v>
      </c>
      <c r="E299" s="182" t="s">
        <v>657</v>
      </c>
      <c r="F299" s="183">
        <v>0</v>
      </c>
      <c r="G299" s="183">
        <v>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83">
        <v>0</v>
      </c>
      <c r="Q299" s="183">
        <v>0</v>
      </c>
      <c r="R299" s="183">
        <v>0</v>
      </c>
      <c r="S299" s="184">
        <f t="shared" si="62"/>
        <v>0</v>
      </c>
      <c r="T299" s="180"/>
      <c r="U299" s="188"/>
      <c r="V299" s="186"/>
      <c r="W299" s="186"/>
      <c r="X299" s="187">
        <f t="shared" si="70"/>
        <v>0</v>
      </c>
      <c r="Y299" s="186"/>
      <c r="Z299" s="186"/>
      <c r="AA299" s="188"/>
      <c r="AB299" s="186">
        <f t="shared" ref="AB299:AB308" si="75">+X299</f>
        <v>0</v>
      </c>
      <c r="AC299" s="180"/>
      <c r="AD299" s="260"/>
      <c r="AE299" s="180"/>
      <c r="AF299" s="190">
        <f t="shared" si="59"/>
        <v>0</v>
      </c>
    </row>
    <row r="300" spans="1:32">
      <c r="A300" s="180">
        <v>278</v>
      </c>
      <c r="B300" s="181" t="s">
        <v>468</v>
      </c>
      <c r="C300" s="181" t="s">
        <v>250</v>
      </c>
      <c r="D300" s="181" t="s">
        <v>658</v>
      </c>
      <c r="E300" s="182" t="s">
        <v>659</v>
      </c>
      <c r="F300" s="183">
        <v>0</v>
      </c>
      <c r="G300" s="183">
        <v>0</v>
      </c>
      <c r="H300" s="183">
        <v>0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183">
        <v>0</v>
      </c>
      <c r="P300" s="183">
        <v>0</v>
      </c>
      <c r="Q300" s="183">
        <v>0</v>
      </c>
      <c r="R300" s="183">
        <v>0</v>
      </c>
      <c r="S300" s="184">
        <f t="shared" si="62"/>
        <v>0</v>
      </c>
      <c r="T300" s="180"/>
      <c r="U300" s="188"/>
      <c r="V300" s="186"/>
      <c r="W300" s="186"/>
      <c r="X300" s="187">
        <f t="shared" si="70"/>
        <v>0</v>
      </c>
      <c r="Y300" s="186"/>
      <c r="Z300" s="186"/>
      <c r="AA300" s="188"/>
      <c r="AB300" s="186">
        <f t="shared" si="75"/>
        <v>0</v>
      </c>
      <c r="AC300" s="180"/>
      <c r="AD300" s="260"/>
      <c r="AE300" s="180"/>
      <c r="AF300" s="190">
        <f t="shared" si="59"/>
        <v>0</v>
      </c>
    </row>
    <row r="301" spans="1:32">
      <c r="A301" s="180">
        <v>279</v>
      </c>
      <c r="B301" s="181" t="s">
        <v>468</v>
      </c>
      <c r="C301" s="181" t="s">
        <v>250</v>
      </c>
      <c r="D301" s="181" t="s">
        <v>639</v>
      </c>
      <c r="E301" s="182" t="s">
        <v>660</v>
      </c>
      <c r="F301" s="183">
        <v>0</v>
      </c>
      <c r="G301" s="183">
        <v>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183">
        <v>0</v>
      </c>
      <c r="P301" s="183">
        <v>0</v>
      </c>
      <c r="Q301" s="183">
        <v>0</v>
      </c>
      <c r="R301" s="183">
        <v>0</v>
      </c>
      <c r="S301" s="184">
        <f t="shared" si="62"/>
        <v>0</v>
      </c>
      <c r="T301" s="180"/>
      <c r="U301" s="188"/>
      <c r="V301" s="186"/>
      <c r="W301" s="186"/>
      <c r="X301" s="187">
        <f t="shared" si="70"/>
        <v>0</v>
      </c>
      <c r="Y301" s="186"/>
      <c r="Z301" s="186"/>
      <c r="AA301" s="188"/>
      <c r="AB301" s="186">
        <f t="shared" si="75"/>
        <v>0</v>
      </c>
      <c r="AC301" s="180"/>
      <c r="AD301" s="260"/>
      <c r="AE301" s="180"/>
      <c r="AF301" s="190">
        <f t="shared" si="59"/>
        <v>0</v>
      </c>
    </row>
    <row r="302" spans="1:32">
      <c r="A302" s="180">
        <v>280</v>
      </c>
      <c r="B302" s="181" t="s">
        <v>468</v>
      </c>
      <c r="C302" s="181" t="s">
        <v>250</v>
      </c>
      <c r="D302" s="181" t="s">
        <v>643</v>
      </c>
      <c r="E302" s="182" t="s">
        <v>661</v>
      </c>
      <c r="F302" s="183">
        <v>0</v>
      </c>
      <c r="G302" s="183">
        <v>0</v>
      </c>
      <c r="H302" s="183">
        <v>0</v>
      </c>
      <c r="I302" s="183">
        <v>0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183">
        <v>0</v>
      </c>
      <c r="P302" s="183">
        <v>0</v>
      </c>
      <c r="Q302" s="183">
        <v>0</v>
      </c>
      <c r="R302" s="183">
        <v>0</v>
      </c>
      <c r="S302" s="184">
        <f t="shared" si="62"/>
        <v>0</v>
      </c>
      <c r="T302" s="180"/>
      <c r="U302" s="188"/>
      <c r="V302" s="186"/>
      <c r="W302" s="186"/>
      <c r="X302" s="187">
        <f t="shared" si="70"/>
        <v>0</v>
      </c>
      <c r="Y302" s="186"/>
      <c r="Z302" s="186"/>
      <c r="AA302" s="188"/>
      <c r="AB302" s="186">
        <f t="shared" si="75"/>
        <v>0</v>
      </c>
      <c r="AC302" s="180"/>
      <c r="AD302" s="260"/>
      <c r="AE302" s="180"/>
      <c r="AF302" s="190">
        <f t="shared" si="59"/>
        <v>0</v>
      </c>
    </row>
    <row r="303" spans="1:32">
      <c r="A303" s="180">
        <v>281</v>
      </c>
      <c r="B303" s="181" t="s">
        <v>466</v>
      </c>
      <c r="C303" s="181" t="s">
        <v>250</v>
      </c>
      <c r="D303" s="181" t="s">
        <v>662</v>
      </c>
      <c r="E303" s="182" t="s">
        <v>663</v>
      </c>
      <c r="F303" s="183">
        <v>-35331.469999999899</v>
      </c>
      <c r="G303" s="183">
        <v>546946.22</v>
      </c>
      <c r="H303" s="183">
        <v>677765.43</v>
      </c>
      <c r="I303" s="183">
        <v>455868.3</v>
      </c>
      <c r="J303" s="183">
        <v>666768.72</v>
      </c>
      <c r="K303" s="183">
        <v>841502.84</v>
      </c>
      <c r="L303" s="183">
        <v>866087.21</v>
      </c>
      <c r="M303" s="183">
        <v>871434.88</v>
      </c>
      <c r="N303" s="183">
        <v>876815.57</v>
      </c>
      <c r="O303" s="183">
        <v>999352.27</v>
      </c>
      <c r="P303" s="183">
        <v>1185002.3400000001</v>
      </c>
      <c r="Q303" s="183">
        <v>495556.44</v>
      </c>
      <c r="R303" s="183">
        <v>1036900.09</v>
      </c>
      <c r="S303" s="184">
        <f t="shared" si="62"/>
        <v>748657.04416666657</v>
      </c>
      <c r="T303" s="180"/>
      <c r="U303" s="188"/>
      <c r="V303" s="186"/>
      <c r="W303" s="186"/>
      <c r="X303" s="187">
        <f t="shared" si="70"/>
        <v>748657.04416666657</v>
      </c>
      <c r="Y303" s="186"/>
      <c r="Z303" s="186"/>
      <c r="AA303" s="188"/>
      <c r="AB303" s="186">
        <f t="shared" si="75"/>
        <v>748657.04416666657</v>
      </c>
      <c r="AC303" s="180"/>
      <c r="AD303" s="260"/>
      <c r="AE303" s="180"/>
      <c r="AF303" s="190">
        <f t="shared" si="59"/>
        <v>0</v>
      </c>
    </row>
    <row r="304" spans="1:32">
      <c r="A304" s="180">
        <v>282</v>
      </c>
      <c r="B304" s="181" t="s">
        <v>466</v>
      </c>
      <c r="C304" s="181" t="s">
        <v>250</v>
      </c>
      <c r="D304" s="181" t="s">
        <v>664</v>
      </c>
      <c r="E304" s="182" t="s">
        <v>665</v>
      </c>
      <c r="F304" s="183">
        <v>-590581.18999999994</v>
      </c>
      <c r="G304" s="183">
        <v>-1208232.1299999999</v>
      </c>
      <c r="H304" s="183">
        <v>-1322370.3700000001</v>
      </c>
      <c r="I304" s="183">
        <v>-1290336.1599999999</v>
      </c>
      <c r="J304" s="183">
        <v>-1388179.25</v>
      </c>
      <c r="K304" s="183">
        <v>-1416973.65</v>
      </c>
      <c r="L304" s="183">
        <v>-1510401.19</v>
      </c>
      <c r="M304" s="183">
        <v>-1549721.35</v>
      </c>
      <c r="N304" s="183">
        <v>-1564874.37</v>
      </c>
      <c r="O304" s="183">
        <v>-1589539.59</v>
      </c>
      <c r="P304" s="183">
        <v>-1670356.03</v>
      </c>
      <c r="Q304" s="183">
        <v>-541723.23</v>
      </c>
      <c r="R304" s="183">
        <v>-1071014.79</v>
      </c>
      <c r="S304" s="184">
        <f t="shared" si="62"/>
        <v>-1323625.4424999999</v>
      </c>
      <c r="T304" s="180"/>
      <c r="U304" s="188"/>
      <c r="V304" s="186"/>
      <c r="W304" s="186"/>
      <c r="X304" s="187">
        <f t="shared" si="70"/>
        <v>-1323625.4424999999</v>
      </c>
      <c r="Y304" s="186"/>
      <c r="Z304" s="186"/>
      <c r="AA304" s="188"/>
      <c r="AB304" s="186">
        <f t="shared" si="75"/>
        <v>-1323625.4424999999</v>
      </c>
      <c r="AC304" s="180"/>
      <c r="AD304" s="260"/>
      <c r="AE304" s="180"/>
      <c r="AF304" s="190">
        <f t="shared" si="59"/>
        <v>0</v>
      </c>
    </row>
    <row r="305" spans="1:32">
      <c r="A305" s="180">
        <v>283</v>
      </c>
      <c r="B305" s="181" t="s">
        <v>466</v>
      </c>
      <c r="C305" s="181" t="s">
        <v>250</v>
      </c>
      <c r="D305" s="181" t="s">
        <v>666</v>
      </c>
      <c r="E305" s="182" t="s">
        <v>667</v>
      </c>
      <c r="F305" s="183">
        <v>0</v>
      </c>
      <c r="G305" s="183">
        <v>0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183">
        <v>0</v>
      </c>
      <c r="P305" s="183">
        <v>0</v>
      </c>
      <c r="Q305" s="183">
        <v>0</v>
      </c>
      <c r="R305" s="183">
        <v>0</v>
      </c>
      <c r="S305" s="184">
        <f t="shared" si="62"/>
        <v>0</v>
      </c>
      <c r="T305" s="180"/>
      <c r="U305" s="188"/>
      <c r="V305" s="186">
        <f>+S305</f>
        <v>0</v>
      </c>
      <c r="W305" s="186"/>
      <c r="X305" s="187"/>
      <c r="Y305" s="186"/>
      <c r="Z305" s="186"/>
      <c r="AA305" s="188"/>
      <c r="AB305" s="186">
        <f t="shared" si="75"/>
        <v>0</v>
      </c>
      <c r="AC305" s="180"/>
      <c r="AD305" s="260">
        <f>+S305</f>
        <v>0</v>
      </c>
      <c r="AE305" s="180"/>
      <c r="AF305" s="190">
        <f t="shared" si="59"/>
        <v>0</v>
      </c>
    </row>
    <row r="306" spans="1:32">
      <c r="A306" s="180">
        <v>284</v>
      </c>
      <c r="B306" s="181" t="s">
        <v>466</v>
      </c>
      <c r="C306" s="181" t="s">
        <v>250</v>
      </c>
      <c r="D306" s="181" t="s">
        <v>668</v>
      </c>
      <c r="E306" s="182" t="s">
        <v>669</v>
      </c>
      <c r="F306" s="183">
        <v>-1349763.52</v>
      </c>
      <c r="G306" s="183">
        <v>-1037783.15</v>
      </c>
      <c r="H306" s="183">
        <v>-793873.71</v>
      </c>
      <c r="I306" s="183">
        <v>-555271.5</v>
      </c>
      <c r="J306" s="183">
        <v>-364562.87</v>
      </c>
      <c r="K306" s="183">
        <v>-269901.28999999998</v>
      </c>
      <c r="L306" s="183">
        <v>-195052.15</v>
      </c>
      <c r="M306" s="183">
        <v>-139722.72</v>
      </c>
      <c r="N306" s="183">
        <v>-99554.65</v>
      </c>
      <c r="O306" s="183">
        <v>-54267.93</v>
      </c>
      <c r="P306" s="183">
        <v>8373.3700000000408</v>
      </c>
      <c r="Q306" s="183">
        <v>-524432.23</v>
      </c>
      <c r="R306" s="183">
        <v>-434317.89</v>
      </c>
      <c r="S306" s="184">
        <f t="shared" si="62"/>
        <v>-409840.79458333337</v>
      </c>
      <c r="T306" s="180"/>
      <c r="U306" s="188"/>
      <c r="V306" s="186"/>
      <c r="W306" s="186"/>
      <c r="X306" s="187">
        <f t="shared" si="70"/>
        <v>-409840.79458333337</v>
      </c>
      <c r="Y306" s="186"/>
      <c r="Z306" s="186"/>
      <c r="AA306" s="188"/>
      <c r="AB306" s="186">
        <f t="shared" si="75"/>
        <v>-409840.79458333337</v>
      </c>
      <c r="AC306" s="180"/>
      <c r="AD306" s="260"/>
      <c r="AE306" s="180"/>
      <c r="AF306" s="190">
        <f t="shared" si="59"/>
        <v>0</v>
      </c>
    </row>
    <row r="307" spans="1:32">
      <c r="A307" s="180">
        <v>285</v>
      </c>
      <c r="B307" s="181" t="s">
        <v>468</v>
      </c>
      <c r="C307" s="181" t="s">
        <v>250</v>
      </c>
      <c r="D307" s="181" t="s">
        <v>1022</v>
      </c>
      <c r="E307" s="182" t="s">
        <v>1023</v>
      </c>
      <c r="F307" s="183">
        <v>191104.65</v>
      </c>
      <c r="G307" s="183">
        <v>161299.26999999999</v>
      </c>
      <c r="H307" s="183">
        <v>145195.35</v>
      </c>
      <c r="I307" s="183">
        <v>113774.73</v>
      </c>
      <c r="J307" s="183">
        <v>47788.47</v>
      </c>
      <c r="K307" s="183">
        <v>30404.37</v>
      </c>
      <c r="L307" s="183">
        <v>17452.080000000002</v>
      </c>
      <c r="M307" s="183">
        <v>10475.200000000001</v>
      </c>
      <c r="N307" s="183">
        <v>18302.189999999999</v>
      </c>
      <c r="O307" s="183">
        <v>27144.959999999999</v>
      </c>
      <c r="P307" s="183">
        <v>83489.929999999993</v>
      </c>
      <c r="Q307" s="183">
        <v>52375.89</v>
      </c>
      <c r="R307" s="183">
        <v>59244.84</v>
      </c>
      <c r="S307" s="184">
        <f t="shared" si="62"/>
        <v>69406.432083333319</v>
      </c>
      <c r="T307" s="180"/>
      <c r="U307" s="188"/>
      <c r="V307" s="186"/>
      <c r="W307" s="186"/>
      <c r="X307" s="187">
        <f t="shared" si="70"/>
        <v>69406.432083333319</v>
      </c>
      <c r="Y307" s="186"/>
      <c r="Z307" s="186"/>
      <c r="AA307" s="188"/>
      <c r="AB307" s="186">
        <f t="shared" si="75"/>
        <v>69406.432083333319</v>
      </c>
      <c r="AC307" s="180"/>
      <c r="AD307" s="260"/>
      <c r="AE307" s="180"/>
      <c r="AF307" s="190">
        <f t="shared" si="59"/>
        <v>0</v>
      </c>
    </row>
    <row r="308" spans="1:32">
      <c r="A308" s="180">
        <v>286</v>
      </c>
      <c r="B308" s="181" t="s">
        <v>468</v>
      </c>
      <c r="C308" s="181" t="s">
        <v>250</v>
      </c>
      <c r="D308" s="181" t="s">
        <v>671</v>
      </c>
      <c r="E308" s="182" t="s">
        <v>672</v>
      </c>
      <c r="F308" s="183">
        <v>0</v>
      </c>
      <c r="G308" s="183">
        <v>0</v>
      </c>
      <c r="H308" s="183">
        <v>0</v>
      </c>
      <c r="I308" s="183">
        <v>0</v>
      </c>
      <c r="J308" s="183">
        <v>0</v>
      </c>
      <c r="K308" s="183">
        <v>0</v>
      </c>
      <c r="L308" s="183">
        <v>0</v>
      </c>
      <c r="M308" s="183">
        <v>0</v>
      </c>
      <c r="N308" s="183">
        <v>0</v>
      </c>
      <c r="O308" s="183">
        <v>0</v>
      </c>
      <c r="P308" s="183">
        <v>0</v>
      </c>
      <c r="Q308" s="183">
        <v>0</v>
      </c>
      <c r="R308" s="183">
        <v>0</v>
      </c>
      <c r="S308" s="184">
        <f t="shared" si="62"/>
        <v>0</v>
      </c>
      <c r="T308" s="180"/>
      <c r="U308" s="188"/>
      <c r="V308" s="186"/>
      <c r="W308" s="186"/>
      <c r="X308" s="187">
        <f t="shared" si="70"/>
        <v>0</v>
      </c>
      <c r="Y308" s="186"/>
      <c r="Z308" s="186"/>
      <c r="AA308" s="188"/>
      <c r="AB308" s="186">
        <f t="shared" si="75"/>
        <v>0</v>
      </c>
      <c r="AC308" s="180"/>
      <c r="AD308" s="260"/>
      <c r="AE308" s="180"/>
      <c r="AF308" s="190">
        <f t="shared" si="59"/>
        <v>0</v>
      </c>
    </row>
    <row r="309" spans="1:32">
      <c r="A309" s="180">
        <v>287</v>
      </c>
      <c r="B309" s="181" t="s">
        <v>468</v>
      </c>
      <c r="C309" s="181" t="s">
        <v>250</v>
      </c>
      <c r="D309" s="181" t="s">
        <v>650</v>
      </c>
      <c r="E309" s="182" t="s">
        <v>673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183">
        <v>0</v>
      </c>
      <c r="P309" s="183">
        <v>0</v>
      </c>
      <c r="Q309" s="183">
        <v>0</v>
      </c>
      <c r="R309" s="183">
        <v>0</v>
      </c>
      <c r="S309" s="184">
        <f t="shared" si="62"/>
        <v>0</v>
      </c>
      <c r="T309" s="180"/>
      <c r="U309" s="188"/>
      <c r="V309" s="186">
        <f>+S309</f>
        <v>0</v>
      </c>
      <c r="W309" s="186"/>
      <c r="X309" s="187"/>
      <c r="Y309" s="186"/>
      <c r="Z309" s="186"/>
      <c r="AA309" s="188"/>
      <c r="AB309" s="186"/>
      <c r="AC309" s="180"/>
      <c r="AD309" s="260">
        <f>+S309</f>
        <v>0</v>
      </c>
      <c r="AE309" s="180"/>
      <c r="AF309" s="190">
        <f t="shared" si="59"/>
        <v>0</v>
      </c>
    </row>
    <row r="310" spans="1:32">
      <c r="A310" s="180">
        <v>288</v>
      </c>
      <c r="B310" s="181" t="s">
        <v>468</v>
      </c>
      <c r="C310" s="181" t="s">
        <v>250</v>
      </c>
      <c r="D310" s="181" t="s">
        <v>654</v>
      </c>
      <c r="E310" s="182" t="s">
        <v>674</v>
      </c>
      <c r="F310" s="183">
        <v>1618895.22</v>
      </c>
      <c r="G310" s="183">
        <v>1393037.03</v>
      </c>
      <c r="H310" s="183">
        <v>1213003.18</v>
      </c>
      <c r="I310" s="183">
        <v>1032061.3</v>
      </c>
      <c r="J310" s="183">
        <v>895490.68</v>
      </c>
      <c r="K310" s="183">
        <v>836084.45</v>
      </c>
      <c r="L310" s="183">
        <v>801089.66</v>
      </c>
      <c r="M310" s="183">
        <v>776781.56</v>
      </c>
      <c r="N310" s="183">
        <v>764839.54</v>
      </c>
      <c r="O310" s="183">
        <v>750775.8</v>
      </c>
      <c r="P310" s="183">
        <v>711085.42</v>
      </c>
      <c r="Q310" s="183">
        <v>-3857375.92</v>
      </c>
      <c r="R310" s="183">
        <v>-3355826.44</v>
      </c>
      <c r="S310" s="184">
        <f t="shared" ref="S310:S314" si="76">((F310+R310)+((G310+H310+I310+J310+K310+L310+M310+N310+O310+P310+Q310)*2))/24</f>
        <v>370700.59083333326</v>
      </c>
      <c r="T310" s="180"/>
      <c r="U310" s="188"/>
      <c r="V310" s="186"/>
      <c r="W310" s="186"/>
      <c r="X310" s="187">
        <f>+S310</f>
        <v>370700.59083333326</v>
      </c>
      <c r="Y310" s="186"/>
      <c r="Z310" s="186"/>
      <c r="AA310" s="188"/>
      <c r="AB310" s="186">
        <f t="shared" si="71"/>
        <v>370700.59083333326</v>
      </c>
      <c r="AC310" s="180"/>
      <c r="AD310" s="260"/>
      <c r="AE310" s="180"/>
      <c r="AF310" s="190">
        <f t="shared" si="59"/>
        <v>0</v>
      </c>
    </row>
    <row r="311" spans="1:32">
      <c r="A311" s="180">
        <v>289</v>
      </c>
      <c r="B311" s="181" t="s">
        <v>441</v>
      </c>
      <c r="C311" s="181" t="s">
        <v>251</v>
      </c>
      <c r="D311" s="181" t="s">
        <v>210</v>
      </c>
      <c r="E311" s="182" t="s">
        <v>675</v>
      </c>
      <c r="F311" s="183">
        <v>5114217</v>
      </c>
      <c r="G311" s="183">
        <v>5114217</v>
      </c>
      <c r="H311" s="183">
        <v>5114217</v>
      </c>
      <c r="I311" s="183">
        <v>5114217</v>
      </c>
      <c r="J311" s="183">
        <v>5114217</v>
      </c>
      <c r="K311" s="183">
        <v>5114217</v>
      </c>
      <c r="L311" s="183">
        <v>5114217</v>
      </c>
      <c r="M311" s="183">
        <v>5114217</v>
      </c>
      <c r="N311" s="183">
        <v>5114217</v>
      </c>
      <c r="O311" s="183">
        <v>5114217</v>
      </c>
      <c r="P311" s="183">
        <v>5114217</v>
      </c>
      <c r="Q311" s="183">
        <v>5114217</v>
      </c>
      <c r="R311" s="183">
        <v>5343728</v>
      </c>
      <c r="S311" s="184">
        <f t="shared" si="76"/>
        <v>5123779.958333333</v>
      </c>
      <c r="T311" s="180"/>
      <c r="U311" s="188"/>
      <c r="V311" s="186"/>
      <c r="W311" s="186"/>
      <c r="X311" s="187">
        <f>+S311</f>
        <v>5123779.958333333</v>
      </c>
      <c r="Y311" s="186"/>
      <c r="Z311" s="186"/>
      <c r="AA311" s="188"/>
      <c r="AB311" s="186">
        <f t="shared" si="71"/>
        <v>5123779.958333333</v>
      </c>
      <c r="AC311" s="180"/>
      <c r="AD311" s="260"/>
      <c r="AE311" s="180"/>
      <c r="AF311" s="190">
        <f t="shared" si="59"/>
        <v>0</v>
      </c>
    </row>
    <row r="312" spans="1:32">
      <c r="A312" s="180">
        <v>290</v>
      </c>
      <c r="B312" s="181" t="s">
        <v>468</v>
      </c>
      <c r="C312" s="181" t="s">
        <v>250</v>
      </c>
      <c r="D312" s="181" t="s">
        <v>670</v>
      </c>
      <c r="E312" s="182" t="s">
        <v>1024</v>
      </c>
      <c r="F312" s="183">
        <v>-4410222.42</v>
      </c>
      <c r="G312" s="183">
        <v>-3928367.56</v>
      </c>
      <c r="H312" s="183">
        <v>-4513588.79</v>
      </c>
      <c r="I312" s="183">
        <v>-5014839.3899999997</v>
      </c>
      <c r="J312" s="183">
        <v>-4015237.89</v>
      </c>
      <c r="K312" s="183">
        <v>-3656173.07</v>
      </c>
      <c r="L312" s="183">
        <v>-3488352.04</v>
      </c>
      <c r="M312" s="183">
        <v>-3704434.85</v>
      </c>
      <c r="N312" s="183">
        <v>-4621944.66</v>
      </c>
      <c r="O312" s="183">
        <v>-4204713.67</v>
      </c>
      <c r="P312" s="183">
        <v>-3887257.35</v>
      </c>
      <c r="Q312" s="183">
        <v>1635509.13</v>
      </c>
      <c r="R312" s="183">
        <v>3321217.35</v>
      </c>
      <c r="S312" s="184">
        <f t="shared" si="76"/>
        <v>-3328658.5562499999</v>
      </c>
      <c r="T312" s="180"/>
      <c r="U312" s="188"/>
      <c r="V312" s="186"/>
      <c r="W312" s="186"/>
      <c r="X312" s="187">
        <f>+S312</f>
        <v>-3328658.5562499999</v>
      </c>
      <c r="Y312" s="186"/>
      <c r="Z312" s="186"/>
      <c r="AA312" s="188"/>
      <c r="AB312" s="186">
        <f>+S312</f>
        <v>-3328658.5562499999</v>
      </c>
      <c r="AC312" s="180"/>
      <c r="AD312" s="260"/>
      <c r="AE312" s="180"/>
      <c r="AF312" s="190"/>
    </row>
    <row r="313" spans="1:32">
      <c r="A313" s="180">
        <v>291</v>
      </c>
      <c r="B313" s="181" t="s">
        <v>468</v>
      </c>
      <c r="C313" s="181" t="s">
        <v>250</v>
      </c>
      <c r="D313" s="181" t="s">
        <v>1022</v>
      </c>
      <c r="E313" s="182" t="s">
        <v>1023</v>
      </c>
      <c r="F313" s="183">
        <v>-201602.1</v>
      </c>
      <c r="G313" s="183">
        <v>-168025.23</v>
      </c>
      <c r="H313" s="183">
        <v>-158587.23000000001</v>
      </c>
      <c r="I313" s="183">
        <v>-127399.82</v>
      </c>
      <c r="J313" s="183">
        <v>-52764</v>
      </c>
      <c r="K313" s="183">
        <v>-32680.75</v>
      </c>
      <c r="L313" s="183">
        <v>-17569.73</v>
      </c>
      <c r="M313" s="183">
        <v>-11576.66</v>
      </c>
      <c r="N313" s="183">
        <v>-19158.810000000001</v>
      </c>
      <c r="O313" s="183">
        <v>-27465.18</v>
      </c>
      <c r="P313" s="183">
        <v>-86372.58</v>
      </c>
      <c r="Q313" s="183">
        <v>320441.02</v>
      </c>
      <c r="R313" s="183">
        <v>351178.5</v>
      </c>
      <c r="S313" s="184">
        <f t="shared" si="76"/>
        <v>-25530.897500000006</v>
      </c>
      <c r="T313" s="180"/>
      <c r="U313" s="188"/>
      <c r="V313" s="186"/>
      <c r="W313" s="186"/>
      <c r="X313" s="187">
        <f>+S313</f>
        <v>-25530.897500000006</v>
      </c>
      <c r="Y313" s="186"/>
      <c r="Z313" s="186"/>
      <c r="AA313" s="188"/>
      <c r="AB313" s="186">
        <f>+S313</f>
        <v>-25530.897500000006</v>
      </c>
      <c r="AC313" s="180"/>
      <c r="AD313" s="260"/>
      <c r="AE313" s="180"/>
      <c r="AF313" s="190"/>
    </row>
    <row r="314" spans="1:32">
      <c r="A314" s="180">
        <v>292</v>
      </c>
      <c r="B314" s="181" t="s">
        <v>994</v>
      </c>
      <c r="C314" s="181" t="s">
        <v>1025</v>
      </c>
      <c r="D314" s="181" t="s">
        <v>204</v>
      </c>
      <c r="E314" s="182" t="s">
        <v>1026</v>
      </c>
      <c r="F314" s="183">
        <v>220703.66</v>
      </c>
      <c r="G314" s="183">
        <v>211528.93</v>
      </c>
      <c r="H314" s="183">
        <v>206053.74</v>
      </c>
      <c r="I314" s="183">
        <v>199317.46</v>
      </c>
      <c r="J314" s="183">
        <v>193785.03</v>
      </c>
      <c r="K314" s="183">
        <v>311983.59000000003</v>
      </c>
      <c r="L314" s="183">
        <v>305422.61</v>
      </c>
      <c r="M314" s="183">
        <v>290530.24</v>
      </c>
      <c r="N314" s="183">
        <v>285133.51</v>
      </c>
      <c r="O314" s="183">
        <v>278496.34000000003</v>
      </c>
      <c r="P314" s="183">
        <v>273537.58</v>
      </c>
      <c r="Q314" s="183">
        <v>268564.25</v>
      </c>
      <c r="R314" s="183">
        <v>260913.62</v>
      </c>
      <c r="S314" s="184">
        <f t="shared" si="76"/>
        <v>255430.16</v>
      </c>
      <c r="T314" s="180"/>
      <c r="U314" s="188"/>
      <c r="V314" s="186">
        <f>+S314</f>
        <v>255430.16</v>
      </c>
      <c r="W314" s="186"/>
      <c r="X314" s="187"/>
      <c r="Y314" s="186"/>
      <c r="Z314" s="186"/>
      <c r="AA314" s="188"/>
      <c r="AB314" s="186"/>
      <c r="AC314" s="180"/>
      <c r="AD314" s="260">
        <f>+S314</f>
        <v>255430.16</v>
      </c>
      <c r="AE314" s="180"/>
      <c r="AF314" s="190"/>
    </row>
    <row r="315" spans="1:32">
      <c r="A315" s="180">
        <v>293</v>
      </c>
      <c r="B315" s="180"/>
      <c r="C315" s="180"/>
      <c r="D315" s="180"/>
      <c r="E315" s="182" t="s">
        <v>252</v>
      </c>
      <c r="F315" s="212">
        <f>SUM(F233:F314)</f>
        <v>78817809.329999998</v>
      </c>
      <c r="G315" s="212">
        <f t="shared" ref="G315:S315" si="77">SUM(G233:G314)</f>
        <v>78915926.469999999</v>
      </c>
      <c r="H315" s="212">
        <f t="shared" si="77"/>
        <v>78764397.349999979</v>
      </c>
      <c r="I315" s="212">
        <f t="shared" si="77"/>
        <v>77712067.299999982</v>
      </c>
      <c r="J315" s="212">
        <f t="shared" si="77"/>
        <v>77669000.350000009</v>
      </c>
      <c r="K315" s="212">
        <f t="shared" si="77"/>
        <v>77690159.290000021</v>
      </c>
      <c r="L315" s="212">
        <f t="shared" si="77"/>
        <v>78265419.949999973</v>
      </c>
      <c r="M315" s="212">
        <f t="shared" si="77"/>
        <v>78451386.790000007</v>
      </c>
      <c r="N315" s="212">
        <f t="shared" si="77"/>
        <v>79113326.790000007</v>
      </c>
      <c r="O315" s="212">
        <f t="shared" si="77"/>
        <v>90683746.499999985</v>
      </c>
      <c r="P315" s="212">
        <f t="shared" si="77"/>
        <v>91545024.170000017</v>
      </c>
      <c r="Q315" s="212">
        <f t="shared" si="77"/>
        <v>91393032.159999952</v>
      </c>
      <c r="R315" s="212">
        <f t="shared" si="77"/>
        <v>92676220.969999954</v>
      </c>
      <c r="S315" s="212">
        <f t="shared" si="77"/>
        <v>82162541.855833337</v>
      </c>
      <c r="T315" s="180"/>
      <c r="U315" s="188"/>
      <c r="V315" s="186"/>
      <c r="W315" s="186"/>
      <c r="X315" s="187"/>
      <c r="Y315" s="186"/>
      <c r="Z315" s="186"/>
      <c r="AA315" s="188"/>
      <c r="AB315" s="186"/>
      <c r="AC315" s="180"/>
      <c r="AD315" s="180"/>
      <c r="AE315" s="180"/>
      <c r="AF315" s="190">
        <f t="shared" si="59"/>
        <v>0</v>
      </c>
    </row>
    <row r="316" spans="1:32">
      <c r="A316" s="180">
        <v>294</v>
      </c>
      <c r="B316" s="180"/>
      <c r="C316" s="180"/>
      <c r="D316" s="180"/>
      <c r="E316" s="229"/>
      <c r="F316" s="183"/>
      <c r="G316" s="264"/>
      <c r="H316" s="252"/>
      <c r="I316" s="252"/>
      <c r="J316" s="253"/>
      <c r="K316" s="254"/>
      <c r="L316" s="255"/>
      <c r="M316" s="256"/>
      <c r="N316" s="257"/>
      <c r="O316" s="224"/>
      <c r="P316" s="258"/>
      <c r="Q316" s="265"/>
      <c r="R316" s="183"/>
      <c r="S316" s="185"/>
      <c r="T316" s="180"/>
      <c r="U316" s="188"/>
      <c r="V316" s="186"/>
      <c r="W316" s="186"/>
      <c r="X316" s="187"/>
      <c r="Y316" s="186"/>
      <c r="Z316" s="186"/>
      <c r="AA316" s="188"/>
      <c r="AB316" s="186"/>
      <c r="AC316" s="180"/>
      <c r="AD316" s="180"/>
      <c r="AE316" s="180"/>
      <c r="AF316" s="190">
        <f t="shared" si="59"/>
        <v>0</v>
      </c>
    </row>
    <row r="317" spans="1:32">
      <c r="A317" s="180">
        <v>295</v>
      </c>
      <c r="B317" s="181" t="s">
        <v>124</v>
      </c>
      <c r="C317" s="181" t="s">
        <v>253</v>
      </c>
      <c r="D317" s="181" t="s">
        <v>124</v>
      </c>
      <c r="E317" s="182" t="s">
        <v>254</v>
      </c>
      <c r="F317" s="183">
        <v>156654971.69999999</v>
      </c>
      <c r="G317" s="183">
        <v>25711441.469999999</v>
      </c>
      <c r="H317" s="183">
        <v>48242496.259999998</v>
      </c>
      <c r="I317" s="183">
        <v>68670977.620000005</v>
      </c>
      <c r="J317" s="183">
        <v>80411738.459999993</v>
      </c>
      <c r="K317" s="183">
        <v>88010264.829999998</v>
      </c>
      <c r="L317" s="183">
        <v>93950731.239999995</v>
      </c>
      <c r="M317" s="183">
        <v>99489912.25</v>
      </c>
      <c r="N317" s="183">
        <v>104783251.8</v>
      </c>
      <c r="O317" s="183">
        <v>110558058.02</v>
      </c>
      <c r="P317" s="183">
        <v>122323029.09</v>
      </c>
      <c r="Q317" s="183">
        <v>142343326.31</v>
      </c>
      <c r="R317" s="183">
        <v>167715766.99000001</v>
      </c>
      <c r="S317" s="184">
        <f>((F317+R317)+((G317+H317+I317+J317+K317+L317+M317+N317+O317+P317+Q317)*2))/24</f>
        <v>95556716.391249999</v>
      </c>
      <c r="T317" s="180"/>
      <c r="U317" s="188"/>
      <c r="V317" s="186"/>
      <c r="W317" s="186">
        <f t="shared" ref="W317:W320" si="78">+S317</f>
        <v>95556716.391249999</v>
      </c>
      <c r="X317" s="187"/>
      <c r="Y317" s="186"/>
      <c r="Z317" s="186"/>
      <c r="AA317" s="188"/>
      <c r="AB317" s="186"/>
      <c r="AC317" s="260">
        <f>+S317</f>
        <v>95556716.391249999</v>
      </c>
      <c r="AD317" s="180"/>
      <c r="AE317" s="180"/>
      <c r="AF317" s="190">
        <f t="shared" si="59"/>
        <v>0</v>
      </c>
    </row>
    <row r="318" spans="1:32">
      <c r="A318" s="180">
        <v>296</v>
      </c>
      <c r="B318" s="181" t="s">
        <v>124</v>
      </c>
      <c r="C318" s="181" t="s">
        <v>255</v>
      </c>
      <c r="D318" s="181" t="s">
        <v>124</v>
      </c>
      <c r="E318" s="182" t="s">
        <v>256</v>
      </c>
      <c r="F318" s="183">
        <v>59786976.289999999</v>
      </c>
      <c r="G318" s="183">
        <v>6075054.1500000004</v>
      </c>
      <c r="H318" s="183">
        <v>10045989.300000001</v>
      </c>
      <c r="I318" s="183">
        <v>14784127.91</v>
      </c>
      <c r="J318" s="183">
        <v>19795427.190000001</v>
      </c>
      <c r="K318" s="183">
        <v>23724175.27</v>
      </c>
      <c r="L318" s="183">
        <v>27862939.75</v>
      </c>
      <c r="M318" s="183">
        <v>33458510.98</v>
      </c>
      <c r="N318" s="183">
        <v>37352961.030000001</v>
      </c>
      <c r="O318" s="183">
        <v>42442395.490000002</v>
      </c>
      <c r="P318" s="183">
        <v>47374622.689999998</v>
      </c>
      <c r="Q318" s="183">
        <v>52152170.829999998</v>
      </c>
      <c r="R318" s="183">
        <v>58986390.289999999</v>
      </c>
      <c r="S318" s="184">
        <f>((F318+R318)+((G318+H318+I318+J318+K318+L318+M318+N318+O318+P318+Q318)*2))/24</f>
        <v>31204588.156666666</v>
      </c>
      <c r="T318" s="180"/>
      <c r="U318" s="188"/>
      <c r="V318" s="186"/>
      <c r="W318" s="186">
        <f t="shared" si="78"/>
        <v>31204588.156666666</v>
      </c>
      <c r="X318" s="187"/>
      <c r="Y318" s="186"/>
      <c r="Z318" s="186"/>
      <c r="AA318" s="188"/>
      <c r="AB318" s="186"/>
      <c r="AC318" s="260">
        <f t="shared" ref="AC318:AC320" si="79">+S318</f>
        <v>31204588.156666666</v>
      </c>
      <c r="AD318" s="180"/>
      <c r="AE318" s="180"/>
      <c r="AF318" s="190">
        <f t="shared" ref="AF318:AF386" si="80">+U318+V318-AD318</f>
        <v>0</v>
      </c>
    </row>
    <row r="319" spans="1:32">
      <c r="A319" s="180">
        <v>297</v>
      </c>
      <c r="B319" s="181" t="s">
        <v>124</v>
      </c>
      <c r="C319" s="181" t="s">
        <v>257</v>
      </c>
      <c r="D319" s="181" t="s">
        <v>258</v>
      </c>
      <c r="E319" s="182" t="s">
        <v>259</v>
      </c>
      <c r="F319" s="183">
        <v>0</v>
      </c>
      <c r="G319" s="183">
        <v>0</v>
      </c>
      <c r="H319" s="183">
        <v>0</v>
      </c>
      <c r="I319" s="183">
        <v>0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183">
        <v>0</v>
      </c>
      <c r="P319" s="183">
        <v>0</v>
      </c>
      <c r="Q319" s="183">
        <v>0</v>
      </c>
      <c r="R319" s="183">
        <v>0</v>
      </c>
      <c r="S319" s="184">
        <f>((F319+R319)+((G319+H319+I319+J319+K319+L319+M319+N319+O319+P319+Q319)*2))/24</f>
        <v>0</v>
      </c>
      <c r="T319" s="180"/>
      <c r="U319" s="188"/>
      <c r="V319" s="186"/>
      <c r="W319" s="186">
        <f t="shared" si="78"/>
        <v>0</v>
      </c>
      <c r="X319" s="187"/>
      <c r="Y319" s="186"/>
      <c r="Z319" s="186"/>
      <c r="AA319" s="188"/>
      <c r="AB319" s="186"/>
      <c r="AC319" s="260">
        <f t="shared" si="79"/>
        <v>0</v>
      </c>
      <c r="AD319" s="180"/>
      <c r="AE319" s="180"/>
      <c r="AF319" s="190">
        <f t="shared" si="80"/>
        <v>0</v>
      </c>
    </row>
    <row r="320" spans="1:32">
      <c r="A320" s="180">
        <v>298</v>
      </c>
      <c r="B320" s="181" t="s">
        <v>124</v>
      </c>
      <c r="C320" s="181" t="s">
        <v>260</v>
      </c>
      <c r="D320" s="181" t="s">
        <v>124</v>
      </c>
      <c r="E320" s="182" t="s">
        <v>261</v>
      </c>
      <c r="F320" s="225">
        <v>8302733.6799999997</v>
      </c>
      <c r="G320" s="225">
        <v>680835.16</v>
      </c>
      <c r="H320" s="225">
        <v>1312498.7</v>
      </c>
      <c r="I320" s="225">
        <v>2157776.3199999998</v>
      </c>
      <c r="J320" s="225">
        <v>2811283.26</v>
      </c>
      <c r="K320" s="225">
        <v>3508293.6</v>
      </c>
      <c r="L320" s="225">
        <v>4226022.3</v>
      </c>
      <c r="M320" s="225">
        <v>5084707.0999999996</v>
      </c>
      <c r="N320" s="225">
        <v>5820997.25</v>
      </c>
      <c r="O320" s="225">
        <v>6501816.54</v>
      </c>
      <c r="P320" s="225">
        <v>7387945.46</v>
      </c>
      <c r="Q320" s="225">
        <v>8022733.1699999999</v>
      </c>
      <c r="R320" s="225">
        <v>8775877.5800000001</v>
      </c>
      <c r="S320" s="184">
        <f>((F320+R320)+((G320+H320+I320+J320+K320+L320+M320+N320+O320+P320+Q320)*2))/24</f>
        <v>4671184.5408333326</v>
      </c>
      <c r="T320" s="180"/>
      <c r="U320" s="188"/>
      <c r="V320" s="186"/>
      <c r="W320" s="186">
        <f t="shared" si="78"/>
        <v>4671184.5408333326</v>
      </c>
      <c r="X320" s="187"/>
      <c r="Y320" s="186"/>
      <c r="Z320" s="186"/>
      <c r="AA320" s="188"/>
      <c r="AB320" s="186"/>
      <c r="AC320" s="260">
        <f t="shared" si="79"/>
        <v>4671184.5408333326</v>
      </c>
      <c r="AD320" s="180"/>
      <c r="AE320" s="180"/>
      <c r="AF320" s="190">
        <f t="shared" si="80"/>
        <v>0</v>
      </c>
    </row>
    <row r="321" spans="1:32">
      <c r="A321" s="180">
        <v>299</v>
      </c>
      <c r="B321" s="181"/>
      <c r="C321" s="181"/>
      <c r="D321" s="181"/>
      <c r="E321" s="182" t="s">
        <v>262</v>
      </c>
      <c r="F321" s="211">
        <f>SUM(F317:F320)</f>
        <v>224744681.66999999</v>
      </c>
      <c r="G321" s="211">
        <f t="shared" ref="G321:S321" si="81">SUM(G317:G320)</f>
        <v>32467330.779999997</v>
      </c>
      <c r="H321" s="211">
        <f t="shared" si="81"/>
        <v>59600984.260000005</v>
      </c>
      <c r="I321" s="211">
        <f t="shared" si="81"/>
        <v>85612881.849999994</v>
      </c>
      <c r="J321" s="211">
        <f t="shared" si="81"/>
        <v>103018448.91</v>
      </c>
      <c r="K321" s="211">
        <f t="shared" si="81"/>
        <v>115242733.69999999</v>
      </c>
      <c r="L321" s="211">
        <f t="shared" si="81"/>
        <v>126039693.28999999</v>
      </c>
      <c r="M321" s="211">
        <f t="shared" si="81"/>
        <v>138033130.33000001</v>
      </c>
      <c r="N321" s="211">
        <f t="shared" si="81"/>
        <v>147957210.07999998</v>
      </c>
      <c r="O321" s="211">
        <f t="shared" si="81"/>
        <v>159502270.04999998</v>
      </c>
      <c r="P321" s="211">
        <f t="shared" si="81"/>
        <v>177085597.24000001</v>
      </c>
      <c r="Q321" s="211">
        <f t="shared" si="81"/>
        <v>202518230.30999997</v>
      </c>
      <c r="R321" s="211">
        <f t="shared" si="81"/>
        <v>235478034.86000001</v>
      </c>
      <c r="S321" s="212">
        <f t="shared" si="81"/>
        <v>131432489.08875</v>
      </c>
      <c r="T321" s="180"/>
      <c r="U321" s="188"/>
      <c r="V321" s="186"/>
      <c r="W321" s="186"/>
      <c r="X321" s="187"/>
      <c r="Y321" s="186"/>
      <c r="Z321" s="186"/>
      <c r="AA321" s="188"/>
      <c r="AB321" s="186"/>
      <c r="AC321" s="180"/>
      <c r="AD321" s="180"/>
      <c r="AE321" s="180"/>
      <c r="AF321" s="190">
        <f t="shared" si="80"/>
        <v>0</v>
      </c>
    </row>
    <row r="322" spans="1:32">
      <c r="A322" s="180">
        <v>300</v>
      </c>
      <c r="B322" s="180"/>
      <c r="C322" s="180"/>
      <c r="D322" s="180"/>
      <c r="E322" s="229"/>
      <c r="F322" s="183"/>
      <c r="G322" s="264"/>
      <c r="H322" s="252"/>
      <c r="I322" s="252"/>
      <c r="J322" s="253"/>
      <c r="K322" s="254"/>
      <c r="L322" s="255"/>
      <c r="M322" s="256"/>
      <c r="N322" s="257"/>
      <c r="O322" s="224"/>
      <c r="P322" s="258"/>
      <c r="Q322" s="265"/>
      <c r="R322" s="183"/>
      <c r="S322" s="185"/>
      <c r="T322" s="180"/>
      <c r="U322" s="188"/>
      <c r="V322" s="186"/>
      <c r="W322" s="186"/>
      <c r="X322" s="187"/>
      <c r="Y322" s="186"/>
      <c r="Z322" s="186"/>
      <c r="AA322" s="188"/>
      <c r="AB322" s="186"/>
      <c r="AC322" s="180"/>
      <c r="AD322" s="180"/>
      <c r="AE322" s="180"/>
      <c r="AF322" s="190">
        <f t="shared" si="80"/>
        <v>0</v>
      </c>
    </row>
    <row r="323" spans="1:32">
      <c r="A323" s="180">
        <v>301</v>
      </c>
      <c r="B323" s="181" t="s">
        <v>466</v>
      </c>
      <c r="C323" s="181" t="s">
        <v>263</v>
      </c>
      <c r="D323" s="180"/>
      <c r="E323" s="182" t="s">
        <v>264</v>
      </c>
      <c r="F323" s="183">
        <v>0</v>
      </c>
      <c r="G323" s="183">
        <v>0</v>
      </c>
      <c r="H323" s="183">
        <v>0</v>
      </c>
      <c r="I323" s="183">
        <v>0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183">
        <v>0</v>
      </c>
      <c r="P323" s="183">
        <v>0</v>
      </c>
      <c r="Q323" s="183">
        <v>0</v>
      </c>
      <c r="R323" s="183">
        <v>0</v>
      </c>
      <c r="S323" s="185">
        <f>((F323+R323)+((G323+H323+I323+J323+K323+L323+M323+N323+O323+P323+Q323)*2))/24</f>
        <v>0</v>
      </c>
      <c r="T323" s="180"/>
      <c r="U323" s="188"/>
      <c r="V323" s="186"/>
      <c r="W323" s="186">
        <f t="shared" ref="W323:W341" si="82">+S323</f>
        <v>0</v>
      </c>
      <c r="X323" s="187"/>
      <c r="Y323" s="186"/>
      <c r="Z323" s="186"/>
      <c r="AA323" s="188"/>
      <c r="AB323" s="186"/>
      <c r="AC323" s="260">
        <f t="shared" ref="AC323:AC341" si="83">+S323</f>
        <v>0</v>
      </c>
      <c r="AD323" s="180"/>
      <c r="AE323" s="180"/>
      <c r="AF323" s="190">
        <f t="shared" si="80"/>
        <v>0</v>
      </c>
    </row>
    <row r="324" spans="1:32">
      <c r="A324" s="180">
        <v>302</v>
      </c>
      <c r="B324" s="181" t="s">
        <v>468</v>
      </c>
      <c r="C324" s="181" t="s">
        <v>263</v>
      </c>
      <c r="D324" s="180"/>
      <c r="E324" s="182" t="s">
        <v>264</v>
      </c>
      <c r="F324" s="183">
        <v>0</v>
      </c>
      <c r="G324" s="183">
        <v>0</v>
      </c>
      <c r="H324" s="183">
        <v>0</v>
      </c>
      <c r="I324" s="183">
        <v>0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183">
        <v>0</v>
      </c>
      <c r="P324" s="183">
        <v>0</v>
      </c>
      <c r="Q324" s="183">
        <v>0</v>
      </c>
      <c r="R324" s="183">
        <v>0</v>
      </c>
      <c r="S324" s="185">
        <f>((F324+R324)+((G324+H324+I324+J324+K324+L324+M324+N324+O324+P324+Q324)*2))/24</f>
        <v>0</v>
      </c>
      <c r="T324" s="180"/>
      <c r="U324" s="188"/>
      <c r="V324" s="186"/>
      <c r="W324" s="186">
        <f t="shared" si="82"/>
        <v>0</v>
      </c>
      <c r="X324" s="187"/>
      <c r="Y324" s="186"/>
      <c r="Z324" s="186"/>
      <c r="AA324" s="188"/>
      <c r="AB324" s="186"/>
      <c r="AC324" s="260">
        <f t="shared" si="83"/>
        <v>0</v>
      </c>
      <c r="AD324" s="180"/>
      <c r="AE324" s="180"/>
      <c r="AF324" s="190">
        <f t="shared" si="80"/>
        <v>0</v>
      </c>
    </row>
    <row r="325" spans="1:32">
      <c r="A325" s="180">
        <v>303</v>
      </c>
      <c r="B325" s="181"/>
      <c r="C325" s="181"/>
      <c r="D325" s="180"/>
      <c r="E325" s="182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5"/>
      <c r="T325" s="180"/>
      <c r="U325" s="188"/>
      <c r="V325" s="186"/>
      <c r="W325" s="186"/>
      <c r="X325" s="187"/>
      <c r="Y325" s="186"/>
      <c r="Z325" s="186"/>
      <c r="AA325" s="188"/>
      <c r="AB325" s="186"/>
      <c r="AC325" s="260"/>
      <c r="AD325" s="180"/>
      <c r="AE325" s="180"/>
      <c r="AF325" s="190"/>
    </row>
    <row r="326" spans="1:32">
      <c r="A326" s="180">
        <v>304</v>
      </c>
      <c r="B326" s="180" t="s">
        <v>441</v>
      </c>
      <c r="C326" s="180" t="s">
        <v>265</v>
      </c>
      <c r="D326" s="180" t="s">
        <v>1027</v>
      </c>
      <c r="E326" s="229" t="s">
        <v>1028</v>
      </c>
      <c r="F326" s="183">
        <v>36822.300000000003</v>
      </c>
      <c r="G326" s="264">
        <v>3318</v>
      </c>
      <c r="H326" s="252">
        <v>6636</v>
      </c>
      <c r="I326" s="252">
        <v>9954</v>
      </c>
      <c r="J326" s="253">
        <v>13272</v>
      </c>
      <c r="K326" s="254">
        <v>16590</v>
      </c>
      <c r="L326" s="255">
        <v>22995.46</v>
      </c>
      <c r="M326" s="256">
        <v>25628.85</v>
      </c>
      <c r="N326" s="257">
        <v>28262.240000000002</v>
      </c>
      <c r="O326" s="224">
        <v>30895.63</v>
      </c>
      <c r="P326" s="258">
        <v>33529.019999999997</v>
      </c>
      <c r="Q326" s="265">
        <v>36162.410000000003</v>
      </c>
      <c r="R326" s="183">
        <v>38803.06</v>
      </c>
      <c r="S326" s="184">
        <f>((F326+R326)+((G326+H326+I326+J326+K326+L326+M326+N326+O326+P326+Q326)*2))/24</f>
        <v>22088.024166666666</v>
      </c>
      <c r="T326" s="180"/>
      <c r="U326" s="188"/>
      <c r="V326" s="186"/>
      <c r="W326" s="186">
        <f t="shared" si="82"/>
        <v>22088.024166666666</v>
      </c>
      <c r="X326" s="187"/>
      <c r="Y326" s="186"/>
      <c r="Z326" s="186"/>
      <c r="AA326" s="188"/>
      <c r="AB326" s="186"/>
      <c r="AC326" s="260">
        <f t="shared" si="83"/>
        <v>22088.024166666666</v>
      </c>
      <c r="AD326" s="180"/>
      <c r="AE326" s="180"/>
      <c r="AF326" s="190">
        <f t="shared" si="80"/>
        <v>0</v>
      </c>
    </row>
    <row r="327" spans="1:32">
      <c r="A327" s="180">
        <v>305</v>
      </c>
      <c r="B327" s="181" t="s">
        <v>466</v>
      </c>
      <c r="C327" s="181" t="s">
        <v>265</v>
      </c>
      <c r="D327" s="181" t="s">
        <v>676</v>
      </c>
      <c r="E327" s="182" t="s">
        <v>677</v>
      </c>
      <c r="F327" s="183">
        <v>187023.64</v>
      </c>
      <c r="G327" s="183">
        <v>15487.26</v>
      </c>
      <c r="H327" s="183">
        <v>30974.52</v>
      </c>
      <c r="I327" s="183">
        <v>51351.72</v>
      </c>
      <c r="J327" s="183">
        <v>71728.92</v>
      </c>
      <c r="K327" s="183">
        <v>92106.12</v>
      </c>
      <c r="L327" s="183">
        <v>112483.32</v>
      </c>
      <c r="M327" s="183">
        <v>132860.51999999999</v>
      </c>
      <c r="N327" s="183">
        <v>153237.72</v>
      </c>
      <c r="O327" s="183">
        <v>173614.92</v>
      </c>
      <c r="P327" s="183">
        <v>193992.12</v>
      </c>
      <c r="Q327" s="183">
        <v>214369.32</v>
      </c>
      <c r="R327" s="183">
        <v>234746.52</v>
      </c>
      <c r="S327" s="184">
        <f>((F327+R327)+((G327+H327+I327+J327+K327+L327+M327+N327+O327+P327+Q327)*2))/24</f>
        <v>121090.96166666667</v>
      </c>
      <c r="T327" s="180"/>
      <c r="U327" s="188"/>
      <c r="V327" s="186"/>
      <c r="W327" s="186">
        <f t="shared" si="82"/>
        <v>121090.96166666667</v>
      </c>
      <c r="X327" s="187"/>
      <c r="Y327" s="186"/>
      <c r="Z327" s="186"/>
      <c r="AA327" s="188"/>
      <c r="AB327" s="186"/>
      <c r="AC327" s="260">
        <f t="shared" si="83"/>
        <v>121090.96166666667</v>
      </c>
      <c r="AD327" s="180"/>
      <c r="AE327" s="180"/>
      <c r="AF327" s="190">
        <f t="shared" si="80"/>
        <v>0</v>
      </c>
    </row>
    <row r="328" spans="1:32">
      <c r="A328" s="180">
        <v>306</v>
      </c>
      <c r="B328" s="181" t="s">
        <v>468</v>
      </c>
      <c r="C328" s="181" t="s">
        <v>265</v>
      </c>
      <c r="D328" s="181" t="s">
        <v>676</v>
      </c>
      <c r="E328" s="182" t="s">
        <v>678</v>
      </c>
      <c r="F328" s="183">
        <v>467665.9</v>
      </c>
      <c r="G328" s="183">
        <v>80862.98</v>
      </c>
      <c r="H328" s="183">
        <v>149110.22</v>
      </c>
      <c r="I328" s="183">
        <v>217434.38</v>
      </c>
      <c r="J328" s="183">
        <v>273861.58</v>
      </c>
      <c r="K328" s="183">
        <v>305814.42</v>
      </c>
      <c r="L328" s="183">
        <v>331531.57</v>
      </c>
      <c r="M328" s="183">
        <v>354221.66</v>
      </c>
      <c r="N328" s="183">
        <v>372988.06</v>
      </c>
      <c r="O328" s="183">
        <v>393235.8</v>
      </c>
      <c r="P328" s="183">
        <v>418259.33</v>
      </c>
      <c r="Q328" s="183">
        <v>460791.3</v>
      </c>
      <c r="R328" s="183">
        <v>530154.43000000005</v>
      </c>
      <c r="S328" s="184">
        <f t="shared" ref="S328:S340" si="84">((F328+R328)+((G328+H328+I328+J328+K328+L328+M328+N328+O328+P328+Q328)*2))/24</f>
        <v>321418.45541666663</v>
      </c>
      <c r="T328" s="180"/>
      <c r="U328" s="188"/>
      <c r="V328" s="186"/>
      <c r="W328" s="186">
        <f t="shared" si="82"/>
        <v>321418.45541666663</v>
      </c>
      <c r="X328" s="187"/>
      <c r="Y328" s="186"/>
      <c r="Z328" s="186"/>
      <c r="AA328" s="188"/>
      <c r="AB328" s="186"/>
      <c r="AC328" s="260">
        <f t="shared" si="83"/>
        <v>321418.45541666663</v>
      </c>
      <c r="AD328" s="180"/>
      <c r="AE328" s="180"/>
      <c r="AF328" s="190">
        <f t="shared" si="80"/>
        <v>0</v>
      </c>
    </row>
    <row r="329" spans="1:32">
      <c r="A329" s="180">
        <v>307</v>
      </c>
      <c r="B329" s="181" t="s">
        <v>468</v>
      </c>
      <c r="C329" s="181" t="s">
        <v>265</v>
      </c>
      <c r="D329" s="181" t="s">
        <v>187</v>
      </c>
      <c r="E329" s="182" t="s">
        <v>679</v>
      </c>
      <c r="F329" s="183">
        <v>10518223.220000001</v>
      </c>
      <c r="G329" s="183">
        <v>1856628.71</v>
      </c>
      <c r="H329" s="183">
        <v>3393028.82</v>
      </c>
      <c r="I329" s="183">
        <v>4922491.49</v>
      </c>
      <c r="J329" s="183">
        <v>6129398.2300000004</v>
      </c>
      <c r="K329" s="183">
        <v>6770657.9800000004</v>
      </c>
      <c r="L329" s="183">
        <v>7288456.0199999996</v>
      </c>
      <c r="M329" s="183">
        <v>7743127.7699999996</v>
      </c>
      <c r="N329" s="183">
        <v>8119947.6299999999</v>
      </c>
      <c r="O329" s="183">
        <v>8520257.4900000002</v>
      </c>
      <c r="P329" s="183">
        <v>8995199.2799999993</v>
      </c>
      <c r="Q329" s="183">
        <v>9916856.1699999999</v>
      </c>
      <c r="R329" s="183">
        <v>11525551.67</v>
      </c>
      <c r="S329" s="184">
        <f t="shared" si="84"/>
        <v>7056494.7529166667</v>
      </c>
      <c r="T329" s="180"/>
      <c r="U329" s="188"/>
      <c r="V329" s="186"/>
      <c r="W329" s="186">
        <f t="shared" si="82"/>
        <v>7056494.7529166667</v>
      </c>
      <c r="X329" s="187"/>
      <c r="Y329" s="186"/>
      <c r="Z329" s="186"/>
      <c r="AA329" s="188"/>
      <c r="AB329" s="186"/>
      <c r="AC329" s="260">
        <f t="shared" si="83"/>
        <v>7056494.7529166667</v>
      </c>
      <c r="AD329" s="180"/>
      <c r="AE329" s="180"/>
      <c r="AF329" s="190">
        <f t="shared" si="80"/>
        <v>0</v>
      </c>
    </row>
    <row r="330" spans="1:32">
      <c r="A330" s="180">
        <v>308</v>
      </c>
      <c r="B330" s="181" t="s">
        <v>468</v>
      </c>
      <c r="C330" s="181" t="s">
        <v>265</v>
      </c>
      <c r="D330" s="181" t="s">
        <v>188</v>
      </c>
      <c r="E330" s="182" t="s">
        <v>680</v>
      </c>
      <c r="F330" s="183">
        <v>9428488.2300000004</v>
      </c>
      <c r="G330" s="183">
        <v>1403734.79</v>
      </c>
      <c r="H330" s="183">
        <v>2676665.96</v>
      </c>
      <c r="I330" s="183">
        <v>3881371.99</v>
      </c>
      <c r="J330" s="183">
        <v>4622244.59</v>
      </c>
      <c r="K330" s="183">
        <v>5133289.0599999996</v>
      </c>
      <c r="L330" s="183">
        <v>5550348.9800000004</v>
      </c>
      <c r="M330" s="183">
        <v>5961923.7699999996</v>
      </c>
      <c r="N330" s="183">
        <v>6365390.9500000002</v>
      </c>
      <c r="O330" s="183">
        <v>6796746.1699999999</v>
      </c>
      <c r="P330" s="183">
        <v>7524905.3300000001</v>
      </c>
      <c r="Q330" s="183">
        <v>8651081.5299999993</v>
      </c>
      <c r="R330" s="183">
        <v>10053364.970000001</v>
      </c>
      <c r="S330" s="184">
        <f t="shared" si="84"/>
        <v>5692385.8099999996</v>
      </c>
      <c r="T330" s="180"/>
      <c r="U330" s="188"/>
      <c r="V330" s="186"/>
      <c r="W330" s="186">
        <f t="shared" si="82"/>
        <v>5692385.8099999996</v>
      </c>
      <c r="X330" s="187"/>
      <c r="Y330" s="186"/>
      <c r="Z330" s="186"/>
      <c r="AA330" s="188"/>
      <c r="AB330" s="186"/>
      <c r="AC330" s="260">
        <f t="shared" si="83"/>
        <v>5692385.8099999996</v>
      </c>
      <c r="AD330" s="180"/>
      <c r="AE330" s="180"/>
      <c r="AF330" s="190">
        <f t="shared" si="80"/>
        <v>0</v>
      </c>
    </row>
    <row r="331" spans="1:32">
      <c r="A331" s="180">
        <v>309</v>
      </c>
      <c r="B331" s="181" t="s">
        <v>466</v>
      </c>
      <c r="C331" s="181" t="s">
        <v>265</v>
      </c>
      <c r="D331" s="261" t="s">
        <v>681</v>
      </c>
      <c r="E331" s="182" t="s">
        <v>682</v>
      </c>
      <c r="F331" s="183">
        <v>78671.960000000006</v>
      </c>
      <c r="G331" s="183">
        <v>6077.78</v>
      </c>
      <c r="H331" s="183">
        <v>12155.56</v>
      </c>
      <c r="I331" s="183">
        <v>18233.34</v>
      </c>
      <c r="J331" s="183">
        <v>24311.119999999999</v>
      </c>
      <c r="K331" s="183">
        <v>30388.9</v>
      </c>
      <c r="L331" s="183">
        <v>36466.68</v>
      </c>
      <c r="M331" s="183">
        <v>43027.839999999997</v>
      </c>
      <c r="N331" s="183">
        <v>49588.95</v>
      </c>
      <c r="O331" s="183">
        <v>56150.06</v>
      </c>
      <c r="P331" s="183">
        <v>62711.17</v>
      </c>
      <c r="Q331" s="183">
        <v>69272.28</v>
      </c>
      <c r="R331" s="183">
        <v>75833.39</v>
      </c>
      <c r="S331" s="184">
        <f t="shared" si="84"/>
        <v>40469.696249999994</v>
      </c>
      <c r="T331" s="180"/>
      <c r="U331" s="188"/>
      <c r="V331" s="186"/>
      <c r="W331" s="186">
        <f t="shared" si="82"/>
        <v>40469.696249999994</v>
      </c>
      <c r="X331" s="187"/>
      <c r="Y331" s="186"/>
      <c r="Z331" s="186"/>
      <c r="AA331" s="188"/>
      <c r="AB331" s="186"/>
      <c r="AC331" s="260">
        <f t="shared" si="83"/>
        <v>40469.696249999994</v>
      </c>
      <c r="AD331" s="180"/>
      <c r="AE331" s="180"/>
      <c r="AF331" s="190">
        <f t="shared" si="80"/>
        <v>0</v>
      </c>
    </row>
    <row r="332" spans="1:32">
      <c r="A332" s="180">
        <v>310</v>
      </c>
      <c r="B332" s="181" t="s">
        <v>466</v>
      </c>
      <c r="C332" s="181" t="s">
        <v>265</v>
      </c>
      <c r="D332" s="261" t="s">
        <v>683</v>
      </c>
      <c r="E332" s="182" t="s">
        <v>684</v>
      </c>
      <c r="F332" s="183">
        <v>1595454.84</v>
      </c>
      <c r="G332" s="183">
        <v>240948.5</v>
      </c>
      <c r="H332" s="183">
        <v>442621.23</v>
      </c>
      <c r="I332" s="183">
        <v>625966.47</v>
      </c>
      <c r="J332" s="183">
        <v>748378.74</v>
      </c>
      <c r="K332" s="183">
        <v>847346.41</v>
      </c>
      <c r="L332" s="183">
        <v>896351.27</v>
      </c>
      <c r="M332" s="183">
        <v>950660.28</v>
      </c>
      <c r="N332" s="183">
        <v>1002800.1</v>
      </c>
      <c r="O332" s="183">
        <v>1059509.3400000001</v>
      </c>
      <c r="P332" s="183">
        <v>1160875.56</v>
      </c>
      <c r="Q332" s="183">
        <v>1343662.24</v>
      </c>
      <c r="R332" s="183">
        <v>1594344.8</v>
      </c>
      <c r="S332" s="184">
        <f t="shared" si="84"/>
        <v>909501.66333333345</v>
      </c>
      <c r="T332" s="180"/>
      <c r="U332" s="188"/>
      <c r="V332" s="186"/>
      <c r="W332" s="186">
        <f t="shared" si="82"/>
        <v>909501.66333333345</v>
      </c>
      <c r="X332" s="187"/>
      <c r="Y332" s="186"/>
      <c r="Z332" s="186"/>
      <c r="AA332" s="188"/>
      <c r="AB332" s="186"/>
      <c r="AC332" s="260">
        <f t="shared" si="83"/>
        <v>909501.66333333345</v>
      </c>
      <c r="AD332" s="180"/>
      <c r="AE332" s="180"/>
      <c r="AF332" s="190">
        <f t="shared" si="80"/>
        <v>0</v>
      </c>
    </row>
    <row r="333" spans="1:32">
      <c r="A333" s="180">
        <v>311</v>
      </c>
      <c r="B333" s="181" t="s">
        <v>468</v>
      </c>
      <c r="C333" s="181" t="s">
        <v>265</v>
      </c>
      <c r="D333" s="181" t="s">
        <v>683</v>
      </c>
      <c r="E333" s="182" t="s">
        <v>684</v>
      </c>
      <c r="F333" s="183">
        <v>217905.58</v>
      </c>
      <c r="G333" s="183">
        <v>34934.839999999997</v>
      </c>
      <c r="H333" s="183">
        <v>67781.97</v>
      </c>
      <c r="I333" s="183">
        <v>101419.07</v>
      </c>
      <c r="J333" s="183">
        <v>132393.57999999999</v>
      </c>
      <c r="K333" s="183">
        <v>150302.01999999999</v>
      </c>
      <c r="L333" s="183">
        <v>162228.9</v>
      </c>
      <c r="M333" s="183">
        <v>173046.44</v>
      </c>
      <c r="N333" s="183">
        <v>180895.11</v>
      </c>
      <c r="O333" s="183">
        <v>189252.9</v>
      </c>
      <c r="P333" s="183">
        <v>198563.96</v>
      </c>
      <c r="Q333" s="183">
        <v>216144.55</v>
      </c>
      <c r="R333" s="183">
        <v>249975.58</v>
      </c>
      <c r="S333" s="184">
        <f t="shared" si="84"/>
        <v>153408.66</v>
      </c>
      <c r="T333" s="180"/>
      <c r="U333" s="188"/>
      <c r="V333" s="186"/>
      <c r="W333" s="186">
        <f t="shared" si="82"/>
        <v>153408.66</v>
      </c>
      <c r="X333" s="187"/>
      <c r="Y333" s="186"/>
      <c r="Z333" s="186"/>
      <c r="AA333" s="188"/>
      <c r="AB333" s="186"/>
      <c r="AC333" s="260">
        <f t="shared" si="83"/>
        <v>153408.66</v>
      </c>
      <c r="AD333" s="180"/>
      <c r="AE333" s="180"/>
      <c r="AF333" s="190">
        <f t="shared" si="80"/>
        <v>0</v>
      </c>
    </row>
    <row r="334" spans="1:32">
      <c r="A334" s="180">
        <v>312</v>
      </c>
      <c r="B334" s="181" t="s">
        <v>466</v>
      </c>
      <c r="C334" s="181" t="s">
        <v>265</v>
      </c>
      <c r="D334" s="181" t="s">
        <v>685</v>
      </c>
      <c r="E334" s="182" t="s">
        <v>686</v>
      </c>
      <c r="F334" s="183">
        <v>1400826.71</v>
      </c>
      <c r="G334" s="183">
        <v>288482.84999999998</v>
      </c>
      <c r="H334" s="183">
        <v>518508.57</v>
      </c>
      <c r="I334" s="183">
        <v>744827.53</v>
      </c>
      <c r="J334" s="183">
        <v>932071.49</v>
      </c>
      <c r="K334" s="183">
        <v>1034773.01</v>
      </c>
      <c r="L334" s="183">
        <v>1122168.25</v>
      </c>
      <c r="M334" s="183">
        <v>1186256.47</v>
      </c>
      <c r="N334" s="183">
        <v>1236787.5900000001</v>
      </c>
      <c r="O334" s="183">
        <v>1295492.83</v>
      </c>
      <c r="P334" s="183">
        <v>1366301.8</v>
      </c>
      <c r="Q334" s="183">
        <v>1511075.27</v>
      </c>
      <c r="R334" s="183">
        <v>1786897.79</v>
      </c>
      <c r="S334" s="184">
        <f t="shared" si="84"/>
        <v>1069217.3258333334</v>
      </c>
      <c r="T334" s="180"/>
      <c r="U334" s="188"/>
      <c r="V334" s="186"/>
      <c r="W334" s="186">
        <f t="shared" si="82"/>
        <v>1069217.3258333334</v>
      </c>
      <c r="X334" s="187"/>
      <c r="Y334" s="186"/>
      <c r="Z334" s="186"/>
      <c r="AA334" s="188"/>
      <c r="AB334" s="186"/>
      <c r="AC334" s="260">
        <f t="shared" si="83"/>
        <v>1069217.3258333334</v>
      </c>
      <c r="AD334" s="180"/>
      <c r="AE334" s="180"/>
      <c r="AF334" s="190">
        <f t="shared" si="80"/>
        <v>0</v>
      </c>
    </row>
    <row r="335" spans="1:32">
      <c r="A335" s="180">
        <v>313</v>
      </c>
      <c r="B335" s="181" t="s">
        <v>441</v>
      </c>
      <c r="C335" s="181" t="s">
        <v>265</v>
      </c>
      <c r="D335" s="181" t="s">
        <v>687</v>
      </c>
      <c r="E335" s="182" t="s">
        <v>688</v>
      </c>
      <c r="F335" s="183">
        <v>177539.17</v>
      </c>
      <c r="G335" s="183">
        <v>16669</v>
      </c>
      <c r="H335" s="183">
        <v>33376.080000000002</v>
      </c>
      <c r="I335" s="183">
        <v>50045.08</v>
      </c>
      <c r="J335" s="183">
        <v>47767.28</v>
      </c>
      <c r="K335" s="183">
        <v>69697.279999999999</v>
      </c>
      <c r="L335" s="183">
        <v>87598.33</v>
      </c>
      <c r="M335" s="183">
        <v>105504.33</v>
      </c>
      <c r="N335" s="183">
        <v>135671.32999999999</v>
      </c>
      <c r="O335" s="183">
        <v>155110.32999999999</v>
      </c>
      <c r="P335" s="183">
        <v>174487.45</v>
      </c>
      <c r="Q335" s="183">
        <v>193926.45</v>
      </c>
      <c r="R335" s="183">
        <v>213365.45</v>
      </c>
      <c r="S335" s="184">
        <f t="shared" si="84"/>
        <v>105442.10416666667</v>
      </c>
      <c r="T335" s="180"/>
      <c r="U335" s="188"/>
      <c r="V335" s="186"/>
      <c r="W335" s="186">
        <f t="shared" si="82"/>
        <v>105442.10416666667</v>
      </c>
      <c r="X335" s="187"/>
      <c r="Y335" s="186"/>
      <c r="Z335" s="186"/>
      <c r="AA335" s="188"/>
      <c r="AB335" s="186"/>
      <c r="AC335" s="260">
        <f t="shared" si="83"/>
        <v>105442.10416666667</v>
      </c>
      <c r="AD335" s="180"/>
      <c r="AE335" s="180"/>
      <c r="AF335" s="190">
        <f t="shared" si="80"/>
        <v>0</v>
      </c>
    </row>
    <row r="336" spans="1:32">
      <c r="A336" s="180">
        <v>314</v>
      </c>
      <c r="B336" s="181" t="s">
        <v>466</v>
      </c>
      <c r="C336" s="181" t="s">
        <v>265</v>
      </c>
      <c r="D336" s="181" t="s">
        <v>687</v>
      </c>
      <c r="E336" s="182" t="s">
        <v>688</v>
      </c>
      <c r="F336" s="183">
        <v>1785732.24</v>
      </c>
      <c r="G336" s="183">
        <v>156526</v>
      </c>
      <c r="H336" s="183">
        <v>313052</v>
      </c>
      <c r="I336" s="183">
        <v>469578</v>
      </c>
      <c r="J336" s="183">
        <v>626104</v>
      </c>
      <c r="K336" s="183">
        <v>782630</v>
      </c>
      <c r="L336" s="183">
        <v>939156</v>
      </c>
      <c r="M336" s="183">
        <v>1121537</v>
      </c>
      <c r="N336" s="183">
        <v>1303918</v>
      </c>
      <c r="O336" s="183">
        <v>1486299</v>
      </c>
      <c r="P336" s="183">
        <v>1668680</v>
      </c>
      <c r="Q336" s="183">
        <v>1852188.94</v>
      </c>
      <c r="R336" s="183">
        <v>2035699.94</v>
      </c>
      <c r="S336" s="184">
        <f>((F336+R336)+((G336+H336+I336+J336+K336+L336+M336+N336+O336+P336+Q336)*2))/24</f>
        <v>1052532.0858333332</v>
      </c>
      <c r="T336" s="180"/>
      <c r="U336" s="188"/>
      <c r="V336" s="186"/>
      <c r="W336" s="186">
        <f t="shared" si="82"/>
        <v>1052532.0858333332</v>
      </c>
      <c r="X336" s="187"/>
      <c r="Y336" s="186"/>
      <c r="Z336" s="186"/>
      <c r="AA336" s="188"/>
      <c r="AB336" s="186"/>
      <c r="AC336" s="260">
        <f t="shared" si="83"/>
        <v>1052532.0858333332</v>
      </c>
      <c r="AD336" s="180"/>
      <c r="AE336" s="180"/>
      <c r="AF336" s="190">
        <f t="shared" si="80"/>
        <v>0</v>
      </c>
    </row>
    <row r="337" spans="1:32">
      <c r="A337" s="180">
        <v>315</v>
      </c>
      <c r="B337" s="181" t="s">
        <v>468</v>
      </c>
      <c r="C337" s="181" t="s">
        <v>265</v>
      </c>
      <c r="D337" s="181" t="s">
        <v>687</v>
      </c>
      <c r="E337" s="182" t="s">
        <v>688</v>
      </c>
      <c r="F337" s="183">
        <v>2179522.2200000002</v>
      </c>
      <c r="G337" s="183">
        <v>195506</v>
      </c>
      <c r="H337" s="183">
        <v>391012</v>
      </c>
      <c r="I337" s="183">
        <v>586518</v>
      </c>
      <c r="J337" s="183">
        <v>577198.44999999995</v>
      </c>
      <c r="K337" s="183">
        <v>830599.45</v>
      </c>
      <c r="L337" s="183">
        <v>1028328.29</v>
      </c>
      <c r="M337" s="183">
        <v>1235228.29</v>
      </c>
      <c r="N337" s="183">
        <v>1583797.29</v>
      </c>
      <c r="O337" s="183">
        <v>1808405.29</v>
      </c>
      <c r="P337" s="183">
        <v>2033013.29</v>
      </c>
      <c r="Q337" s="183">
        <v>2257621.29</v>
      </c>
      <c r="R337" s="183">
        <v>2482229.29</v>
      </c>
      <c r="S337" s="184">
        <f t="shared" si="84"/>
        <v>1238175.2829166667</v>
      </c>
      <c r="T337" s="180"/>
      <c r="U337" s="188"/>
      <c r="V337" s="186"/>
      <c r="W337" s="186">
        <f t="shared" si="82"/>
        <v>1238175.2829166667</v>
      </c>
      <c r="X337" s="187"/>
      <c r="Y337" s="186"/>
      <c r="Z337" s="186"/>
      <c r="AA337" s="188"/>
      <c r="AB337" s="186"/>
      <c r="AC337" s="260">
        <f t="shared" si="83"/>
        <v>1238175.2829166667</v>
      </c>
      <c r="AD337" s="180"/>
      <c r="AE337" s="180"/>
      <c r="AF337" s="190">
        <f t="shared" si="80"/>
        <v>0</v>
      </c>
    </row>
    <row r="338" spans="1:32">
      <c r="A338" s="180">
        <v>316</v>
      </c>
      <c r="B338" s="181" t="s">
        <v>441</v>
      </c>
      <c r="C338" s="181" t="s">
        <v>265</v>
      </c>
      <c r="D338" s="181" t="s">
        <v>689</v>
      </c>
      <c r="E338" s="182" t="s">
        <v>690</v>
      </c>
      <c r="F338" s="183">
        <v>1315.87</v>
      </c>
      <c r="G338" s="183">
        <v>229.39</v>
      </c>
      <c r="H338" s="183">
        <v>494.55</v>
      </c>
      <c r="I338" s="183">
        <v>547.70000000000005</v>
      </c>
      <c r="J338" s="183">
        <v>547.70000000000005</v>
      </c>
      <c r="K338" s="183">
        <v>2671.83</v>
      </c>
      <c r="L338" s="183">
        <v>2778.32</v>
      </c>
      <c r="M338" s="183">
        <v>2778.32</v>
      </c>
      <c r="N338" s="183">
        <v>2778.32</v>
      </c>
      <c r="O338" s="183">
        <v>2778.32</v>
      </c>
      <c r="P338" s="183">
        <v>2778.32</v>
      </c>
      <c r="Q338" s="183">
        <v>2790.36</v>
      </c>
      <c r="R338" s="183">
        <v>2969.2</v>
      </c>
      <c r="S338" s="184">
        <f t="shared" si="84"/>
        <v>1942.9720833333333</v>
      </c>
      <c r="T338" s="180"/>
      <c r="U338" s="188"/>
      <c r="V338" s="186"/>
      <c r="W338" s="186">
        <f t="shared" si="82"/>
        <v>1942.9720833333333</v>
      </c>
      <c r="X338" s="187"/>
      <c r="Y338" s="186"/>
      <c r="Z338" s="186"/>
      <c r="AA338" s="188"/>
      <c r="AB338" s="186"/>
      <c r="AC338" s="260">
        <f t="shared" si="83"/>
        <v>1942.9720833333333</v>
      </c>
      <c r="AD338" s="180"/>
      <c r="AE338" s="180"/>
      <c r="AF338" s="190">
        <f t="shared" si="80"/>
        <v>0</v>
      </c>
    </row>
    <row r="339" spans="1:32">
      <c r="A339" s="180">
        <v>317</v>
      </c>
      <c r="B339" s="181" t="s">
        <v>466</v>
      </c>
      <c r="C339" s="181" t="s">
        <v>265</v>
      </c>
      <c r="D339" s="181" t="s">
        <v>689</v>
      </c>
      <c r="E339" s="182" t="s">
        <v>690</v>
      </c>
      <c r="F339" s="183">
        <v>27706.880000000001</v>
      </c>
      <c r="G339" s="183">
        <v>323.68</v>
      </c>
      <c r="H339" s="183">
        <v>527.25</v>
      </c>
      <c r="I339" s="183">
        <v>707.19</v>
      </c>
      <c r="J339" s="183">
        <v>1161.73</v>
      </c>
      <c r="K339" s="183">
        <v>1716.49</v>
      </c>
      <c r="L339" s="183">
        <v>2058.6999999999998</v>
      </c>
      <c r="M339" s="183">
        <v>2535.41</v>
      </c>
      <c r="N339" s="183">
        <v>2877.91</v>
      </c>
      <c r="O339" s="183">
        <v>3269.78</v>
      </c>
      <c r="P339" s="183">
        <v>29749.75</v>
      </c>
      <c r="Q339" s="183">
        <v>30062.42</v>
      </c>
      <c r="R339" s="183">
        <v>30360.12</v>
      </c>
      <c r="S339" s="184">
        <f t="shared" si="84"/>
        <v>8668.6508333333331</v>
      </c>
      <c r="T339" s="180"/>
      <c r="U339" s="188"/>
      <c r="V339" s="186"/>
      <c r="W339" s="186">
        <f t="shared" si="82"/>
        <v>8668.6508333333331</v>
      </c>
      <c r="X339" s="187"/>
      <c r="Y339" s="186"/>
      <c r="Z339" s="186"/>
      <c r="AA339" s="188"/>
      <c r="AB339" s="186"/>
      <c r="AC339" s="260">
        <f t="shared" si="83"/>
        <v>8668.6508333333331</v>
      </c>
      <c r="AD339" s="180"/>
      <c r="AE339" s="180"/>
      <c r="AF339" s="190">
        <f t="shared" si="80"/>
        <v>0</v>
      </c>
    </row>
    <row r="340" spans="1:32">
      <c r="A340" s="180">
        <v>318</v>
      </c>
      <c r="B340" s="181" t="s">
        <v>468</v>
      </c>
      <c r="C340" s="181" t="s">
        <v>265</v>
      </c>
      <c r="D340" s="181" t="s">
        <v>689</v>
      </c>
      <c r="E340" s="182" t="s">
        <v>690</v>
      </c>
      <c r="F340" s="183">
        <v>23966.93</v>
      </c>
      <c r="G340" s="183">
        <v>8835.31</v>
      </c>
      <c r="H340" s="183">
        <v>5645</v>
      </c>
      <c r="I340" s="183">
        <v>4065.39</v>
      </c>
      <c r="J340" s="183">
        <v>8796.9599999999991</v>
      </c>
      <c r="K340" s="183">
        <v>9226.66</v>
      </c>
      <c r="L340" s="183">
        <v>10766.27</v>
      </c>
      <c r="M340" s="183">
        <v>-77963.03</v>
      </c>
      <c r="N340" s="183">
        <v>-77532.06</v>
      </c>
      <c r="O340" s="183">
        <v>-58551.97</v>
      </c>
      <c r="P340" s="183">
        <v>-57247.18</v>
      </c>
      <c r="Q340" s="183">
        <v>-54967.360000000001</v>
      </c>
      <c r="R340" s="183">
        <v>-50592.21</v>
      </c>
      <c r="S340" s="184">
        <f t="shared" si="84"/>
        <v>-24353.220833333336</v>
      </c>
      <c r="T340" s="180"/>
      <c r="U340" s="188"/>
      <c r="V340" s="186"/>
      <c r="W340" s="186">
        <f t="shared" si="82"/>
        <v>-24353.220833333336</v>
      </c>
      <c r="X340" s="187"/>
      <c r="Y340" s="186"/>
      <c r="Z340" s="186"/>
      <c r="AA340" s="188"/>
      <c r="AB340" s="186"/>
      <c r="AC340" s="260">
        <f t="shared" si="83"/>
        <v>-24353.220833333336</v>
      </c>
      <c r="AD340" s="180"/>
      <c r="AE340" s="180"/>
      <c r="AF340" s="190">
        <f t="shared" si="80"/>
        <v>0</v>
      </c>
    </row>
    <row r="341" spans="1:32">
      <c r="A341" s="180">
        <v>319</v>
      </c>
      <c r="B341" s="180" t="s">
        <v>124</v>
      </c>
      <c r="C341" s="180" t="s">
        <v>266</v>
      </c>
      <c r="D341" s="180" t="s">
        <v>124</v>
      </c>
      <c r="E341" s="182" t="s">
        <v>691</v>
      </c>
      <c r="F341" s="225">
        <v>2415606.38</v>
      </c>
      <c r="G341" s="225">
        <v>228429.18</v>
      </c>
      <c r="H341" s="225">
        <v>408581.92</v>
      </c>
      <c r="I341" s="225">
        <v>617771.65</v>
      </c>
      <c r="J341" s="225">
        <v>817381.03</v>
      </c>
      <c r="K341" s="225">
        <v>1008966.51</v>
      </c>
      <c r="L341" s="225">
        <v>1203311.8899999999</v>
      </c>
      <c r="M341" s="225">
        <v>1404170.63</v>
      </c>
      <c r="N341" s="225">
        <v>1585684.77</v>
      </c>
      <c r="O341" s="225">
        <v>1784368.72</v>
      </c>
      <c r="P341" s="225">
        <v>1987428.32</v>
      </c>
      <c r="Q341" s="225">
        <v>2175409.71</v>
      </c>
      <c r="R341" s="225">
        <v>2351148.16</v>
      </c>
      <c r="S341" s="184">
        <f>((F341+R341)+((G341+H341+I341+J341+K341+L341+M341+N341+O341+P341+Q341)*2))/24</f>
        <v>1300406.8</v>
      </c>
      <c r="T341" s="180"/>
      <c r="U341" s="188"/>
      <c r="V341" s="186"/>
      <c r="W341" s="186">
        <f t="shared" si="82"/>
        <v>1300406.8</v>
      </c>
      <c r="X341" s="187"/>
      <c r="Y341" s="186"/>
      <c r="Z341" s="186"/>
      <c r="AA341" s="188"/>
      <c r="AB341" s="186"/>
      <c r="AC341" s="260">
        <f t="shared" si="83"/>
        <v>1300406.8</v>
      </c>
      <c r="AD341" s="180"/>
      <c r="AE341" s="180"/>
      <c r="AF341" s="190">
        <f t="shared" si="80"/>
        <v>0</v>
      </c>
    </row>
    <row r="342" spans="1:32">
      <c r="A342" s="180">
        <v>320</v>
      </c>
      <c r="B342" s="180"/>
      <c r="C342" s="180"/>
      <c r="D342" s="180"/>
      <c r="E342" s="229" t="s">
        <v>267</v>
      </c>
      <c r="F342" s="211">
        <f>SUM(F326:F341)</f>
        <v>30542472.069999997</v>
      </c>
      <c r="G342" s="211">
        <f t="shared" ref="G342:S342" si="85">SUM(G326:G341)</f>
        <v>4536994.2699999986</v>
      </c>
      <c r="H342" s="211">
        <f t="shared" si="85"/>
        <v>8450171.6499999985</v>
      </c>
      <c r="I342" s="211">
        <f t="shared" si="85"/>
        <v>12302283</v>
      </c>
      <c r="J342" s="211">
        <f t="shared" si="85"/>
        <v>15026617.399999999</v>
      </c>
      <c r="K342" s="211">
        <f t="shared" si="85"/>
        <v>17086776.140000001</v>
      </c>
      <c r="L342" s="211">
        <f t="shared" si="85"/>
        <v>18797028.25</v>
      </c>
      <c r="M342" s="211">
        <f t="shared" si="85"/>
        <v>20364544.549999997</v>
      </c>
      <c r="N342" s="211">
        <f t="shared" si="85"/>
        <v>22047093.91</v>
      </c>
      <c r="O342" s="211">
        <f t="shared" si="85"/>
        <v>23696834.609999999</v>
      </c>
      <c r="P342" s="211">
        <f t="shared" si="85"/>
        <v>25793227.52</v>
      </c>
      <c r="Q342" s="211">
        <f t="shared" si="85"/>
        <v>28876446.879999999</v>
      </c>
      <c r="R342" s="211">
        <f t="shared" si="85"/>
        <v>33154852.159999996</v>
      </c>
      <c r="S342" s="211">
        <f t="shared" si="85"/>
        <v>19068890.024583332</v>
      </c>
      <c r="T342" s="180"/>
      <c r="U342" s="188"/>
      <c r="V342" s="186"/>
      <c r="W342" s="186"/>
      <c r="X342" s="187"/>
      <c r="Y342" s="186"/>
      <c r="Z342" s="186"/>
      <c r="AA342" s="188"/>
      <c r="AB342" s="186"/>
      <c r="AC342" s="180"/>
      <c r="AD342" s="180"/>
      <c r="AE342" s="180"/>
      <c r="AF342" s="190">
        <f t="shared" si="80"/>
        <v>0</v>
      </c>
    </row>
    <row r="343" spans="1:32">
      <c r="A343" s="180">
        <v>321</v>
      </c>
      <c r="B343" s="180"/>
      <c r="C343" s="180"/>
      <c r="D343" s="180"/>
      <c r="E343" s="229"/>
      <c r="F343" s="183"/>
      <c r="G343" s="264"/>
      <c r="H343" s="252"/>
      <c r="I343" s="252"/>
      <c r="J343" s="253"/>
      <c r="K343" s="254"/>
      <c r="L343" s="255"/>
      <c r="M343" s="256"/>
      <c r="N343" s="257"/>
      <c r="O343" s="224"/>
      <c r="P343" s="258"/>
      <c r="Q343" s="265"/>
      <c r="R343" s="183"/>
      <c r="S343" s="185"/>
      <c r="T343" s="180"/>
      <c r="U343" s="188"/>
      <c r="V343" s="186"/>
      <c r="W343" s="186"/>
      <c r="X343" s="187"/>
      <c r="Y343" s="186"/>
      <c r="Z343" s="186"/>
      <c r="AA343" s="188"/>
      <c r="AB343" s="186"/>
      <c r="AC343" s="180"/>
      <c r="AD343" s="180"/>
      <c r="AE343" s="180"/>
      <c r="AF343" s="190">
        <f t="shared" si="80"/>
        <v>0</v>
      </c>
    </row>
    <row r="344" spans="1:32">
      <c r="A344" s="180">
        <v>322</v>
      </c>
      <c r="B344" s="181" t="s">
        <v>441</v>
      </c>
      <c r="C344" s="181" t="s">
        <v>268</v>
      </c>
      <c r="D344" s="180"/>
      <c r="E344" s="182" t="s">
        <v>692</v>
      </c>
      <c r="F344" s="183">
        <v>29230447.98</v>
      </c>
      <c r="G344" s="183">
        <v>2544235.2400000002</v>
      </c>
      <c r="H344" s="183">
        <v>5102393.0599999996</v>
      </c>
      <c r="I344" s="183">
        <v>7667957.1699999999</v>
      </c>
      <c r="J344" s="183">
        <v>10247492.640000001</v>
      </c>
      <c r="K344" s="183">
        <v>12830612.939999999</v>
      </c>
      <c r="L344" s="183">
        <v>15419057.09</v>
      </c>
      <c r="M344" s="183">
        <v>18020859.960000001</v>
      </c>
      <c r="N344" s="183">
        <v>20637535.760000002</v>
      </c>
      <c r="O344" s="183">
        <v>23270347</v>
      </c>
      <c r="P344" s="183">
        <v>25918672.199999999</v>
      </c>
      <c r="Q344" s="183">
        <v>28582313.68</v>
      </c>
      <c r="R344" s="183">
        <v>31270347.91</v>
      </c>
      <c r="S344" s="185">
        <f>((F344+R344)+((G344+H344+I344+J344+K344+L344+M344+N344+O344+P344+Q344)*2))/24</f>
        <v>16707656.223750001</v>
      </c>
      <c r="T344" s="180"/>
      <c r="U344" s="188"/>
      <c r="V344" s="186"/>
      <c r="W344" s="186">
        <f t="shared" ref="W344:W346" si="86">+S344</f>
        <v>16707656.223750001</v>
      </c>
      <c r="X344" s="187"/>
      <c r="Y344" s="186"/>
      <c r="Z344" s="186"/>
      <c r="AA344" s="188"/>
      <c r="AB344" s="186"/>
      <c r="AC344" s="260">
        <f t="shared" ref="AC344:AC345" si="87">+S344</f>
        <v>16707656.223750001</v>
      </c>
      <c r="AD344" s="180"/>
      <c r="AE344" s="180"/>
      <c r="AF344" s="190">
        <f t="shared" si="80"/>
        <v>0</v>
      </c>
    </row>
    <row r="345" spans="1:32">
      <c r="A345" s="180">
        <v>323</v>
      </c>
      <c r="B345" s="181" t="s">
        <v>441</v>
      </c>
      <c r="C345" s="181" t="s">
        <v>269</v>
      </c>
      <c r="D345" s="180"/>
      <c r="E345" s="182" t="s">
        <v>693</v>
      </c>
      <c r="F345" s="183">
        <v>3457659.27</v>
      </c>
      <c r="G345" s="183">
        <v>296017.63</v>
      </c>
      <c r="H345" s="183">
        <v>592187.13</v>
      </c>
      <c r="I345" s="183">
        <v>891837.16</v>
      </c>
      <c r="J345" s="183">
        <v>1191609.53</v>
      </c>
      <c r="K345" s="183">
        <v>1491420.73</v>
      </c>
      <c r="L345" s="183">
        <v>1790451.9</v>
      </c>
      <c r="M345" s="183">
        <v>2092205.64</v>
      </c>
      <c r="N345" s="183">
        <v>2394012.87</v>
      </c>
      <c r="O345" s="183">
        <v>2695763.14</v>
      </c>
      <c r="P345" s="183">
        <v>2985075.27</v>
      </c>
      <c r="Q345" s="183">
        <v>3251041.51</v>
      </c>
      <c r="R345" s="183">
        <v>3517419.93</v>
      </c>
      <c r="S345" s="185">
        <f>((F345+R345)+((G345+H345+I345+J345+K345+L345+M345+N345+O345+P345+Q345)*2))/24</f>
        <v>1929930.1758333333</v>
      </c>
      <c r="T345" s="180"/>
      <c r="U345" s="188"/>
      <c r="V345" s="186"/>
      <c r="W345" s="186">
        <f t="shared" si="86"/>
        <v>1929930.1758333333</v>
      </c>
      <c r="X345" s="187"/>
      <c r="Y345" s="186"/>
      <c r="Z345" s="186"/>
      <c r="AA345" s="188"/>
      <c r="AB345" s="186"/>
      <c r="AC345" s="260">
        <f t="shared" si="87"/>
        <v>1929930.1758333333</v>
      </c>
      <c r="AD345" s="180"/>
      <c r="AE345" s="180"/>
      <c r="AF345" s="190">
        <f t="shared" si="80"/>
        <v>0</v>
      </c>
    </row>
    <row r="346" spans="1:32">
      <c r="A346" s="180">
        <v>324</v>
      </c>
      <c r="B346" s="181" t="s">
        <v>441</v>
      </c>
      <c r="C346" s="261" t="s">
        <v>270</v>
      </c>
      <c r="D346" s="180"/>
      <c r="E346" s="182" t="s">
        <v>694</v>
      </c>
      <c r="F346" s="225">
        <v>0</v>
      </c>
      <c r="G346" s="225">
        <v>0</v>
      </c>
      <c r="H346" s="225">
        <v>0</v>
      </c>
      <c r="I346" s="225">
        <v>0</v>
      </c>
      <c r="J346" s="225">
        <v>0</v>
      </c>
      <c r="K346" s="225">
        <v>0</v>
      </c>
      <c r="L346" s="225">
        <v>0</v>
      </c>
      <c r="M346" s="225">
        <v>0</v>
      </c>
      <c r="N346" s="225">
        <v>0</v>
      </c>
      <c r="O346" s="225">
        <v>0</v>
      </c>
      <c r="P346" s="225">
        <v>0</v>
      </c>
      <c r="Q346" s="225">
        <v>0</v>
      </c>
      <c r="R346" s="225">
        <v>0</v>
      </c>
      <c r="S346" s="185">
        <f>((F346+R346)+((G346+H346+I346+J346+K346+L346+M346+N346+O346+P346+Q346)*2))/24</f>
        <v>0</v>
      </c>
      <c r="T346" s="180"/>
      <c r="U346" s="188"/>
      <c r="V346" s="186"/>
      <c r="W346" s="186">
        <f t="shared" si="86"/>
        <v>0</v>
      </c>
      <c r="X346" s="187"/>
      <c r="Y346" s="186"/>
      <c r="Z346" s="186"/>
      <c r="AA346" s="188"/>
      <c r="AB346" s="186"/>
      <c r="AC346" s="260">
        <f>+S346</f>
        <v>0</v>
      </c>
      <c r="AD346" s="180"/>
      <c r="AE346" s="180"/>
      <c r="AF346" s="190">
        <f t="shared" si="80"/>
        <v>0</v>
      </c>
    </row>
    <row r="347" spans="1:32">
      <c r="A347" s="180">
        <v>325</v>
      </c>
      <c r="B347" s="180"/>
      <c r="C347" s="180"/>
      <c r="D347" s="180"/>
      <c r="E347" s="182" t="s">
        <v>271</v>
      </c>
      <c r="F347" s="211">
        <f>SUM(F344:F346)</f>
        <v>32688107.25</v>
      </c>
      <c r="G347" s="211">
        <f t="shared" ref="G347:S347" si="88">SUM(G344:G346)</f>
        <v>2840252.87</v>
      </c>
      <c r="H347" s="211">
        <f t="shared" si="88"/>
        <v>5694580.1899999995</v>
      </c>
      <c r="I347" s="211">
        <f t="shared" si="88"/>
        <v>8559794.3300000001</v>
      </c>
      <c r="J347" s="211">
        <f t="shared" si="88"/>
        <v>11439102.17</v>
      </c>
      <c r="K347" s="211">
        <f t="shared" si="88"/>
        <v>14322033.67</v>
      </c>
      <c r="L347" s="211">
        <f t="shared" si="88"/>
        <v>17209508.989999998</v>
      </c>
      <c r="M347" s="211">
        <f t="shared" si="88"/>
        <v>20113065.600000001</v>
      </c>
      <c r="N347" s="211">
        <f t="shared" si="88"/>
        <v>23031548.630000003</v>
      </c>
      <c r="O347" s="211">
        <f t="shared" si="88"/>
        <v>25966110.140000001</v>
      </c>
      <c r="P347" s="211">
        <f t="shared" si="88"/>
        <v>28903747.469999999</v>
      </c>
      <c r="Q347" s="211">
        <f t="shared" si="88"/>
        <v>31833355.189999998</v>
      </c>
      <c r="R347" s="211">
        <f t="shared" si="88"/>
        <v>34787767.840000004</v>
      </c>
      <c r="S347" s="212">
        <f t="shared" si="88"/>
        <v>18637586.399583332</v>
      </c>
      <c r="T347" s="180"/>
      <c r="U347" s="188"/>
      <c r="V347" s="186"/>
      <c r="W347" s="186"/>
      <c r="X347" s="187"/>
      <c r="Y347" s="186"/>
      <c r="Z347" s="186"/>
      <c r="AA347" s="188"/>
      <c r="AB347" s="186"/>
      <c r="AC347" s="180"/>
      <c r="AD347" s="180"/>
      <c r="AE347" s="180"/>
      <c r="AF347" s="190">
        <f t="shared" si="80"/>
        <v>0</v>
      </c>
    </row>
    <row r="348" spans="1:32">
      <c r="A348" s="180">
        <v>326</v>
      </c>
      <c r="B348" s="180"/>
      <c r="C348" s="180"/>
      <c r="D348" s="180"/>
      <c r="E348" s="229"/>
      <c r="F348" s="183"/>
      <c r="G348" s="264"/>
      <c r="H348" s="252"/>
      <c r="I348" s="252"/>
      <c r="J348" s="253"/>
      <c r="K348" s="254"/>
      <c r="L348" s="255"/>
      <c r="M348" s="256"/>
      <c r="N348" s="257"/>
      <c r="O348" s="224"/>
      <c r="P348" s="258"/>
      <c r="Q348" s="265"/>
      <c r="R348" s="183"/>
      <c r="S348" s="185"/>
      <c r="T348" s="180"/>
      <c r="U348" s="188"/>
      <c r="V348" s="186"/>
      <c r="W348" s="186"/>
      <c r="X348" s="187"/>
      <c r="Y348" s="186"/>
      <c r="Z348" s="186"/>
      <c r="AA348" s="188"/>
      <c r="AB348" s="186"/>
      <c r="AC348" s="180"/>
      <c r="AD348" s="180"/>
      <c r="AE348" s="180"/>
      <c r="AF348" s="190">
        <f t="shared" si="80"/>
        <v>0</v>
      </c>
    </row>
    <row r="349" spans="1:32">
      <c r="A349" s="180">
        <v>327</v>
      </c>
      <c r="B349" s="181" t="s">
        <v>441</v>
      </c>
      <c r="C349" s="181" t="s">
        <v>272</v>
      </c>
      <c r="D349" s="180"/>
      <c r="E349" s="182" t="s">
        <v>273</v>
      </c>
      <c r="F349" s="183">
        <v>0</v>
      </c>
      <c r="G349" s="183">
        <v>0</v>
      </c>
      <c r="H349" s="183">
        <v>0</v>
      </c>
      <c r="I349" s="183">
        <v>0</v>
      </c>
      <c r="J349" s="183">
        <v>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83">
        <v>0</v>
      </c>
      <c r="Q349" s="183">
        <v>0</v>
      </c>
      <c r="R349" s="183">
        <v>0</v>
      </c>
      <c r="S349" s="184">
        <f>((F349+R349)+((G349+H349+I349+J349+K349+L349+M349+N349+O349+P349+Q349)*2))/24</f>
        <v>0</v>
      </c>
      <c r="T349" s="180"/>
      <c r="U349" s="188"/>
      <c r="V349" s="186"/>
      <c r="W349" s="186"/>
      <c r="X349" s="187"/>
      <c r="Y349" s="186"/>
      <c r="Z349" s="186"/>
      <c r="AA349" s="188"/>
      <c r="AB349" s="186"/>
      <c r="AC349" s="180"/>
      <c r="AD349" s="180"/>
      <c r="AE349" s="180"/>
      <c r="AF349" s="190">
        <f t="shared" si="80"/>
        <v>0</v>
      </c>
    </row>
    <row r="350" spans="1:32">
      <c r="A350" s="180">
        <v>328</v>
      </c>
      <c r="B350" s="181" t="s">
        <v>441</v>
      </c>
      <c r="C350" s="181" t="s">
        <v>274</v>
      </c>
      <c r="D350" s="180"/>
      <c r="E350" s="182" t="s">
        <v>275</v>
      </c>
      <c r="F350" s="183">
        <v>12851615.869999999</v>
      </c>
      <c r="G350" s="183">
        <v>1173036.25</v>
      </c>
      <c r="H350" s="183">
        <v>2346072.4900000002</v>
      </c>
      <c r="I350" s="183">
        <v>3519108.75</v>
      </c>
      <c r="J350" s="183">
        <v>4692145</v>
      </c>
      <c r="K350" s="183">
        <v>5865181.2400000002</v>
      </c>
      <c r="L350" s="183">
        <v>7190717.5</v>
      </c>
      <c r="M350" s="183">
        <v>8516253.75</v>
      </c>
      <c r="N350" s="183">
        <v>9841733.1199999992</v>
      </c>
      <c r="O350" s="183">
        <v>11102087.51</v>
      </c>
      <c r="P350" s="183">
        <v>12362441.880000001</v>
      </c>
      <c r="Q350" s="183">
        <v>13586500.199999999</v>
      </c>
      <c r="R350" s="183">
        <v>14810558.539999999</v>
      </c>
      <c r="S350" s="184">
        <f>((F350+R350)+((G350+H350+I350+J350+K350+L350+M350+N350+O350+P350+Q350)*2))/24</f>
        <v>7835530.407916666</v>
      </c>
      <c r="T350" s="180"/>
      <c r="U350" s="188"/>
      <c r="V350" s="186"/>
      <c r="W350" s="186">
        <f t="shared" ref="W350:W364" si="89">+S350</f>
        <v>7835530.407916666</v>
      </c>
      <c r="X350" s="187"/>
      <c r="Y350" s="186"/>
      <c r="Z350" s="186"/>
      <c r="AA350" s="188"/>
      <c r="AB350" s="186"/>
      <c r="AC350" s="260">
        <f t="shared" ref="AC350:AC364" si="90">+S350</f>
        <v>7835530.407916666</v>
      </c>
      <c r="AD350" s="180"/>
      <c r="AE350" s="180"/>
      <c r="AF350" s="190">
        <f t="shared" si="80"/>
        <v>0</v>
      </c>
    </row>
    <row r="351" spans="1:32">
      <c r="A351" s="180">
        <v>329</v>
      </c>
      <c r="B351" s="181" t="s">
        <v>441</v>
      </c>
      <c r="C351" s="181" t="s">
        <v>274</v>
      </c>
      <c r="D351" s="181" t="s">
        <v>22</v>
      </c>
      <c r="E351" s="224" t="s">
        <v>276</v>
      </c>
      <c r="F351" s="183">
        <v>1237444.53</v>
      </c>
      <c r="G351" s="183">
        <v>201826.33</v>
      </c>
      <c r="H351" s="183">
        <v>317788.17</v>
      </c>
      <c r="I351" s="183">
        <v>421743.91</v>
      </c>
      <c r="J351" s="183">
        <v>506288.91</v>
      </c>
      <c r="K351" s="183">
        <v>579140.80000000005</v>
      </c>
      <c r="L351" s="183">
        <v>620019.06000000006</v>
      </c>
      <c r="M351" s="183">
        <v>639514.62</v>
      </c>
      <c r="N351" s="183">
        <v>679468.62</v>
      </c>
      <c r="O351" s="183">
        <v>758430.75</v>
      </c>
      <c r="P351" s="183">
        <v>845594.95</v>
      </c>
      <c r="Q351" s="183">
        <v>932601.67</v>
      </c>
      <c r="R351" s="183">
        <v>1014898.94</v>
      </c>
      <c r="S351" s="184">
        <f>((F351+R351)+((G351+H351+I351+J351+K351+L351+M351+N351+O351+P351+Q351)*2))/24</f>
        <v>635715.79375000007</v>
      </c>
      <c r="T351" s="180"/>
      <c r="U351" s="188"/>
      <c r="V351" s="186"/>
      <c r="W351" s="186">
        <f t="shared" si="89"/>
        <v>635715.79375000007</v>
      </c>
      <c r="X351" s="187"/>
      <c r="Y351" s="186"/>
      <c r="Z351" s="186"/>
      <c r="AA351" s="188"/>
      <c r="AB351" s="186"/>
      <c r="AC351" s="260">
        <f t="shared" si="90"/>
        <v>635715.79375000007</v>
      </c>
      <c r="AD351" s="180"/>
      <c r="AE351" s="180"/>
      <c r="AF351" s="190">
        <f t="shared" si="80"/>
        <v>0</v>
      </c>
    </row>
    <row r="352" spans="1:32">
      <c r="A352" s="180">
        <v>330</v>
      </c>
      <c r="B352" s="181" t="s">
        <v>441</v>
      </c>
      <c r="C352" s="181" t="s">
        <v>274</v>
      </c>
      <c r="D352" s="181" t="s">
        <v>25</v>
      </c>
      <c r="E352" s="224" t="s">
        <v>1029</v>
      </c>
      <c r="F352" s="183">
        <v>113020.83</v>
      </c>
      <c r="G352" s="183">
        <v>10763.89</v>
      </c>
      <c r="H352" s="183">
        <v>20833.330000000002</v>
      </c>
      <c r="I352" s="183">
        <v>31597.22</v>
      </c>
      <c r="J352" s="183">
        <v>42013.89</v>
      </c>
      <c r="K352" s="183">
        <v>52777.78</v>
      </c>
      <c r="L352" s="183">
        <v>63194.44</v>
      </c>
      <c r="M352" s="183">
        <v>73958.33</v>
      </c>
      <c r="N352" s="183">
        <v>84722.22</v>
      </c>
      <c r="O352" s="183">
        <v>95138.880000000005</v>
      </c>
      <c r="P352" s="183">
        <v>105902.77</v>
      </c>
      <c r="Q352" s="183">
        <v>116319.44</v>
      </c>
      <c r="R352" s="183">
        <v>127083.32</v>
      </c>
      <c r="S352" s="184">
        <f t="shared" ref="S352:S362" si="91">((F352+R352)+((G352+H352+I352+J352+K352+L352+M352+N352+O352+P352+Q352)*2))/24</f>
        <v>68106.188749999987</v>
      </c>
      <c r="T352" s="180"/>
      <c r="U352" s="188"/>
      <c r="V352" s="186"/>
      <c r="W352" s="186">
        <f t="shared" si="89"/>
        <v>68106.188749999987</v>
      </c>
      <c r="X352" s="187"/>
      <c r="Y352" s="186"/>
      <c r="Z352" s="186"/>
      <c r="AA352" s="188"/>
      <c r="AB352" s="186"/>
      <c r="AC352" s="260">
        <f>+W352</f>
        <v>68106.188749999987</v>
      </c>
      <c r="AD352" s="180"/>
      <c r="AE352" s="180"/>
      <c r="AF352" s="190"/>
    </row>
    <row r="353" spans="1:32">
      <c r="A353" s="180">
        <v>331</v>
      </c>
      <c r="B353" s="181" t="s">
        <v>441</v>
      </c>
      <c r="C353" s="181" t="s">
        <v>277</v>
      </c>
      <c r="D353" s="181" t="s">
        <v>1030</v>
      </c>
      <c r="E353" s="224" t="s">
        <v>1031</v>
      </c>
      <c r="F353" s="183">
        <v>3227</v>
      </c>
      <c r="G353" s="183">
        <v>0</v>
      </c>
      <c r="H353" s="183">
        <v>0</v>
      </c>
      <c r="I353" s="183">
        <v>1050</v>
      </c>
      <c r="J353" s="183">
        <v>1050</v>
      </c>
      <c r="K353" s="183">
        <v>1050</v>
      </c>
      <c r="L353" s="183">
        <v>2114</v>
      </c>
      <c r="M353" s="183">
        <v>2114</v>
      </c>
      <c r="N353" s="183">
        <v>2114</v>
      </c>
      <c r="O353" s="183">
        <v>2885</v>
      </c>
      <c r="P353" s="183">
        <v>2885</v>
      </c>
      <c r="Q353" s="183">
        <v>2885</v>
      </c>
      <c r="R353" s="183">
        <v>3709</v>
      </c>
      <c r="S353" s="184">
        <f t="shared" si="91"/>
        <v>1801.25</v>
      </c>
      <c r="T353" s="180"/>
      <c r="U353" s="188"/>
      <c r="V353" s="186"/>
      <c r="W353" s="186">
        <f t="shared" si="89"/>
        <v>1801.25</v>
      </c>
      <c r="X353" s="187"/>
      <c r="Y353" s="186"/>
      <c r="Z353" s="186"/>
      <c r="AA353" s="188"/>
      <c r="AB353" s="186"/>
      <c r="AC353" s="260">
        <f>+W353</f>
        <v>1801.25</v>
      </c>
      <c r="AD353" s="180"/>
      <c r="AE353" s="180"/>
      <c r="AF353" s="190"/>
    </row>
    <row r="354" spans="1:32">
      <c r="A354" s="180">
        <v>332</v>
      </c>
      <c r="B354" s="181" t="s">
        <v>441</v>
      </c>
      <c r="C354" s="181" t="s">
        <v>277</v>
      </c>
      <c r="D354" s="181" t="s">
        <v>133</v>
      </c>
      <c r="E354" s="182" t="s">
        <v>695</v>
      </c>
      <c r="F354" s="183">
        <v>3.6379788070917101E-12</v>
      </c>
      <c r="G354" s="183">
        <v>0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83">
        <v>0</v>
      </c>
      <c r="Q354" s="183">
        <v>0</v>
      </c>
      <c r="R354" s="183">
        <v>0</v>
      </c>
      <c r="S354" s="184">
        <f t="shared" si="91"/>
        <v>1.5158245029548793E-13</v>
      </c>
      <c r="T354" s="180"/>
      <c r="U354" s="188"/>
      <c r="V354" s="186"/>
      <c r="W354" s="186">
        <f t="shared" si="89"/>
        <v>1.5158245029548793E-13</v>
      </c>
      <c r="X354" s="187"/>
      <c r="Y354" s="186"/>
      <c r="Z354" s="186"/>
      <c r="AA354" s="188"/>
      <c r="AB354" s="186"/>
      <c r="AC354" s="260">
        <f t="shared" si="90"/>
        <v>1.5158245029548793E-13</v>
      </c>
      <c r="AD354" s="180"/>
      <c r="AE354" s="180"/>
      <c r="AF354" s="190">
        <f t="shared" si="80"/>
        <v>0</v>
      </c>
    </row>
    <row r="355" spans="1:32">
      <c r="A355" s="180">
        <v>333</v>
      </c>
      <c r="B355" s="181" t="s">
        <v>441</v>
      </c>
      <c r="C355" s="181" t="s">
        <v>277</v>
      </c>
      <c r="D355" s="181" t="s">
        <v>1032</v>
      </c>
      <c r="E355" s="182" t="s">
        <v>1033</v>
      </c>
      <c r="F355" s="183">
        <v>1212769.3899999999</v>
      </c>
      <c r="G355" s="183">
        <v>-0.01</v>
      </c>
      <c r="H355" s="183">
        <v>-0.01</v>
      </c>
      <c r="I355" s="183">
        <v>-0.01</v>
      </c>
      <c r="J355" s="183">
        <v>-0.01</v>
      </c>
      <c r="K355" s="183">
        <v>-0.01</v>
      </c>
      <c r="L355" s="183">
        <v>-0.01</v>
      </c>
      <c r="M355" s="183">
        <v>-0.01</v>
      </c>
      <c r="N355" s="183">
        <v>-0.01</v>
      </c>
      <c r="O355" s="183">
        <v>-0.01</v>
      </c>
      <c r="P355" s="183">
        <v>-0.01</v>
      </c>
      <c r="Q355" s="183">
        <v>-0.01</v>
      </c>
      <c r="R355" s="183">
        <v>-0.01</v>
      </c>
      <c r="S355" s="184">
        <f t="shared" si="91"/>
        <v>50532.048333333332</v>
      </c>
      <c r="T355" s="180"/>
      <c r="U355" s="188"/>
      <c r="V355" s="186"/>
      <c r="W355" s="186">
        <f t="shared" si="89"/>
        <v>50532.048333333332</v>
      </c>
      <c r="X355" s="187"/>
      <c r="Y355" s="186"/>
      <c r="Z355" s="186"/>
      <c r="AA355" s="188"/>
      <c r="AB355" s="186"/>
      <c r="AC355" s="260">
        <f t="shared" si="90"/>
        <v>50532.048333333332</v>
      </c>
      <c r="AD355" s="180"/>
      <c r="AE355" s="180"/>
      <c r="AF355" s="190"/>
    </row>
    <row r="356" spans="1:32">
      <c r="A356" s="180">
        <v>334</v>
      </c>
      <c r="B356" s="181" t="s">
        <v>441</v>
      </c>
      <c r="C356" s="181" t="s">
        <v>277</v>
      </c>
      <c r="D356" s="181" t="s">
        <v>286</v>
      </c>
      <c r="E356" s="182" t="s">
        <v>1034</v>
      </c>
      <c r="F356" s="183">
        <v>33252.980000000003</v>
      </c>
      <c r="G356" s="183">
        <v>0</v>
      </c>
      <c r="H356" s="183">
        <v>0</v>
      </c>
      <c r="I356" s="183">
        <v>8444.42</v>
      </c>
      <c r="J356" s="183">
        <v>8444.42</v>
      </c>
      <c r="K356" s="183">
        <v>14937.12</v>
      </c>
      <c r="L356" s="183">
        <v>18135.3</v>
      </c>
      <c r="M356" s="183">
        <v>18135.3</v>
      </c>
      <c r="N356" s="183">
        <v>18135.3</v>
      </c>
      <c r="O356" s="183">
        <v>27285.99</v>
      </c>
      <c r="P356" s="183">
        <v>27468.55</v>
      </c>
      <c r="Q356" s="183">
        <v>27285.99</v>
      </c>
      <c r="R356" s="183">
        <v>36361.96</v>
      </c>
      <c r="S356" s="184">
        <f t="shared" si="91"/>
        <v>16923.321666666667</v>
      </c>
      <c r="T356" s="180"/>
      <c r="U356" s="188"/>
      <c r="V356" s="186"/>
      <c r="W356" s="186">
        <f t="shared" si="89"/>
        <v>16923.321666666667</v>
      </c>
      <c r="X356" s="187"/>
      <c r="Y356" s="186"/>
      <c r="Z356" s="186"/>
      <c r="AA356" s="188"/>
      <c r="AB356" s="186"/>
      <c r="AC356" s="260">
        <f t="shared" si="90"/>
        <v>16923.321666666667</v>
      </c>
      <c r="AD356" s="180"/>
      <c r="AE356" s="180"/>
      <c r="AF356" s="190"/>
    </row>
    <row r="357" spans="1:32">
      <c r="A357" s="180">
        <v>335</v>
      </c>
      <c r="B357" s="181" t="s">
        <v>466</v>
      </c>
      <c r="C357" s="181" t="s">
        <v>277</v>
      </c>
      <c r="D357" s="181" t="s">
        <v>696</v>
      </c>
      <c r="E357" s="182" t="s">
        <v>697</v>
      </c>
      <c r="F357" s="183">
        <v>4567.83</v>
      </c>
      <c r="G357" s="183">
        <v>24.65</v>
      </c>
      <c r="H357" s="183">
        <v>58.08</v>
      </c>
      <c r="I357" s="183">
        <v>103.18</v>
      </c>
      <c r="J357" s="183">
        <v>130.78</v>
      </c>
      <c r="K357" s="183">
        <v>252.71</v>
      </c>
      <c r="L357" s="183">
        <v>332.5</v>
      </c>
      <c r="M357" s="183">
        <v>384.72</v>
      </c>
      <c r="N357" s="183">
        <v>458.81</v>
      </c>
      <c r="O357" s="183">
        <v>567.53</v>
      </c>
      <c r="P357" s="183">
        <v>701.8</v>
      </c>
      <c r="Q357" s="183">
        <v>788.18</v>
      </c>
      <c r="R357" s="183">
        <v>1386.35</v>
      </c>
      <c r="S357" s="184">
        <f t="shared" si="91"/>
        <v>565.00250000000005</v>
      </c>
      <c r="T357" s="180"/>
      <c r="U357" s="188"/>
      <c r="V357" s="186"/>
      <c r="W357" s="186">
        <f t="shared" si="89"/>
        <v>565.00250000000005</v>
      </c>
      <c r="X357" s="187"/>
      <c r="Y357" s="186"/>
      <c r="Z357" s="186"/>
      <c r="AA357" s="188"/>
      <c r="AB357" s="186"/>
      <c r="AC357" s="260">
        <f t="shared" si="90"/>
        <v>565.00250000000005</v>
      </c>
      <c r="AD357" s="180"/>
      <c r="AE357" s="180"/>
      <c r="AF357" s="190">
        <f t="shared" si="80"/>
        <v>0</v>
      </c>
    </row>
    <row r="358" spans="1:32">
      <c r="A358" s="180">
        <v>336</v>
      </c>
      <c r="B358" s="181" t="s">
        <v>466</v>
      </c>
      <c r="C358" s="181" t="s">
        <v>277</v>
      </c>
      <c r="D358" s="181" t="s">
        <v>698</v>
      </c>
      <c r="E358" s="182" t="s">
        <v>699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83">
        <v>0</v>
      </c>
      <c r="Q358" s="183">
        <v>0</v>
      </c>
      <c r="R358" s="183">
        <v>0</v>
      </c>
      <c r="S358" s="184">
        <f t="shared" si="91"/>
        <v>0</v>
      </c>
      <c r="T358" s="180"/>
      <c r="U358" s="188"/>
      <c r="V358" s="186"/>
      <c r="W358" s="186">
        <f t="shared" si="89"/>
        <v>0</v>
      </c>
      <c r="X358" s="187"/>
      <c r="Y358" s="186"/>
      <c r="Z358" s="186"/>
      <c r="AA358" s="188"/>
      <c r="AB358" s="186"/>
      <c r="AC358" s="260">
        <f t="shared" si="90"/>
        <v>0</v>
      </c>
      <c r="AD358" s="180"/>
      <c r="AE358" s="180"/>
      <c r="AF358" s="190">
        <f t="shared" si="80"/>
        <v>0</v>
      </c>
    </row>
    <row r="359" spans="1:32">
      <c r="A359" s="180">
        <v>337</v>
      </c>
      <c r="B359" s="181" t="s">
        <v>466</v>
      </c>
      <c r="C359" s="181" t="s">
        <v>277</v>
      </c>
      <c r="D359" s="181" t="s">
        <v>700</v>
      </c>
      <c r="E359" s="182" t="s">
        <v>701</v>
      </c>
      <c r="F359" s="183">
        <v>92377.64</v>
      </c>
      <c r="G359" s="183">
        <v>5008.58</v>
      </c>
      <c r="H359" s="183">
        <v>7977.4</v>
      </c>
      <c r="I359" s="183">
        <v>9092.27</v>
      </c>
      <c r="J359" s="183">
        <v>10234.33</v>
      </c>
      <c r="K359" s="183">
        <v>10234.33</v>
      </c>
      <c r="L359" s="183">
        <v>10234.33</v>
      </c>
      <c r="M359" s="183">
        <v>10234.33</v>
      </c>
      <c r="N359" s="183">
        <v>10234.33</v>
      </c>
      <c r="O359" s="183">
        <v>10234.33</v>
      </c>
      <c r="P359" s="183">
        <v>10234.33</v>
      </c>
      <c r="Q359" s="183">
        <v>10234.33</v>
      </c>
      <c r="R359" s="183">
        <v>13347.42</v>
      </c>
      <c r="S359" s="184">
        <f t="shared" si="91"/>
        <v>13067.951666666668</v>
      </c>
      <c r="T359" s="180"/>
      <c r="U359" s="188"/>
      <c r="V359" s="186"/>
      <c r="W359" s="186">
        <f t="shared" si="89"/>
        <v>13067.951666666668</v>
      </c>
      <c r="X359" s="187"/>
      <c r="Y359" s="186"/>
      <c r="Z359" s="186"/>
      <c r="AA359" s="188"/>
      <c r="AB359" s="186"/>
      <c r="AC359" s="260">
        <f t="shared" si="90"/>
        <v>13067.951666666668</v>
      </c>
      <c r="AD359" s="180"/>
      <c r="AE359" s="180"/>
      <c r="AF359" s="190">
        <f t="shared" si="80"/>
        <v>0</v>
      </c>
    </row>
    <row r="360" spans="1:32">
      <c r="A360" s="180">
        <v>338</v>
      </c>
      <c r="B360" s="181" t="s">
        <v>468</v>
      </c>
      <c r="C360" s="181" t="s">
        <v>277</v>
      </c>
      <c r="D360" s="181" t="s">
        <v>696</v>
      </c>
      <c r="E360" s="182" t="s">
        <v>697</v>
      </c>
      <c r="F360" s="183">
        <v>16599.79</v>
      </c>
      <c r="G360" s="183">
        <v>151.19999999999999</v>
      </c>
      <c r="H360" s="183">
        <v>283.37</v>
      </c>
      <c r="I360" s="183">
        <v>477.29</v>
      </c>
      <c r="J360" s="183">
        <v>740.81</v>
      </c>
      <c r="K360" s="183">
        <v>1214.43</v>
      </c>
      <c r="L360" s="183">
        <v>1777.6</v>
      </c>
      <c r="M360" s="183">
        <v>2475.8000000000002</v>
      </c>
      <c r="N360" s="183">
        <v>3053.27</v>
      </c>
      <c r="O360" s="183">
        <v>3960.22</v>
      </c>
      <c r="P360" s="183">
        <v>5233.59</v>
      </c>
      <c r="Q360" s="183">
        <v>6337.36</v>
      </c>
      <c r="R360" s="183">
        <v>9422.17</v>
      </c>
      <c r="S360" s="184">
        <f t="shared" si="91"/>
        <v>3226.3266666666664</v>
      </c>
      <c r="T360" s="180"/>
      <c r="U360" s="188"/>
      <c r="V360" s="186"/>
      <c r="W360" s="186">
        <f t="shared" si="89"/>
        <v>3226.3266666666664</v>
      </c>
      <c r="X360" s="187"/>
      <c r="Y360" s="186"/>
      <c r="Z360" s="186"/>
      <c r="AA360" s="188"/>
      <c r="AB360" s="186"/>
      <c r="AC360" s="260">
        <f t="shared" si="90"/>
        <v>3226.3266666666664</v>
      </c>
      <c r="AD360" s="180"/>
      <c r="AE360" s="180"/>
      <c r="AF360" s="190">
        <f t="shared" si="80"/>
        <v>0</v>
      </c>
    </row>
    <row r="361" spans="1:32">
      <c r="A361" s="180">
        <v>339</v>
      </c>
      <c r="B361" s="181" t="s">
        <v>468</v>
      </c>
      <c r="C361" s="181" t="s">
        <v>277</v>
      </c>
      <c r="D361" s="181" t="s">
        <v>698</v>
      </c>
      <c r="E361" s="182" t="s">
        <v>699</v>
      </c>
      <c r="F361" s="183">
        <v>0</v>
      </c>
      <c r="G361" s="183">
        <v>0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183">
        <v>0</v>
      </c>
      <c r="P361" s="183">
        <v>0</v>
      </c>
      <c r="Q361" s="183">
        <v>0</v>
      </c>
      <c r="R361" s="183">
        <v>0</v>
      </c>
      <c r="S361" s="184">
        <f t="shared" si="91"/>
        <v>0</v>
      </c>
      <c r="T361" s="180"/>
      <c r="U361" s="188"/>
      <c r="V361" s="186"/>
      <c r="W361" s="186">
        <f t="shared" si="89"/>
        <v>0</v>
      </c>
      <c r="X361" s="187"/>
      <c r="Y361" s="186"/>
      <c r="Z361" s="186"/>
      <c r="AA361" s="188"/>
      <c r="AB361" s="186"/>
      <c r="AC361" s="260">
        <f t="shared" si="90"/>
        <v>0</v>
      </c>
      <c r="AD361" s="180"/>
      <c r="AE361" s="180"/>
      <c r="AF361" s="190">
        <f t="shared" si="80"/>
        <v>0</v>
      </c>
    </row>
    <row r="362" spans="1:32">
      <c r="A362" s="180">
        <v>340</v>
      </c>
      <c r="B362" s="181" t="s">
        <v>468</v>
      </c>
      <c r="C362" s="181" t="s">
        <v>277</v>
      </c>
      <c r="D362" s="181" t="s">
        <v>700</v>
      </c>
      <c r="E362" s="182" t="s">
        <v>701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83">
        <v>0</v>
      </c>
      <c r="Q362" s="183">
        <v>0</v>
      </c>
      <c r="R362" s="183">
        <v>0</v>
      </c>
      <c r="S362" s="184">
        <f t="shared" si="91"/>
        <v>0</v>
      </c>
      <c r="T362" s="180"/>
      <c r="U362" s="188"/>
      <c r="V362" s="186"/>
      <c r="W362" s="186">
        <f t="shared" si="89"/>
        <v>0</v>
      </c>
      <c r="X362" s="187"/>
      <c r="Y362" s="186"/>
      <c r="Z362" s="186"/>
      <c r="AA362" s="188"/>
      <c r="AB362" s="186"/>
      <c r="AC362" s="260">
        <f t="shared" si="90"/>
        <v>0</v>
      </c>
      <c r="AD362" s="180"/>
      <c r="AE362" s="180"/>
      <c r="AF362" s="190">
        <f t="shared" si="80"/>
        <v>0</v>
      </c>
    </row>
    <row r="363" spans="1:32">
      <c r="A363" s="180">
        <v>341</v>
      </c>
      <c r="B363" s="181" t="s">
        <v>441</v>
      </c>
      <c r="C363" s="181" t="s">
        <v>278</v>
      </c>
      <c r="D363" s="180"/>
      <c r="E363" s="182" t="s">
        <v>279</v>
      </c>
      <c r="F363" s="183">
        <v>216975.49</v>
      </c>
      <c r="G363" s="183">
        <v>18520.37</v>
      </c>
      <c r="H363" s="183">
        <v>37040.75</v>
      </c>
      <c r="I363" s="183">
        <v>55561.120000000003</v>
      </c>
      <c r="J363" s="183">
        <v>74081.5</v>
      </c>
      <c r="K363" s="183">
        <v>92601.87</v>
      </c>
      <c r="L363" s="183">
        <v>111608.52</v>
      </c>
      <c r="M363" s="183">
        <v>130405.66</v>
      </c>
      <c r="N363" s="183">
        <v>148525.69</v>
      </c>
      <c r="O363" s="183">
        <v>166235.5</v>
      </c>
      <c r="P363" s="183">
        <v>184200.8</v>
      </c>
      <c r="Q363" s="183">
        <v>197821.21</v>
      </c>
      <c r="R363" s="183">
        <v>211496.36</v>
      </c>
      <c r="S363" s="184">
        <f>((F363+R363)+((G363+H363+I363+J363+K363+L363+M363+N363+O363+P363+Q363)*2))/24</f>
        <v>119236.57625</v>
      </c>
      <c r="T363" s="180"/>
      <c r="U363" s="188"/>
      <c r="V363" s="186"/>
      <c r="W363" s="186">
        <f t="shared" si="89"/>
        <v>119236.57625</v>
      </c>
      <c r="X363" s="187"/>
      <c r="Y363" s="186"/>
      <c r="Z363" s="186"/>
      <c r="AA363" s="188"/>
      <c r="AB363" s="186"/>
      <c r="AC363" s="260">
        <f t="shared" si="90"/>
        <v>119236.57625</v>
      </c>
      <c r="AD363" s="180"/>
      <c r="AE363" s="180"/>
      <c r="AF363" s="190">
        <f t="shared" si="80"/>
        <v>0</v>
      </c>
    </row>
    <row r="364" spans="1:32">
      <c r="A364" s="180">
        <v>342</v>
      </c>
      <c r="B364" s="181" t="s">
        <v>441</v>
      </c>
      <c r="C364" s="181" t="s">
        <v>280</v>
      </c>
      <c r="D364" s="180"/>
      <c r="E364" s="182" t="s">
        <v>702</v>
      </c>
      <c r="F364" s="225">
        <v>40970.639999999999</v>
      </c>
      <c r="G364" s="225">
        <v>3414.22</v>
      </c>
      <c r="H364" s="225">
        <v>6828.44</v>
      </c>
      <c r="I364" s="225">
        <v>10242.66</v>
      </c>
      <c r="J364" s="225">
        <v>13656.88</v>
      </c>
      <c r="K364" s="225">
        <v>17071.099999999999</v>
      </c>
      <c r="L364" s="225">
        <v>20485.32</v>
      </c>
      <c r="M364" s="225">
        <v>23899.54</v>
      </c>
      <c r="N364" s="225">
        <v>27313.759999999998</v>
      </c>
      <c r="O364" s="225">
        <v>30727.98</v>
      </c>
      <c r="P364" s="225">
        <v>34142.199999999997</v>
      </c>
      <c r="Q364" s="225">
        <v>39125.19</v>
      </c>
      <c r="R364" s="225">
        <v>44118.75</v>
      </c>
      <c r="S364" s="184">
        <f>((F364+R364)+((G364+H364+I364+J364+K364+L364+M364+N364+O364+P364+Q364)*2))/24</f>
        <v>22454.332083333331</v>
      </c>
      <c r="T364" s="180"/>
      <c r="U364" s="188"/>
      <c r="V364" s="186"/>
      <c r="W364" s="186">
        <f t="shared" si="89"/>
        <v>22454.332083333331</v>
      </c>
      <c r="X364" s="187"/>
      <c r="Y364" s="186"/>
      <c r="Z364" s="186"/>
      <c r="AA364" s="188"/>
      <c r="AB364" s="186"/>
      <c r="AC364" s="260">
        <f t="shared" si="90"/>
        <v>22454.332083333331</v>
      </c>
      <c r="AD364" s="180"/>
      <c r="AE364" s="180"/>
      <c r="AF364" s="190">
        <f t="shared" si="80"/>
        <v>0</v>
      </c>
    </row>
    <row r="365" spans="1:32">
      <c r="A365" s="180">
        <v>343</v>
      </c>
      <c r="B365" s="180"/>
      <c r="C365" s="180"/>
      <c r="D365" s="180"/>
      <c r="E365" s="182" t="s">
        <v>281</v>
      </c>
      <c r="F365" s="211">
        <f t="shared" ref="F365:S365" si="92">SUM(F349:F364)</f>
        <v>15822821.99</v>
      </c>
      <c r="G365" s="211">
        <f t="shared" si="92"/>
        <v>1412745.48</v>
      </c>
      <c r="H365" s="211">
        <f t="shared" si="92"/>
        <v>2736882.0200000005</v>
      </c>
      <c r="I365" s="211">
        <f t="shared" si="92"/>
        <v>4057420.810000001</v>
      </c>
      <c r="J365" s="211">
        <f t="shared" si="92"/>
        <v>5348786.51</v>
      </c>
      <c r="K365" s="211">
        <f t="shared" si="92"/>
        <v>6634461.3700000001</v>
      </c>
      <c r="L365" s="211">
        <f t="shared" si="92"/>
        <v>8038618.5600000005</v>
      </c>
      <c r="M365" s="211">
        <f t="shared" si="92"/>
        <v>9417376.040000001</v>
      </c>
      <c r="N365" s="211">
        <f t="shared" si="92"/>
        <v>10815759.109999999</v>
      </c>
      <c r="O365" s="211">
        <f t="shared" si="92"/>
        <v>12197553.680000002</v>
      </c>
      <c r="P365" s="211">
        <f t="shared" si="92"/>
        <v>13578805.860000001</v>
      </c>
      <c r="Q365" s="211">
        <f t="shared" si="92"/>
        <v>14919898.559999999</v>
      </c>
      <c r="R365" s="211">
        <f t="shared" si="92"/>
        <v>16272382.799999999</v>
      </c>
      <c r="S365" s="212">
        <f t="shared" si="92"/>
        <v>8767159.199583333</v>
      </c>
      <c r="T365" s="180"/>
      <c r="U365" s="188"/>
      <c r="V365" s="186"/>
      <c r="W365" s="186"/>
      <c r="X365" s="187"/>
      <c r="Y365" s="186"/>
      <c r="Z365" s="186"/>
      <c r="AA365" s="188"/>
      <c r="AB365" s="186"/>
      <c r="AC365" s="180"/>
      <c r="AD365" s="180"/>
      <c r="AE365" s="180"/>
      <c r="AF365" s="190">
        <f t="shared" si="80"/>
        <v>0</v>
      </c>
    </row>
    <row r="366" spans="1:32">
      <c r="A366" s="180">
        <v>344</v>
      </c>
      <c r="B366" s="180"/>
      <c r="C366" s="180"/>
      <c r="D366" s="180"/>
      <c r="E366" s="182"/>
      <c r="F366" s="183"/>
      <c r="G366" s="264"/>
      <c r="H366" s="252"/>
      <c r="I366" s="252"/>
      <c r="J366" s="253"/>
      <c r="K366" s="254"/>
      <c r="L366" s="255"/>
      <c r="M366" s="256"/>
      <c r="N366" s="257"/>
      <c r="O366" s="224"/>
      <c r="P366" s="258"/>
      <c r="Q366" s="265"/>
      <c r="R366" s="183"/>
      <c r="S366" s="185"/>
      <c r="T366" s="180"/>
      <c r="U366" s="188"/>
      <c r="V366" s="186"/>
      <c r="W366" s="186"/>
      <c r="X366" s="187"/>
      <c r="Y366" s="186"/>
      <c r="Z366" s="186"/>
      <c r="AA366" s="188"/>
      <c r="AB366" s="186"/>
      <c r="AC366" s="180"/>
      <c r="AD366" s="180"/>
      <c r="AE366" s="180"/>
      <c r="AF366" s="190">
        <f t="shared" si="80"/>
        <v>0</v>
      </c>
    </row>
    <row r="367" spans="1:32">
      <c r="A367" s="180">
        <v>345</v>
      </c>
      <c r="B367" s="181" t="s">
        <v>466</v>
      </c>
      <c r="C367" s="181" t="s">
        <v>282</v>
      </c>
      <c r="D367" s="181" t="s">
        <v>703</v>
      </c>
      <c r="E367" s="182" t="s">
        <v>704</v>
      </c>
      <c r="F367" s="183">
        <v>-638181.51</v>
      </c>
      <c r="G367" s="183">
        <v>393090.82</v>
      </c>
      <c r="H367" s="183">
        <v>682081.63</v>
      </c>
      <c r="I367" s="183">
        <v>974827.02</v>
      </c>
      <c r="J367" s="183">
        <v>951179.27</v>
      </c>
      <c r="K367" s="183">
        <v>856739.88</v>
      </c>
      <c r="L367" s="183">
        <v>670177.22</v>
      </c>
      <c r="M367" s="183">
        <v>102307.01</v>
      </c>
      <c r="N367" s="183">
        <v>-126461.44</v>
      </c>
      <c r="O367" s="183">
        <v>-372360.01</v>
      </c>
      <c r="P367" s="183">
        <v>-291841.81</v>
      </c>
      <c r="Q367" s="183">
        <v>77384.039999999994</v>
      </c>
      <c r="R367" s="183">
        <v>485092.4</v>
      </c>
      <c r="S367" s="184">
        <f t="shared" ref="S367:S387" si="93">((F367+R367)+((G367+H367+I367+J367+K367+L367+M367+N367+O367+P367+Q367)*2))/24</f>
        <v>320048.25624999992</v>
      </c>
      <c r="T367" s="180"/>
      <c r="U367" s="188"/>
      <c r="V367" s="186"/>
      <c r="W367" s="186">
        <f t="shared" ref="W367:W387" si="94">+S367</f>
        <v>320048.25624999992</v>
      </c>
      <c r="X367" s="187"/>
      <c r="Y367" s="186"/>
      <c r="Z367" s="186"/>
      <c r="AA367" s="188"/>
      <c r="AB367" s="186"/>
      <c r="AC367" s="260">
        <f t="shared" ref="AC367:AC387" si="95">+S367</f>
        <v>320048.25624999992</v>
      </c>
      <c r="AD367" s="180"/>
      <c r="AE367" s="180"/>
      <c r="AF367" s="190">
        <f t="shared" si="80"/>
        <v>0</v>
      </c>
    </row>
    <row r="368" spans="1:32">
      <c r="A368" s="180">
        <v>346</v>
      </c>
      <c r="B368" s="181" t="s">
        <v>466</v>
      </c>
      <c r="C368" s="181" t="s">
        <v>282</v>
      </c>
      <c r="D368" s="181" t="s">
        <v>705</v>
      </c>
      <c r="E368" s="182" t="s">
        <v>706</v>
      </c>
      <c r="F368" s="183">
        <v>-941388.15</v>
      </c>
      <c r="G368" s="183">
        <v>189291.87</v>
      </c>
      <c r="H368" s="183">
        <v>354089.9</v>
      </c>
      <c r="I368" s="183">
        <v>535835.34</v>
      </c>
      <c r="J368" s="183">
        <v>592637.09</v>
      </c>
      <c r="K368" s="183">
        <v>564272.03</v>
      </c>
      <c r="L368" s="183">
        <v>481804.37</v>
      </c>
      <c r="M368" s="183">
        <v>263621.01</v>
      </c>
      <c r="N368" s="183">
        <v>145966.26999999999</v>
      </c>
      <c r="O368" s="183">
        <v>79520.3</v>
      </c>
      <c r="P368" s="183">
        <v>99923.89</v>
      </c>
      <c r="Q368" s="183">
        <v>274617.82</v>
      </c>
      <c r="R368" s="183">
        <v>521437.46</v>
      </c>
      <c r="S368" s="184">
        <f t="shared" si="93"/>
        <v>280967.0454166666</v>
      </c>
      <c r="T368" s="180"/>
      <c r="U368" s="188"/>
      <c r="V368" s="186"/>
      <c r="W368" s="186">
        <f t="shared" si="94"/>
        <v>280967.0454166666</v>
      </c>
      <c r="X368" s="187"/>
      <c r="Y368" s="186"/>
      <c r="Z368" s="186"/>
      <c r="AA368" s="188"/>
      <c r="AB368" s="186"/>
      <c r="AC368" s="260">
        <f t="shared" si="95"/>
        <v>280967.0454166666</v>
      </c>
      <c r="AD368" s="180"/>
      <c r="AE368" s="180"/>
      <c r="AF368" s="190">
        <f t="shared" si="80"/>
        <v>0</v>
      </c>
    </row>
    <row r="369" spans="1:32">
      <c r="A369" s="180">
        <v>347</v>
      </c>
      <c r="B369" s="181" t="s">
        <v>468</v>
      </c>
      <c r="C369" s="181" t="s">
        <v>282</v>
      </c>
      <c r="D369" s="181" t="s">
        <v>703</v>
      </c>
      <c r="E369" s="182" t="s">
        <v>704</v>
      </c>
      <c r="F369" s="183">
        <v>-10887316.07</v>
      </c>
      <c r="G369" s="183">
        <v>1765203.83</v>
      </c>
      <c r="H369" s="183">
        <v>3354661.12</v>
      </c>
      <c r="I369" s="183">
        <v>5141241.01</v>
      </c>
      <c r="J369" s="183">
        <v>5809459.6699999999</v>
      </c>
      <c r="K369" s="183">
        <v>5575423.7300000004</v>
      </c>
      <c r="L369" s="183">
        <v>4791429.04</v>
      </c>
      <c r="M369" s="183">
        <v>2855615.24</v>
      </c>
      <c r="N369" s="183">
        <v>1729257.55</v>
      </c>
      <c r="O369" s="183">
        <v>1335049.44</v>
      </c>
      <c r="P369" s="183">
        <v>1493246.46</v>
      </c>
      <c r="Q369" s="183">
        <v>3220221.33</v>
      </c>
      <c r="R369" s="183">
        <v>5466343.1399999997</v>
      </c>
      <c r="S369" s="184">
        <f t="shared" si="93"/>
        <v>2863360.1629166664</v>
      </c>
      <c r="T369" s="180"/>
      <c r="U369" s="188"/>
      <c r="V369" s="186"/>
      <c r="W369" s="186">
        <f t="shared" si="94"/>
        <v>2863360.1629166664</v>
      </c>
      <c r="X369" s="187"/>
      <c r="Y369" s="186"/>
      <c r="Z369" s="186"/>
      <c r="AA369" s="188"/>
      <c r="AB369" s="186"/>
      <c r="AC369" s="260">
        <f t="shared" si="95"/>
        <v>2863360.1629166664</v>
      </c>
      <c r="AD369" s="180"/>
      <c r="AE369" s="180"/>
      <c r="AF369" s="190">
        <f t="shared" si="80"/>
        <v>0</v>
      </c>
    </row>
    <row r="370" spans="1:32">
      <c r="A370" s="180">
        <v>348</v>
      </c>
      <c r="B370" s="181" t="s">
        <v>441</v>
      </c>
      <c r="C370" s="181" t="s">
        <v>283</v>
      </c>
      <c r="D370" s="181" t="s">
        <v>703</v>
      </c>
      <c r="E370" s="182" t="s">
        <v>707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183">
        <v>0</v>
      </c>
      <c r="P370" s="183">
        <v>0</v>
      </c>
      <c r="Q370" s="183">
        <v>0</v>
      </c>
      <c r="R370" s="183">
        <v>0</v>
      </c>
      <c r="S370" s="184">
        <f t="shared" si="93"/>
        <v>0</v>
      </c>
      <c r="T370" s="180"/>
      <c r="U370" s="188"/>
      <c r="V370" s="186"/>
      <c r="W370" s="186">
        <f t="shared" si="94"/>
        <v>0</v>
      </c>
      <c r="X370" s="187"/>
      <c r="Y370" s="186"/>
      <c r="Z370" s="186"/>
      <c r="AA370" s="188"/>
      <c r="AB370" s="186"/>
      <c r="AC370" s="260">
        <f t="shared" si="95"/>
        <v>0</v>
      </c>
      <c r="AD370" s="180"/>
      <c r="AE370" s="180"/>
      <c r="AF370" s="190">
        <f t="shared" si="80"/>
        <v>0</v>
      </c>
    </row>
    <row r="371" spans="1:32">
      <c r="A371" s="180">
        <v>349</v>
      </c>
      <c r="B371" s="181" t="s">
        <v>468</v>
      </c>
      <c r="C371" s="181" t="s">
        <v>283</v>
      </c>
      <c r="D371" s="181" t="s">
        <v>703</v>
      </c>
      <c r="E371" s="182" t="s">
        <v>707</v>
      </c>
      <c r="F371" s="183">
        <v>616283.49</v>
      </c>
      <c r="G371" s="183">
        <v>77337.27</v>
      </c>
      <c r="H371" s="183">
        <v>135134.98000000001</v>
      </c>
      <c r="I371" s="183">
        <v>215032.32000000001</v>
      </c>
      <c r="J371" s="183">
        <v>263773.63</v>
      </c>
      <c r="K371" s="183">
        <v>309392.8</v>
      </c>
      <c r="L371" s="183">
        <v>422601.61</v>
      </c>
      <c r="M371" s="183">
        <v>452665.34</v>
      </c>
      <c r="N371" s="183">
        <v>483432.49</v>
      </c>
      <c r="O371" s="183">
        <v>620341.56999999995</v>
      </c>
      <c r="P371" s="183">
        <v>649378.97</v>
      </c>
      <c r="Q371" s="183">
        <v>675726.86</v>
      </c>
      <c r="R371" s="183">
        <v>1216827.98</v>
      </c>
      <c r="S371" s="184">
        <f t="shared" si="93"/>
        <v>435114.46458333335</v>
      </c>
      <c r="T371" s="180"/>
      <c r="U371" s="188"/>
      <c r="V371" s="186"/>
      <c r="W371" s="186">
        <f t="shared" si="94"/>
        <v>435114.46458333335</v>
      </c>
      <c r="X371" s="187"/>
      <c r="Y371" s="186"/>
      <c r="Z371" s="186"/>
      <c r="AA371" s="188"/>
      <c r="AB371" s="186"/>
      <c r="AC371" s="260">
        <f t="shared" si="95"/>
        <v>435114.46458333335</v>
      </c>
      <c r="AD371" s="180"/>
      <c r="AE371" s="180"/>
      <c r="AF371" s="190">
        <f t="shared" si="80"/>
        <v>0</v>
      </c>
    </row>
    <row r="372" spans="1:32">
      <c r="A372" s="180">
        <v>350</v>
      </c>
      <c r="B372" s="181" t="s">
        <v>466</v>
      </c>
      <c r="C372" s="181" t="s">
        <v>283</v>
      </c>
      <c r="D372" s="181" t="s">
        <v>703</v>
      </c>
      <c r="E372" s="182" t="s">
        <v>707</v>
      </c>
      <c r="F372" s="183">
        <v>-29139.84</v>
      </c>
      <c r="G372" s="183">
        <v>-3050.82</v>
      </c>
      <c r="H372" s="183">
        <v>-4143.75</v>
      </c>
      <c r="I372" s="183">
        <v>1232.8499999999999</v>
      </c>
      <c r="J372" s="183">
        <v>-404.26</v>
      </c>
      <c r="K372" s="183">
        <v>-187.42</v>
      </c>
      <c r="L372" s="183">
        <v>50728.41</v>
      </c>
      <c r="M372" s="183">
        <v>48848.83</v>
      </c>
      <c r="N372" s="183">
        <v>48595.94</v>
      </c>
      <c r="O372" s="183">
        <v>74827</v>
      </c>
      <c r="P372" s="183">
        <v>81374.11</v>
      </c>
      <c r="Q372" s="183">
        <v>76721.649999999994</v>
      </c>
      <c r="R372" s="183">
        <v>233562.31</v>
      </c>
      <c r="S372" s="184">
        <f t="shared" si="93"/>
        <v>39729.481250000004</v>
      </c>
      <c r="T372" s="180"/>
      <c r="U372" s="188"/>
      <c r="V372" s="186"/>
      <c r="W372" s="186">
        <f t="shared" si="94"/>
        <v>39729.481250000004</v>
      </c>
      <c r="X372" s="187"/>
      <c r="Y372" s="186"/>
      <c r="Z372" s="186"/>
      <c r="AA372" s="188"/>
      <c r="AB372" s="186"/>
      <c r="AC372" s="260">
        <f t="shared" si="95"/>
        <v>39729.481250000004</v>
      </c>
      <c r="AD372" s="180"/>
      <c r="AE372" s="180"/>
      <c r="AF372" s="190">
        <f t="shared" si="80"/>
        <v>0</v>
      </c>
    </row>
    <row r="373" spans="1:32">
      <c r="A373" s="180">
        <v>351</v>
      </c>
      <c r="B373" s="181" t="s">
        <v>466</v>
      </c>
      <c r="C373" s="181" t="s">
        <v>283</v>
      </c>
      <c r="D373" s="181" t="s">
        <v>705</v>
      </c>
      <c r="E373" s="182" t="s">
        <v>708</v>
      </c>
      <c r="F373" s="183">
        <v>-89092.800000000003</v>
      </c>
      <c r="G373" s="183">
        <v>6502</v>
      </c>
      <c r="H373" s="183">
        <v>11465.13</v>
      </c>
      <c r="I373" s="183">
        <v>18928.82</v>
      </c>
      <c r="J373" s="183">
        <v>23051.66</v>
      </c>
      <c r="K373" s="183">
        <v>27063.49</v>
      </c>
      <c r="L373" s="183">
        <v>41428.660000000003</v>
      </c>
      <c r="M373" s="183">
        <v>43895.51</v>
      </c>
      <c r="N373" s="183">
        <v>46566.3</v>
      </c>
      <c r="O373" s="183">
        <v>60845.3</v>
      </c>
      <c r="P373" s="183">
        <v>63959.86</v>
      </c>
      <c r="Q373" s="183">
        <v>76153.240000000005</v>
      </c>
      <c r="R373" s="183">
        <v>137241.26</v>
      </c>
      <c r="S373" s="184">
        <f t="shared" si="93"/>
        <v>36994.516666666663</v>
      </c>
      <c r="T373" s="180"/>
      <c r="U373" s="188"/>
      <c r="V373" s="186"/>
      <c r="W373" s="186">
        <f t="shared" si="94"/>
        <v>36994.516666666663</v>
      </c>
      <c r="X373" s="187"/>
      <c r="Y373" s="186"/>
      <c r="Z373" s="186"/>
      <c r="AA373" s="188"/>
      <c r="AB373" s="186"/>
      <c r="AC373" s="260">
        <f t="shared" si="95"/>
        <v>36994.516666666663</v>
      </c>
      <c r="AD373" s="180"/>
      <c r="AE373" s="180"/>
      <c r="AF373" s="190">
        <f t="shared" si="80"/>
        <v>0</v>
      </c>
    </row>
    <row r="374" spans="1:32">
      <c r="A374" s="180">
        <v>352</v>
      </c>
      <c r="B374" s="181" t="s">
        <v>466</v>
      </c>
      <c r="C374" s="181" t="s">
        <v>284</v>
      </c>
      <c r="D374" s="181" t="s">
        <v>703</v>
      </c>
      <c r="E374" s="182" t="s">
        <v>709</v>
      </c>
      <c r="F374" s="183">
        <v>9119545.7400000002</v>
      </c>
      <c r="G374" s="183">
        <v>105759.23</v>
      </c>
      <c r="H374" s="183">
        <v>281177.64</v>
      </c>
      <c r="I374" s="183">
        <v>368316.21</v>
      </c>
      <c r="J374" s="183">
        <v>436062.01</v>
      </c>
      <c r="K374" s="183">
        <v>481450.34</v>
      </c>
      <c r="L374" s="183">
        <v>574726.92000000004</v>
      </c>
      <c r="M374" s="183">
        <v>937347.36</v>
      </c>
      <c r="N374" s="183">
        <v>1036470.46</v>
      </c>
      <c r="O374" s="183">
        <v>1160494.3999999999</v>
      </c>
      <c r="P374" s="183">
        <v>1214434.71</v>
      </c>
      <c r="Q374" s="183">
        <v>1446864.87</v>
      </c>
      <c r="R374" s="183">
        <v>2116757.21</v>
      </c>
      <c r="S374" s="184">
        <f t="shared" si="93"/>
        <v>1138437.96875</v>
      </c>
      <c r="T374" s="180"/>
      <c r="U374" s="188"/>
      <c r="V374" s="186"/>
      <c r="W374" s="186">
        <f t="shared" si="94"/>
        <v>1138437.96875</v>
      </c>
      <c r="X374" s="187"/>
      <c r="Y374" s="186"/>
      <c r="Z374" s="186"/>
      <c r="AA374" s="188"/>
      <c r="AB374" s="186"/>
      <c r="AC374" s="260">
        <f t="shared" si="95"/>
        <v>1138437.96875</v>
      </c>
      <c r="AD374" s="180"/>
      <c r="AE374" s="180"/>
      <c r="AF374" s="190">
        <f t="shared" si="80"/>
        <v>0</v>
      </c>
    </row>
    <row r="375" spans="1:32">
      <c r="A375" s="180">
        <v>353</v>
      </c>
      <c r="B375" s="181" t="s">
        <v>466</v>
      </c>
      <c r="C375" s="181" t="s">
        <v>284</v>
      </c>
      <c r="D375" s="180" t="s">
        <v>705</v>
      </c>
      <c r="E375" s="182" t="s">
        <v>710</v>
      </c>
      <c r="F375" s="183">
        <v>3692365.67</v>
      </c>
      <c r="G375" s="183">
        <v>39918</v>
      </c>
      <c r="H375" s="183">
        <v>111127</v>
      </c>
      <c r="I375" s="183">
        <v>151047.19</v>
      </c>
      <c r="J375" s="183">
        <v>192570.95</v>
      </c>
      <c r="K375" s="183">
        <v>235724.93</v>
      </c>
      <c r="L375" s="183">
        <v>308957.98</v>
      </c>
      <c r="M375" s="183">
        <v>456606.54</v>
      </c>
      <c r="N375" s="183">
        <v>523630.26</v>
      </c>
      <c r="O375" s="183">
        <v>786358.69</v>
      </c>
      <c r="P375" s="183">
        <v>837364.85</v>
      </c>
      <c r="Q375" s="183">
        <v>936447.8</v>
      </c>
      <c r="R375" s="183">
        <v>1145102.26</v>
      </c>
      <c r="S375" s="184">
        <f t="shared" si="93"/>
        <v>583207.34625000006</v>
      </c>
      <c r="T375" s="180"/>
      <c r="U375" s="188"/>
      <c r="V375" s="186"/>
      <c r="W375" s="186">
        <f t="shared" si="94"/>
        <v>583207.34625000006</v>
      </c>
      <c r="X375" s="187"/>
      <c r="Y375" s="186"/>
      <c r="Z375" s="186"/>
      <c r="AA375" s="188"/>
      <c r="AB375" s="186"/>
      <c r="AC375" s="260">
        <f t="shared" si="95"/>
        <v>583207.34625000006</v>
      </c>
      <c r="AD375" s="180"/>
      <c r="AE375" s="180"/>
      <c r="AF375" s="190">
        <f t="shared" si="80"/>
        <v>0</v>
      </c>
    </row>
    <row r="376" spans="1:32">
      <c r="A376" s="180">
        <v>354</v>
      </c>
      <c r="B376" s="181" t="s">
        <v>468</v>
      </c>
      <c r="C376" s="181" t="s">
        <v>284</v>
      </c>
      <c r="D376" s="180" t="s">
        <v>703</v>
      </c>
      <c r="E376" s="182" t="s">
        <v>709</v>
      </c>
      <c r="F376" s="183">
        <v>32227813.57</v>
      </c>
      <c r="G376" s="183">
        <v>182665.09</v>
      </c>
      <c r="H376" s="183">
        <v>662803.43999999994</v>
      </c>
      <c r="I376" s="183">
        <v>834610.82</v>
      </c>
      <c r="J376" s="183">
        <v>1066220.6499999999</v>
      </c>
      <c r="K376" s="183">
        <v>1330738.96</v>
      </c>
      <c r="L376" s="183">
        <v>1896796.38</v>
      </c>
      <c r="M376" s="183">
        <v>3055989.1</v>
      </c>
      <c r="N376" s="183">
        <v>3540925.42</v>
      </c>
      <c r="O376" s="183">
        <v>6324764.2699999996</v>
      </c>
      <c r="P376" s="183">
        <v>6678551.9400000004</v>
      </c>
      <c r="Q376" s="183">
        <v>7433199.8799999999</v>
      </c>
      <c r="R376" s="183">
        <v>9612418.3699999992</v>
      </c>
      <c r="S376" s="184">
        <f t="shared" si="93"/>
        <v>4493948.4933333332</v>
      </c>
      <c r="T376" s="180"/>
      <c r="U376" s="188"/>
      <c r="V376" s="186"/>
      <c r="W376" s="186">
        <f t="shared" si="94"/>
        <v>4493948.4933333332</v>
      </c>
      <c r="X376" s="187"/>
      <c r="Y376" s="186"/>
      <c r="Z376" s="186"/>
      <c r="AA376" s="188"/>
      <c r="AB376" s="186"/>
      <c r="AC376" s="260">
        <f t="shared" si="95"/>
        <v>4493948.4933333332</v>
      </c>
      <c r="AD376" s="180"/>
      <c r="AE376" s="180"/>
      <c r="AF376" s="190">
        <f t="shared" si="80"/>
        <v>0</v>
      </c>
    </row>
    <row r="377" spans="1:32">
      <c r="A377" s="180">
        <v>355</v>
      </c>
      <c r="B377" s="181" t="s">
        <v>441</v>
      </c>
      <c r="C377" s="181" t="s">
        <v>285</v>
      </c>
      <c r="D377" s="180" t="s">
        <v>703</v>
      </c>
      <c r="E377" s="182" t="s">
        <v>711</v>
      </c>
      <c r="F377" s="183">
        <v>0</v>
      </c>
      <c r="G377" s="183">
        <v>0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183">
        <v>0</v>
      </c>
      <c r="P377" s="183">
        <v>0</v>
      </c>
      <c r="Q377" s="183">
        <v>0</v>
      </c>
      <c r="R377" s="183">
        <v>0</v>
      </c>
      <c r="S377" s="184">
        <f t="shared" si="93"/>
        <v>0</v>
      </c>
      <c r="T377" s="180"/>
      <c r="U377" s="188"/>
      <c r="V377" s="186"/>
      <c r="W377" s="186">
        <f t="shared" si="94"/>
        <v>0</v>
      </c>
      <c r="X377" s="187"/>
      <c r="Y377" s="186"/>
      <c r="Z377" s="186"/>
      <c r="AA377" s="188"/>
      <c r="AB377" s="186"/>
      <c r="AC377" s="260">
        <f t="shared" si="95"/>
        <v>0</v>
      </c>
      <c r="AD377" s="180"/>
      <c r="AE377" s="180"/>
      <c r="AF377" s="190">
        <f t="shared" si="80"/>
        <v>0</v>
      </c>
    </row>
    <row r="378" spans="1:32">
      <c r="A378" s="180">
        <v>356</v>
      </c>
      <c r="B378" s="181" t="s">
        <v>468</v>
      </c>
      <c r="C378" s="181" t="s">
        <v>285</v>
      </c>
      <c r="D378" s="180" t="s">
        <v>703</v>
      </c>
      <c r="E378" s="182" t="s">
        <v>711</v>
      </c>
      <c r="F378" s="183">
        <v>528076.93999999994</v>
      </c>
      <c r="G378" s="183">
        <v>8.02</v>
      </c>
      <c r="H378" s="183">
        <v>16.04</v>
      </c>
      <c r="I378" s="183">
        <v>24.06</v>
      </c>
      <c r="J378" s="183">
        <v>32.090000000000003</v>
      </c>
      <c r="K378" s="183">
        <v>40.11</v>
      </c>
      <c r="L378" s="183">
        <v>70.45</v>
      </c>
      <c r="M378" s="183">
        <v>82.19</v>
      </c>
      <c r="N378" s="183">
        <v>93.93</v>
      </c>
      <c r="O378" s="183">
        <v>105.67</v>
      </c>
      <c r="P378" s="183">
        <v>117.41</v>
      </c>
      <c r="Q378" s="183">
        <v>129.16999999999999</v>
      </c>
      <c r="R378" s="183">
        <v>887871.47</v>
      </c>
      <c r="S378" s="184">
        <f t="shared" si="93"/>
        <v>59057.778749999998</v>
      </c>
      <c r="T378" s="180"/>
      <c r="U378" s="188"/>
      <c r="V378" s="186"/>
      <c r="W378" s="186">
        <f t="shared" si="94"/>
        <v>59057.778749999998</v>
      </c>
      <c r="X378" s="187"/>
      <c r="Y378" s="186"/>
      <c r="Z378" s="186"/>
      <c r="AA378" s="188"/>
      <c r="AB378" s="186"/>
      <c r="AC378" s="260">
        <f t="shared" si="95"/>
        <v>59057.778749999998</v>
      </c>
      <c r="AD378" s="180"/>
      <c r="AE378" s="180"/>
      <c r="AF378" s="190">
        <f t="shared" si="80"/>
        <v>0</v>
      </c>
    </row>
    <row r="379" spans="1:32">
      <c r="A379" s="180">
        <v>357</v>
      </c>
      <c r="B379" s="181" t="s">
        <v>466</v>
      </c>
      <c r="C379" s="181" t="s">
        <v>285</v>
      </c>
      <c r="D379" s="180" t="s">
        <v>703</v>
      </c>
      <c r="E379" s="182" t="s">
        <v>711</v>
      </c>
      <c r="F379" s="183">
        <v>174433.3</v>
      </c>
      <c r="G379" s="183">
        <v>2.66</v>
      </c>
      <c r="H379" s="183">
        <v>5.33</v>
      </c>
      <c r="I379" s="183">
        <v>8</v>
      </c>
      <c r="J379" s="183">
        <v>10.66</v>
      </c>
      <c r="K379" s="183">
        <v>13.33</v>
      </c>
      <c r="L379" s="183">
        <v>23.42</v>
      </c>
      <c r="M379" s="183">
        <v>27.32</v>
      </c>
      <c r="N379" s="183">
        <v>31.22</v>
      </c>
      <c r="O379" s="183">
        <v>35.130000000000003</v>
      </c>
      <c r="P379" s="183">
        <v>39.03</v>
      </c>
      <c r="Q379" s="183">
        <v>42.95</v>
      </c>
      <c r="R379" s="183">
        <v>295168.48</v>
      </c>
      <c r="S379" s="184">
        <f t="shared" si="93"/>
        <v>19586.661666666663</v>
      </c>
      <c r="T379" s="180"/>
      <c r="U379" s="188"/>
      <c r="V379" s="186"/>
      <c r="W379" s="186">
        <f t="shared" si="94"/>
        <v>19586.661666666663</v>
      </c>
      <c r="X379" s="187"/>
      <c r="Y379" s="186"/>
      <c r="Z379" s="186"/>
      <c r="AA379" s="188"/>
      <c r="AB379" s="186"/>
      <c r="AC379" s="260">
        <f t="shared" si="95"/>
        <v>19586.661666666663</v>
      </c>
      <c r="AD379" s="180"/>
      <c r="AE379" s="180"/>
      <c r="AF379" s="190">
        <f t="shared" si="80"/>
        <v>0</v>
      </c>
    </row>
    <row r="380" spans="1:32">
      <c r="A380" s="180">
        <v>358</v>
      </c>
      <c r="B380" s="181" t="s">
        <v>466</v>
      </c>
      <c r="C380" s="181" t="s">
        <v>285</v>
      </c>
      <c r="D380" s="180" t="s">
        <v>705</v>
      </c>
      <c r="E380" s="182" t="s">
        <v>712</v>
      </c>
      <c r="F380" s="183">
        <v>60311.85</v>
      </c>
      <c r="G380" s="183">
        <v>0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83">
        <v>0</v>
      </c>
      <c r="Q380" s="183">
        <v>0.01</v>
      </c>
      <c r="R380" s="183">
        <v>100652.67</v>
      </c>
      <c r="S380" s="184">
        <f t="shared" si="93"/>
        <v>6706.8558333333322</v>
      </c>
      <c r="T380" s="180"/>
      <c r="U380" s="188"/>
      <c r="V380" s="186"/>
      <c r="W380" s="186">
        <f t="shared" si="94"/>
        <v>6706.8558333333322</v>
      </c>
      <c r="X380" s="187"/>
      <c r="Y380" s="186"/>
      <c r="Z380" s="186"/>
      <c r="AA380" s="188"/>
      <c r="AB380" s="186"/>
      <c r="AC380" s="260">
        <f t="shared" si="95"/>
        <v>6706.8558333333322</v>
      </c>
      <c r="AD380" s="180"/>
      <c r="AE380" s="180"/>
      <c r="AF380" s="190">
        <f t="shared" si="80"/>
        <v>0</v>
      </c>
    </row>
    <row r="381" spans="1:32">
      <c r="A381" s="180">
        <v>359</v>
      </c>
      <c r="B381" s="181" t="s">
        <v>466</v>
      </c>
      <c r="C381" s="181" t="s">
        <v>286</v>
      </c>
      <c r="D381" s="180" t="s">
        <v>703</v>
      </c>
      <c r="E381" s="182" t="s">
        <v>713</v>
      </c>
      <c r="F381" s="183">
        <v>-8574114.7400000002</v>
      </c>
      <c r="G381" s="183">
        <v>-191992.55</v>
      </c>
      <c r="H381" s="183">
        <v>-378359.02</v>
      </c>
      <c r="I381" s="183">
        <v>-592259.86</v>
      </c>
      <c r="J381" s="183">
        <v>-699373</v>
      </c>
      <c r="K381" s="183">
        <v>-767755.5</v>
      </c>
      <c r="L381" s="183">
        <v>-862951.75</v>
      </c>
      <c r="M381" s="183">
        <v>-938492.95</v>
      </c>
      <c r="N381" s="183">
        <v>-1002617.24</v>
      </c>
      <c r="O381" s="183">
        <v>-1159045.02</v>
      </c>
      <c r="P381" s="183">
        <v>-1388379.21</v>
      </c>
      <c r="Q381" s="183">
        <v>-1744758.26</v>
      </c>
      <c r="R381" s="183">
        <v>-2411249.15</v>
      </c>
      <c r="S381" s="184">
        <f t="shared" si="93"/>
        <v>-1268222.1920833334</v>
      </c>
      <c r="T381" s="180"/>
      <c r="U381" s="188"/>
      <c r="V381" s="186"/>
      <c r="W381" s="186">
        <f t="shared" si="94"/>
        <v>-1268222.1920833334</v>
      </c>
      <c r="X381" s="187"/>
      <c r="Y381" s="186"/>
      <c r="Z381" s="186"/>
      <c r="AA381" s="188"/>
      <c r="AB381" s="186"/>
      <c r="AC381" s="260">
        <f t="shared" si="95"/>
        <v>-1268222.1920833334</v>
      </c>
      <c r="AD381" s="180"/>
      <c r="AE381" s="180"/>
      <c r="AF381" s="190">
        <f t="shared" si="80"/>
        <v>0</v>
      </c>
    </row>
    <row r="382" spans="1:32">
      <c r="A382" s="180">
        <v>360</v>
      </c>
      <c r="B382" s="181" t="s">
        <v>466</v>
      </c>
      <c r="C382" s="181" t="s">
        <v>286</v>
      </c>
      <c r="D382" s="180" t="s">
        <v>705</v>
      </c>
      <c r="E382" s="182" t="s">
        <v>714</v>
      </c>
      <c r="F382" s="183">
        <v>-2456542.67</v>
      </c>
      <c r="G382" s="183">
        <v>-103488.65</v>
      </c>
      <c r="H382" s="183">
        <v>-221528.92</v>
      </c>
      <c r="I382" s="183">
        <v>-351079.89</v>
      </c>
      <c r="J382" s="183">
        <v>-417656.98</v>
      </c>
      <c r="K382" s="183">
        <v>-444149.95</v>
      </c>
      <c r="L382" s="183">
        <v>-473849.87</v>
      </c>
      <c r="M382" s="183">
        <v>-481739.43</v>
      </c>
      <c r="N382" s="183">
        <v>-491204.15</v>
      </c>
      <c r="O382" s="183">
        <v>-733231.83</v>
      </c>
      <c r="P382" s="183">
        <v>-790485.41</v>
      </c>
      <c r="Q382" s="183">
        <v>-945657.56</v>
      </c>
      <c r="R382" s="183">
        <v>-1255819.98</v>
      </c>
      <c r="S382" s="184">
        <f t="shared" si="93"/>
        <v>-609187.83041666669</v>
      </c>
      <c r="T382" s="180"/>
      <c r="U382" s="188"/>
      <c r="V382" s="186"/>
      <c r="W382" s="186">
        <f t="shared" si="94"/>
        <v>-609187.83041666669</v>
      </c>
      <c r="X382" s="187"/>
      <c r="Y382" s="186"/>
      <c r="Z382" s="186"/>
      <c r="AA382" s="188"/>
      <c r="AB382" s="186"/>
      <c r="AC382" s="260">
        <f t="shared" si="95"/>
        <v>-609187.83041666669</v>
      </c>
      <c r="AD382" s="180"/>
      <c r="AE382" s="180"/>
      <c r="AF382" s="190">
        <f t="shared" si="80"/>
        <v>0</v>
      </c>
    </row>
    <row r="383" spans="1:32">
      <c r="A383" s="180">
        <v>361</v>
      </c>
      <c r="B383" s="181" t="s">
        <v>468</v>
      </c>
      <c r="C383" s="181" t="s">
        <v>286</v>
      </c>
      <c r="D383" s="180" t="s">
        <v>703</v>
      </c>
      <c r="E383" s="182" t="s">
        <v>713</v>
      </c>
      <c r="F383" s="183">
        <v>-22532955.920000002</v>
      </c>
      <c r="G383" s="183">
        <v>-1166058.77</v>
      </c>
      <c r="H383" s="183">
        <v>-2513625.56</v>
      </c>
      <c r="I383" s="183">
        <v>-3926039.24</v>
      </c>
      <c r="J383" s="183">
        <v>-4747842.03</v>
      </c>
      <c r="K383" s="183">
        <v>-5142331.32</v>
      </c>
      <c r="L383" s="183">
        <v>-5552415.4900000002</v>
      </c>
      <c r="M383" s="183">
        <v>-5745236.9299999997</v>
      </c>
      <c r="N383" s="183">
        <v>-5950870.7000000002</v>
      </c>
      <c r="O383" s="183">
        <v>-8809116.4299999997</v>
      </c>
      <c r="P383" s="183">
        <v>-9402208.8800000008</v>
      </c>
      <c r="Q383" s="183">
        <v>-10948927.16</v>
      </c>
      <c r="R383" s="183">
        <v>-14016587.960000001</v>
      </c>
      <c r="S383" s="184">
        <f t="shared" si="93"/>
        <v>-6848287.0375000006</v>
      </c>
      <c r="T383" s="180"/>
      <c r="U383" s="188"/>
      <c r="V383" s="186"/>
      <c r="W383" s="186">
        <f t="shared" si="94"/>
        <v>-6848287.0375000006</v>
      </c>
      <c r="X383" s="187"/>
      <c r="Y383" s="186"/>
      <c r="Z383" s="186"/>
      <c r="AA383" s="188"/>
      <c r="AB383" s="186"/>
      <c r="AC383" s="260">
        <f t="shared" si="95"/>
        <v>-6848287.0375000006</v>
      </c>
      <c r="AD383" s="180"/>
      <c r="AE383" s="180"/>
      <c r="AF383" s="190">
        <f t="shared" si="80"/>
        <v>0</v>
      </c>
    </row>
    <row r="384" spans="1:32">
      <c r="A384" s="180">
        <v>362</v>
      </c>
      <c r="B384" s="181" t="s">
        <v>466</v>
      </c>
      <c r="C384" s="181" t="s">
        <v>287</v>
      </c>
      <c r="D384" s="180" t="s">
        <v>703</v>
      </c>
      <c r="E384" s="182" t="s">
        <v>715</v>
      </c>
      <c r="F384" s="183">
        <v>-13748.91</v>
      </c>
      <c r="G384" s="183">
        <v>-147.75</v>
      </c>
      <c r="H384" s="183">
        <v>-295.5</v>
      </c>
      <c r="I384" s="183">
        <v>-443.25</v>
      </c>
      <c r="J384" s="183">
        <v>-590.99</v>
      </c>
      <c r="K384" s="183">
        <v>-738.74</v>
      </c>
      <c r="L384" s="183">
        <v>-1297.6099999999999</v>
      </c>
      <c r="M384" s="183">
        <v>-1513.88</v>
      </c>
      <c r="N384" s="183">
        <v>-1730.15</v>
      </c>
      <c r="O384" s="183">
        <v>-1946.42</v>
      </c>
      <c r="P384" s="183">
        <v>-2162.69</v>
      </c>
      <c r="Q384" s="183">
        <v>-2378.9699999999998</v>
      </c>
      <c r="R384" s="183">
        <v>-170164.03</v>
      </c>
      <c r="S384" s="184">
        <f t="shared" si="93"/>
        <v>-8766.8683333333338</v>
      </c>
      <c r="T384" s="180"/>
      <c r="U384" s="188"/>
      <c r="V384" s="186"/>
      <c r="W384" s="186">
        <f t="shared" si="94"/>
        <v>-8766.8683333333338</v>
      </c>
      <c r="X384" s="187"/>
      <c r="Y384" s="186"/>
      <c r="Z384" s="186"/>
      <c r="AA384" s="188"/>
      <c r="AB384" s="186"/>
      <c r="AC384" s="260">
        <f t="shared" si="95"/>
        <v>-8766.8683333333338</v>
      </c>
      <c r="AD384" s="180"/>
      <c r="AE384" s="180"/>
      <c r="AF384" s="190">
        <f t="shared" si="80"/>
        <v>0</v>
      </c>
    </row>
    <row r="385" spans="1:32">
      <c r="A385" s="180">
        <v>363</v>
      </c>
      <c r="B385" s="181" t="s">
        <v>466</v>
      </c>
      <c r="C385" s="181" t="s">
        <v>287</v>
      </c>
      <c r="D385" s="180" t="s">
        <v>705</v>
      </c>
      <c r="E385" s="182" t="s">
        <v>716</v>
      </c>
      <c r="F385" s="183">
        <v>-3670.46</v>
      </c>
      <c r="G385" s="183">
        <v>-50.9</v>
      </c>
      <c r="H385" s="183">
        <v>-101.8</v>
      </c>
      <c r="I385" s="183">
        <v>-152.69</v>
      </c>
      <c r="J385" s="183">
        <v>-203.59</v>
      </c>
      <c r="K385" s="183">
        <v>-254.48</v>
      </c>
      <c r="L385" s="183">
        <v>-447</v>
      </c>
      <c r="M385" s="183">
        <v>-521.49</v>
      </c>
      <c r="N385" s="183">
        <v>-595.99</v>
      </c>
      <c r="O385" s="183">
        <v>-670.49</v>
      </c>
      <c r="P385" s="183">
        <v>-745</v>
      </c>
      <c r="Q385" s="183">
        <v>-819.5</v>
      </c>
      <c r="R385" s="183">
        <v>-56800.43</v>
      </c>
      <c r="S385" s="184">
        <f t="shared" si="93"/>
        <v>-2899.8645833333335</v>
      </c>
      <c r="T385" s="180"/>
      <c r="U385" s="188"/>
      <c r="V385" s="186"/>
      <c r="W385" s="186">
        <f t="shared" si="94"/>
        <v>-2899.8645833333335</v>
      </c>
      <c r="X385" s="187"/>
      <c r="Y385" s="186"/>
      <c r="Z385" s="186"/>
      <c r="AA385" s="188"/>
      <c r="AB385" s="186"/>
      <c r="AC385" s="260">
        <f t="shared" si="95"/>
        <v>-2899.8645833333335</v>
      </c>
      <c r="AD385" s="180"/>
      <c r="AE385" s="180"/>
      <c r="AF385" s="190">
        <f t="shared" si="80"/>
        <v>0</v>
      </c>
    </row>
    <row r="386" spans="1:32">
      <c r="A386" s="180">
        <v>364</v>
      </c>
      <c r="B386" s="181" t="s">
        <v>468</v>
      </c>
      <c r="C386" s="181" t="s">
        <v>287</v>
      </c>
      <c r="D386" s="180" t="s">
        <v>703</v>
      </c>
      <c r="E386" s="182" t="s">
        <v>715</v>
      </c>
      <c r="F386" s="183">
        <v>-41623.26</v>
      </c>
      <c r="G386" s="183">
        <v>-444.43</v>
      </c>
      <c r="H386" s="183">
        <v>-888.86</v>
      </c>
      <c r="I386" s="183">
        <v>-1333.29</v>
      </c>
      <c r="J386" s="183">
        <v>-1777.73</v>
      </c>
      <c r="K386" s="183">
        <v>-2222.16</v>
      </c>
      <c r="L386" s="183">
        <v>-3903.24</v>
      </c>
      <c r="M386" s="183">
        <v>-4553.78</v>
      </c>
      <c r="N386" s="183">
        <v>-5204.32</v>
      </c>
      <c r="O386" s="183">
        <v>-5854.86</v>
      </c>
      <c r="P386" s="183">
        <v>-6505.4</v>
      </c>
      <c r="Q386" s="183">
        <v>-7155.95</v>
      </c>
      <c r="R386" s="183">
        <v>-511856.07</v>
      </c>
      <c r="S386" s="184">
        <f t="shared" si="93"/>
        <v>-26381.973750000001</v>
      </c>
      <c r="T386" s="180"/>
      <c r="U386" s="188"/>
      <c r="V386" s="186"/>
      <c r="W386" s="186">
        <f t="shared" si="94"/>
        <v>-26381.973750000001</v>
      </c>
      <c r="X386" s="187"/>
      <c r="Y386" s="186"/>
      <c r="Z386" s="186"/>
      <c r="AA386" s="188"/>
      <c r="AB386" s="186"/>
      <c r="AC386" s="260">
        <f t="shared" si="95"/>
        <v>-26381.973750000001</v>
      </c>
      <c r="AD386" s="180"/>
      <c r="AE386" s="180"/>
      <c r="AF386" s="190">
        <f t="shared" si="80"/>
        <v>0</v>
      </c>
    </row>
    <row r="387" spans="1:32">
      <c r="A387" s="180">
        <v>365</v>
      </c>
      <c r="B387" s="181" t="s">
        <v>441</v>
      </c>
      <c r="C387" s="181" t="s">
        <v>717</v>
      </c>
      <c r="D387" s="180"/>
      <c r="E387" s="182" t="s">
        <v>288</v>
      </c>
      <c r="F387" s="183">
        <v>-42018.96</v>
      </c>
      <c r="G387" s="183">
        <v>-3501.58</v>
      </c>
      <c r="H387" s="183">
        <v>-7003.16</v>
      </c>
      <c r="I387" s="183">
        <v>-10504.74</v>
      </c>
      <c r="J387" s="183">
        <v>-14006.32</v>
      </c>
      <c r="K387" s="183">
        <v>-17507.900000000001</v>
      </c>
      <c r="L387" s="183">
        <v>-21009.48</v>
      </c>
      <c r="M387" s="183">
        <v>-24511.06</v>
      </c>
      <c r="N387" s="183">
        <v>-28012.639999999999</v>
      </c>
      <c r="O387" s="183">
        <v>-31514.22</v>
      </c>
      <c r="P387" s="183">
        <v>-35015.800000000003</v>
      </c>
      <c r="Q387" s="183">
        <v>-38517.379999999997</v>
      </c>
      <c r="R387" s="183">
        <v>-42018.96</v>
      </c>
      <c r="S387" s="184">
        <f t="shared" si="93"/>
        <v>-22760.270000000004</v>
      </c>
      <c r="T387" s="180"/>
      <c r="U387" s="188"/>
      <c r="V387" s="186"/>
      <c r="W387" s="186">
        <f t="shared" si="94"/>
        <v>-22760.270000000004</v>
      </c>
      <c r="X387" s="187"/>
      <c r="Y387" s="186"/>
      <c r="Z387" s="186"/>
      <c r="AA387" s="188"/>
      <c r="AB387" s="186"/>
      <c r="AC387" s="260">
        <f t="shared" si="95"/>
        <v>-22760.270000000004</v>
      </c>
      <c r="AD387" s="180"/>
      <c r="AE387" s="180"/>
      <c r="AF387" s="190">
        <f t="shared" ref="AF387:AF460" si="96">+U387+V387-AD387</f>
        <v>0</v>
      </c>
    </row>
    <row r="388" spans="1:32">
      <c r="A388" s="180">
        <v>366</v>
      </c>
      <c r="B388" s="180"/>
      <c r="C388" s="180"/>
      <c r="D388" s="180"/>
      <c r="E388" s="182" t="s">
        <v>289</v>
      </c>
      <c r="F388" s="211">
        <f t="shared" ref="F388:S388" si="97">SUM(F367:F387)</f>
        <v>169037.26999999196</v>
      </c>
      <c r="G388" s="211">
        <f t="shared" si="97"/>
        <v>1291043.3400000005</v>
      </c>
      <c r="H388" s="211">
        <f t="shared" si="97"/>
        <v>2466615.6399999997</v>
      </c>
      <c r="I388" s="211">
        <f t="shared" si="97"/>
        <v>3359290.6799999992</v>
      </c>
      <c r="J388" s="211">
        <f t="shared" si="97"/>
        <v>3453142.7799999993</v>
      </c>
      <c r="K388" s="211">
        <f t="shared" si="97"/>
        <v>3005712.129999999</v>
      </c>
      <c r="L388" s="211">
        <f t="shared" si="97"/>
        <v>2322870.0199999986</v>
      </c>
      <c r="M388" s="211">
        <f t="shared" si="97"/>
        <v>1020435.9300000006</v>
      </c>
      <c r="N388" s="211">
        <f t="shared" si="97"/>
        <v>-51726.790000001347</v>
      </c>
      <c r="O388" s="211">
        <f t="shared" si="97"/>
        <v>-671397.50999999954</v>
      </c>
      <c r="P388" s="211">
        <f t="shared" si="97"/>
        <v>-798952.97000000009</v>
      </c>
      <c r="Q388" s="211">
        <f t="shared" si="97"/>
        <v>529294.8399999988</v>
      </c>
      <c r="R388" s="211">
        <f t="shared" si="97"/>
        <v>3753978.430000002</v>
      </c>
      <c r="S388" s="212">
        <f t="shared" si="97"/>
        <v>1490652.9950000001</v>
      </c>
      <c r="T388" s="180"/>
      <c r="U388" s="188"/>
      <c r="V388" s="186"/>
      <c r="W388" s="186"/>
      <c r="X388" s="187"/>
      <c r="Y388" s="186"/>
      <c r="Z388" s="186"/>
      <c r="AA388" s="188"/>
      <c r="AB388" s="186"/>
      <c r="AC388" s="180"/>
      <c r="AD388" s="180"/>
      <c r="AE388" s="180"/>
      <c r="AF388" s="190">
        <f t="shared" si="96"/>
        <v>0</v>
      </c>
    </row>
    <row r="389" spans="1:32">
      <c r="A389" s="180">
        <v>367</v>
      </c>
      <c r="B389" s="180"/>
      <c r="C389" s="180"/>
      <c r="D389" s="180"/>
      <c r="E389" s="182"/>
      <c r="F389" s="183"/>
      <c r="G389" s="264"/>
      <c r="H389" s="252"/>
      <c r="I389" s="252"/>
      <c r="J389" s="253"/>
      <c r="K389" s="254"/>
      <c r="L389" s="255"/>
      <c r="M389" s="256"/>
      <c r="N389" s="257"/>
      <c r="O389" s="224"/>
      <c r="P389" s="258"/>
      <c r="Q389" s="265"/>
      <c r="R389" s="183"/>
      <c r="S389" s="185"/>
      <c r="T389" s="180"/>
      <c r="U389" s="188"/>
      <c r="V389" s="186"/>
      <c r="W389" s="186"/>
      <c r="X389" s="187"/>
      <c r="Y389" s="186"/>
      <c r="Z389" s="186"/>
      <c r="AA389" s="188"/>
      <c r="AB389" s="186"/>
      <c r="AC389" s="180"/>
      <c r="AD389" s="180"/>
      <c r="AE389" s="180"/>
      <c r="AF389" s="190">
        <f t="shared" si="96"/>
        <v>0</v>
      </c>
    </row>
    <row r="390" spans="1:32">
      <c r="A390" s="180">
        <v>368</v>
      </c>
      <c r="B390" s="180"/>
      <c r="C390" s="180"/>
      <c r="D390" s="180"/>
      <c r="E390" s="182"/>
      <c r="F390" s="183"/>
      <c r="G390" s="264"/>
      <c r="H390" s="252"/>
      <c r="I390" s="252"/>
      <c r="J390" s="253"/>
      <c r="K390" s="254"/>
      <c r="L390" s="255"/>
      <c r="M390" s="256"/>
      <c r="N390" s="257"/>
      <c r="O390" s="224"/>
      <c r="P390" s="258"/>
      <c r="Q390" s="265"/>
      <c r="R390" s="183"/>
      <c r="S390" s="185"/>
      <c r="T390" s="180"/>
      <c r="U390" s="188"/>
      <c r="V390" s="186"/>
      <c r="W390" s="186"/>
      <c r="X390" s="187"/>
      <c r="Y390" s="186"/>
      <c r="Z390" s="186"/>
      <c r="AA390" s="188"/>
      <c r="AB390" s="186"/>
      <c r="AC390" s="180"/>
      <c r="AD390" s="180"/>
      <c r="AE390" s="180"/>
      <c r="AF390" s="190">
        <f t="shared" si="96"/>
        <v>0</v>
      </c>
    </row>
    <row r="391" spans="1:32">
      <c r="A391" s="180">
        <v>369</v>
      </c>
      <c r="B391" s="181" t="s">
        <v>441</v>
      </c>
      <c r="C391" s="181" t="s">
        <v>290</v>
      </c>
      <c r="D391" s="180"/>
      <c r="E391" s="182" t="s">
        <v>718</v>
      </c>
      <c r="F391" s="183">
        <v>-934.33</v>
      </c>
      <c r="G391" s="183">
        <v>0</v>
      </c>
      <c r="H391" s="183">
        <v>0</v>
      </c>
      <c r="I391" s="183">
        <v>0</v>
      </c>
      <c r="J391" s="183">
        <v>0</v>
      </c>
      <c r="K391" s="183">
        <v>0</v>
      </c>
      <c r="L391" s="183">
        <v>0</v>
      </c>
      <c r="M391" s="183">
        <v>0</v>
      </c>
      <c r="N391" s="183">
        <v>0</v>
      </c>
      <c r="O391" s="183">
        <v>0</v>
      </c>
      <c r="P391" s="183">
        <v>0</v>
      </c>
      <c r="Q391" s="183">
        <v>0</v>
      </c>
      <c r="R391" s="183">
        <v>0</v>
      </c>
      <c r="S391" s="184">
        <f t="shared" ref="S391:S400" si="98">((F391+R391)+((G391+H391+I391+J391+K391+L391+M391+N391+O391+P391+Q391)*2))/24</f>
        <v>-38.930416666666666</v>
      </c>
      <c r="T391" s="180"/>
      <c r="U391" s="188"/>
      <c r="V391" s="186"/>
      <c r="W391" s="186">
        <f t="shared" ref="W391:W399" si="99">+S391</f>
        <v>-38.930416666666666</v>
      </c>
      <c r="X391" s="187"/>
      <c r="Y391" s="186"/>
      <c r="Z391" s="186"/>
      <c r="AA391" s="188"/>
      <c r="AB391" s="186"/>
      <c r="AC391" s="260">
        <f t="shared" ref="AC391:AC400" si="100">+S391</f>
        <v>-38.930416666666666</v>
      </c>
      <c r="AD391" s="180"/>
      <c r="AE391" s="180"/>
      <c r="AF391" s="190">
        <f t="shared" si="96"/>
        <v>0</v>
      </c>
    </row>
    <row r="392" spans="1:32">
      <c r="A392" s="180">
        <v>370</v>
      </c>
      <c r="B392" s="181" t="s">
        <v>441</v>
      </c>
      <c r="C392" s="181" t="s">
        <v>291</v>
      </c>
      <c r="D392" s="180"/>
      <c r="E392" s="182" t="s">
        <v>719</v>
      </c>
      <c r="F392" s="183">
        <v>0</v>
      </c>
      <c r="G392" s="183">
        <v>0</v>
      </c>
      <c r="H392" s="183">
        <v>0</v>
      </c>
      <c r="I392" s="183">
        <v>0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183">
        <v>0</v>
      </c>
      <c r="P392" s="183">
        <v>0</v>
      </c>
      <c r="Q392" s="183">
        <v>0</v>
      </c>
      <c r="R392" s="183">
        <v>0</v>
      </c>
      <c r="S392" s="184">
        <f t="shared" si="98"/>
        <v>0</v>
      </c>
      <c r="T392" s="180"/>
      <c r="U392" s="188"/>
      <c r="V392" s="186"/>
      <c r="W392" s="186">
        <f t="shared" si="99"/>
        <v>0</v>
      </c>
      <c r="X392" s="187"/>
      <c r="Y392" s="186"/>
      <c r="Z392" s="186"/>
      <c r="AA392" s="188"/>
      <c r="AB392" s="186"/>
      <c r="AC392" s="260">
        <f t="shared" si="100"/>
        <v>0</v>
      </c>
      <c r="AD392" s="180"/>
      <c r="AE392" s="180"/>
      <c r="AF392" s="190">
        <f t="shared" si="96"/>
        <v>0</v>
      </c>
    </row>
    <row r="393" spans="1:32">
      <c r="A393" s="180">
        <v>371</v>
      </c>
      <c r="B393" s="269" t="s">
        <v>124</v>
      </c>
      <c r="C393" s="269" t="s">
        <v>124</v>
      </c>
      <c r="D393" s="181" t="s">
        <v>292</v>
      </c>
      <c r="E393" s="182" t="s">
        <v>720</v>
      </c>
      <c r="F393" s="183">
        <v>251618.91</v>
      </c>
      <c r="G393" s="183">
        <v>17939.5</v>
      </c>
      <c r="H393" s="183">
        <v>30024.5</v>
      </c>
      <c r="I393" s="183">
        <v>42949.5</v>
      </c>
      <c r="J393" s="183">
        <v>50370.5</v>
      </c>
      <c r="K393" s="183">
        <v>57720.5</v>
      </c>
      <c r="L393" s="183">
        <v>71370.5</v>
      </c>
      <c r="M393" s="183">
        <v>109684.62</v>
      </c>
      <c r="N393" s="183">
        <v>110070.14</v>
      </c>
      <c r="O393" s="183">
        <v>112776.69</v>
      </c>
      <c r="P393" s="183">
        <v>118593.3</v>
      </c>
      <c r="Q393" s="183">
        <v>126224.7</v>
      </c>
      <c r="R393" s="183">
        <v>135910.32</v>
      </c>
      <c r="S393" s="184">
        <f t="shared" si="98"/>
        <v>86790.755416666667</v>
      </c>
      <c r="T393" s="180"/>
      <c r="U393" s="188"/>
      <c r="V393" s="186"/>
      <c r="W393" s="186">
        <f t="shared" si="99"/>
        <v>86790.755416666667</v>
      </c>
      <c r="X393" s="187"/>
      <c r="Y393" s="186"/>
      <c r="Z393" s="186"/>
      <c r="AA393" s="188"/>
      <c r="AB393" s="186"/>
      <c r="AC393" s="260">
        <f t="shared" si="100"/>
        <v>86790.755416666667</v>
      </c>
      <c r="AD393" s="180"/>
      <c r="AE393" s="180"/>
      <c r="AF393" s="190">
        <f t="shared" si="96"/>
        <v>0</v>
      </c>
    </row>
    <row r="394" spans="1:32">
      <c r="A394" s="180">
        <v>372</v>
      </c>
      <c r="B394" s="269" t="s">
        <v>124</v>
      </c>
      <c r="C394" s="269" t="s">
        <v>124</v>
      </c>
      <c r="D394" s="181" t="s">
        <v>721</v>
      </c>
      <c r="E394" s="182" t="s">
        <v>722</v>
      </c>
      <c r="F394" s="183">
        <v>-783272.35</v>
      </c>
      <c r="G394" s="183">
        <v>-141378.97</v>
      </c>
      <c r="H394" s="183">
        <v>76039.63</v>
      </c>
      <c r="I394" s="183">
        <v>581670.07999999996</v>
      </c>
      <c r="J394" s="183">
        <v>90099.850000000093</v>
      </c>
      <c r="K394" s="183">
        <v>-127530.33</v>
      </c>
      <c r="L394" s="183">
        <v>-252573.73</v>
      </c>
      <c r="M394" s="183">
        <v>-457846.78</v>
      </c>
      <c r="N394" s="183">
        <v>-548980.29</v>
      </c>
      <c r="O394" s="183">
        <v>-565360.61</v>
      </c>
      <c r="P394" s="183">
        <v>-390722.08</v>
      </c>
      <c r="Q394" s="183">
        <v>-706071.87</v>
      </c>
      <c r="R394" s="183">
        <v>-6436487.3399999999</v>
      </c>
      <c r="S394" s="184">
        <f t="shared" si="98"/>
        <v>-504377.91208333336</v>
      </c>
      <c r="T394" s="180"/>
      <c r="U394" s="188"/>
      <c r="V394" s="186"/>
      <c r="W394" s="186">
        <f t="shared" si="99"/>
        <v>-504377.91208333336</v>
      </c>
      <c r="X394" s="187"/>
      <c r="Y394" s="186"/>
      <c r="Z394" s="186"/>
      <c r="AA394" s="188"/>
      <c r="AB394" s="186"/>
      <c r="AC394" s="260">
        <f t="shared" si="100"/>
        <v>-504377.91208333336</v>
      </c>
      <c r="AD394" s="180"/>
      <c r="AE394" s="180"/>
      <c r="AF394" s="190">
        <f t="shared" si="96"/>
        <v>0</v>
      </c>
    </row>
    <row r="395" spans="1:32">
      <c r="A395" s="180">
        <v>373</v>
      </c>
      <c r="B395" s="269" t="s">
        <v>124</v>
      </c>
      <c r="C395" s="269" t="s">
        <v>124</v>
      </c>
      <c r="D395" s="181" t="s">
        <v>293</v>
      </c>
      <c r="E395" s="182" t="s">
        <v>723</v>
      </c>
      <c r="F395" s="183">
        <v>94.63</v>
      </c>
      <c r="G395" s="183">
        <v>0</v>
      </c>
      <c r="H395" s="183">
        <v>0</v>
      </c>
      <c r="I395" s="183">
        <v>24.66</v>
      </c>
      <c r="J395" s="183">
        <v>24.66</v>
      </c>
      <c r="K395" s="183">
        <v>46.47</v>
      </c>
      <c r="L395" s="183">
        <v>46.47</v>
      </c>
      <c r="M395" s="183">
        <v>46.47</v>
      </c>
      <c r="N395" s="183">
        <v>46.47</v>
      </c>
      <c r="O395" s="183">
        <v>46.47</v>
      </c>
      <c r="P395" s="183">
        <v>106.32</v>
      </c>
      <c r="Q395" s="183">
        <v>54.94</v>
      </c>
      <c r="R395" s="183">
        <v>54.94</v>
      </c>
      <c r="S395" s="184">
        <f t="shared" si="98"/>
        <v>43.142916666666657</v>
      </c>
      <c r="T395" s="180"/>
      <c r="U395" s="188"/>
      <c r="V395" s="186"/>
      <c r="W395" s="186">
        <f t="shared" si="99"/>
        <v>43.142916666666657</v>
      </c>
      <c r="X395" s="187"/>
      <c r="Y395" s="186"/>
      <c r="Z395" s="186"/>
      <c r="AA395" s="188"/>
      <c r="AB395" s="186"/>
      <c r="AC395" s="260">
        <f t="shared" si="100"/>
        <v>43.142916666666657</v>
      </c>
      <c r="AD395" s="180"/>
      <c r="AE395" s="180"/>
      <c r="AF395" s="190">
        <f t="shared" si="96"/>
        <v>0</v>
      </c>
    </row>
    <row r="396" spans="1:32">
      <c r="A396" s="180">
        <v>374</v>
      </c>
      <c r="B396" s="269" t="s">
        <v>124</v>
      </c>
      <c r="C396" s="269" t="s">
        <v>124</v>
      </c>
      <c r="D396" s="181" t="s">
        <v>294</v>
      </c>
      <c r="E396" s="182" t="s">
        <v>724</v>
      </c>
      <c r="F396" s="183">
        <v>306253.81</v>
      </c>
      <c r="G396" s="183">
        <v>16475.78</v>
      </c>
      <c r="H396" s="183">
        <v>27021.58</v>
      </c>
      <c r="I396" s="183">
        <v>45622.58</v>
      </c>
      <c r="J396" s="183">
        <v>56272.58</v>
      </c>
      <c r="K396" s="183">
        <v>77877.06</v>
      </c>
      <c r="L396" s="183">
        <v>84934.48</v>
      </c>
      <c r="M396" s="183">
        <v>96434.48</v>
      </c>
      <c r="N396" s="183">
        <v>217024.1</v>
      </c>
      <c r="O396" s="183">
        <v>233149.1</v>
      </c>
      <c r="P396" s="183">
        <v>249185.38</v>
      </c>
      <c r="Q396" s="183">
        <v>266685.38</v>
      </c>
      <c r="R396" s="183">
        <v>270185.38</v>
      </c>
      <c r="S396" s="184">
        <f t="shared" si="98"/>
        <v>138241.84125</v>
      </c>
      <c r="T396" s="180"/>
      <c r="U396" s="188"/>
      <c r="V396" s="186"/>
      <c r="W396" s="186">
        <f t="shared" si="99"/>
        <v>138241.84125</v>
      </c>
      <c r="X396" s="187"/>
      <c r="Y396" s="186"/>
      <c r="Z396" s="186"/>
      <c r="AA396" s="188"/>
      <c r="AB396" s="186"/>
      <c r="AC396" s="260">
        <f t="shared" si="100"/>
        <v>138241.84125</v>
      </c>
      <c r="AD396" s="180"/>
      <c r="AE396" s="180"/>
      <c r="AF396" s="190">
        <f t="shared" si="96"/>
        <v>0</v>
      </c>
    </row>
    <row r="397" spans="1:32">
      <c r="A397" s="180">
        <v>375</v>
      </c>
      <c r="B397" s="270" t="s">
        <v>124</v>
      </c>
      <c r="C397" s="270" t="s">
        <v>124</v>
      </c>
      <c r="D397" s="181" t="s">
        <v>295</v>
      </c>
      <c r="E397" s="182" t="s">
        <v>725</v>
      </c>
      <c r="F397" s="183">
        <v>1555.78</v>
      </c>
      <c r="G397" s="183">
        <v>0</v>
      </c>
      <c r="H397" s="183">
        <v>0</v>
      </c>
      <c r="I397" s="183">
        <v>0</v>
      </c>
      <c r="J397" s="183">
        <v>0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83">
        <v>0</v>
      </c>
      <c r="Q397" s="183">
        <v>0</v>
      </c>
      <c r="R397" s="183">
        <v>0</v>
      </c>
      <c r="S397" s="184">
        <f t="shared" si="98"/>
        <v>64.82416666666667</v>
      </c>
      <c r="T397" s="180"/>
      <c r="U397" s="188"/>
      <c r="V397" s="186"/>
      <c r="W397" s="186">
        <f t="shared" si="99"/>
        <v>64.82416666666667</v>
      </c>
      <c r="X397" s="187"/>
      <c r="Y397" s="186"/>
      <c r="Z397" s="186"/>
      <c r="AA397" s="188"/>
      <c r="AB397" s="186"/>
      <c r="AC397" s="260">
        <f t="shared" si="100"/>
        <v>64.82416666666667</v>
      </c>
      <c r="AD397" s="180"/>
      <c r="AE397" s="180"/>
      <c r="AF397" s="190">
        <f t="shared" si="96"/>
        <v>0</v>
      </c>
    </row>
    <row r="398" spans="1:32">
      <c r="A398" s="180">
        <v>376</v>
      </c>
      <c r="B398" s="270" t="s">
        <v>124</v>
      </c>
      <c r="C398" s="270" t="s">
        <v>124</v>
      </c>
      <c r="D398" s="181" t="s">
        <v>296</v>
      </c>
      <c r="E398" s="182" t="s">
        <v>726</v>
      </c>
      <c r="F398" s="183">
        <v>0</v>
      </c>
      <c r="G398" s="183">
        <v>0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83">
        <v>0</v>
      </c>
      <c r="Q398" s="183">
        <v>0</v>
      </c>
      <c r="R398" s="183">
        <v>0</v>
      </c>
      <c r="S398" s="184">
        <f t="shared" si="98"/>
        <v>0</v>
      </c>
      <c r="T398" s="180"/>
      <c r="U398" s="188"/>
      <c r="V398" s="186"/>
      <c r="W398" s="186">
        <f t="shared" si="99"/>
        <v>0</v>
      </c>
      <c r="X398" s="187"/>
      <c r="Y398" s="186"/>
      <c r="Z398" s="186"/>
      <c r="AA398" s="188"/>
      <c r="AB398" s="186"/>
      <c r="AC398" s="260">
        <f t="shared" si="100"/>
        <v>0</v>
      </c>
      <c r="AD398" s="180"/>
      <c r="AE398" s="180"/>
      <c r="AF398" s="190">
        <f t="shared" si="96"/>
        <v>0</v>
      </c>
    </row>
    <row r="399" spans="1:32">
      <c r="A399" s="180">
        <v>377</v>
      </c>
      <c r="B399" s="181" t="s">
        <v>124</v>
      </c>
      <c r="C399" s="181" t="s">
        <v>297</v>
      </c>
      <c r="D399" s="181" t="s">
        <v>296</v>
      </c>
      <c r="E399" s="271" t="s">
        <v>727</v>
      </c>
      <c r="F399" s="183">
        <v>0</v>
      </c>
      <c r="G399" s="183">
        <v>0</v>
      </c>
      <c r="H399" s="183">
        <v>0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83">
        <v>0</v>
      </c>
      <c r="Q399" s="183">
        <v>0</v>
      </c>
      <c r="R399" s="183">
        <v>0</v>
      </c>
      <c r="S399" s="184">
        <f t="shared" si="98"/>
        <v>0</v>
      </c>
      <c r="T399" s="180"/>
      <c r="U399" s="188"/>
      <c r="V399" s="186"/>
      <c r="W399" s="186">
        <f t="shared" si="99"/>
        <v>0</v>
      </c>
      <c r="X399" s="187"/>
      <c r="Y399" s="186"/>
      <c r="Z399" s="186"/>
      <c r="AA399" s="188"/>
      <c r="AB399" s="186"/>
      <c r="AC399" s="260">
        <f t="shared" si="100"/>
        <v>0</v>
      </c>
      <c r="AD399" s="180"/>
      <c r="AE399" s="180"/>
      <c r="AF399" s="190">
        <f t="shared" si="96"/>
        <v>0</v>
      </c>
    </row>
    <row r="400" spans="1:32">
      <c r="A400" s="180">
        <v>378</v>
      </c>
      <c r="B400" s="181" t="s">
        <v>468</v>
      </c>
      <c r="C400" s="181" t="s">
        <v>298</v>
      </c>
      <c r="D400" s="181" t="s">
        <v>687</v>
      </c>
      <c r="E400" s="182" t="s">
        <v>728</v>
      </c>
      <c r="F400" s="225">
        <v>1072.1199999999999</v>
      </c>
      <c r="G400" s="225">
        <v>0</v>
      </c>
      <c r="H400" s="225">
        <v>0</v>
      </c>
      <c r="I400" s="225">
        <v>0</v>
      </c>
      <c r="J400" s="225">
        <v>0</v>
      </c>
      <c r="K400" s="225">
        <v>0</v>
      </c>
      <c r="L400" s="225">
        <v>558.49</v>
      </c>
      <c r="M400" s="225">
        <v>558.49</v>
      </c>
      <c r="N400" s="225">
        <v>558.49</v>
      </c>
      <c r="O400" s="225">
        <v>1116.98</v>
      </c>
      <c r="P400" s="225">
        <v>1116.98</v>
      </c>
      <c r="Q400" s="225">
        <v>1116.98</v>
      </c>
      <c r="R400" s="225">
        <v>1116.98</v>
      </c>
      <c r="S400" s="184">
        <f t="shared" si="98"/>
        <v>510.08</v>
      </c>
      <c r="T400" s="180"/>
      <c r="U400" s="188"/>
      <c r="V400" s="186"/>
      <c r="W400" s="186">
        <f>+S400</f>
        <v>510.08</v>
      </c>
      <c r="X400" s="187"/>
      <c r="Y400" s="186"/>
      <c r="Z400" s="186"/>
      <c r="AA400" s="188"/>
      <c r="AB400" s="186"/>
      <c r="AC400" s="260">
        <f t="shared" si="100"/>
        <v>510.08</v>
      </c>
      <c r="AD400" s="180"/>
      <c r="AE400" s="180"/>
      <c r="AF400" s="190">
        <f t="shared" si="96"/>
        <v>0</v>
      </c>
    </row>
    <row r="401" spans="1:32">
      <c r="A401" s="180">
        <v>379</v>
      </c>
      <c r="B401" s="180"/>
      <c r="C401" s="180"/>
      <c r="D401" s="180"/>
      <c r="E401" s="182" t="s">
        <v>299</v>
      </c>
      <c r="F401" s="211">
        <f>SUM(F391:F400)</f>
        <v>-223611.43000000002</v>
      </c>
      <c r="G401" s="211">
        <f t="shared" ref="G401:S401" si="101">SUM(G391:G400)</f>
        <v>-106963.69</v>
      </c>
      <c r="H401" s="211">
        <f t="shared" si="101"/>
        <v>133085.71000000002</v>
      </c>
      <c r="I401" s="211">
        <f t="shared" si="101"/>
        <v>670266.81999999995</v>
      </c>
      <c r="J401" s="211">
        <f t="shared" si="101"/>
        <v>196767.59000000008</v>
      </c>
      <c r="K401" s="211">
        <f t="shared" si="101"/>
        <v>8113.6999999999971</v>
      </c>
      <c r="L401" s="211">
        <f t="shared" si="101"/>
        <v>-95663.790000000008</v>
      </c>
      <c r="M401" s="211">
        <f t="shared" si="101"/>
        <v>-251122.72000000009</v>
      </c>
      <c r="N401" s="211">
        <f t="shared" si="101"/>
        <v>-221281.09000000005</v>
      </c>
      <c r="O401" s="211">
        <f t="shared" si="101"/>
        <v>-218271.37</v>
      </c>
      <c r="P401" s="211">
        <f t="shared" si="101"/>
        <v>-21720.100000000017</v>
      </c>
      <c r="Q401" s="211">
        <f t="shared" si="101"/>
        <v>-311989.87000000011</v>
      </c>
      <c r="R401" s="211">
        <f t="shared" si="101"/>
        <v>-6029219.7199999988</v>
      </c>
      <c r="S401" s="212">
        <f t="shared" si="101"/>
        <v>-278766.19874999998</v>
      </c>
      <c r="T401" s="180"/>
      <c r="U401" s="188"/>
      <c r="V401" s="186"/>
      <c r="W401" s="186"/>
      <c r="X401" s="187"/>
      <c r="Y401" s="186"/>
      <c r="Z401" s="186"/>
      <c r="AA401" s="188"/>
      <c r="AB401" s="186"/>
      <c r="AC401" s="180"/>
      <c r="AD401" s="180"/>
      <c r="AE401" s="180"/>
      <c r="AF401" s="190">
        <f t="shared" si="96"/>
        <v>0</v>
      </c>
    </row>
    <row r="402" spans="1:32">
      <c r="A402" s="180">
        <v>380</v>
      </c>
      <c r="B402" s="180"/>
      <c r="C402" s="180"/>
      <c r="D402" s="180"/>
      <c r="E402" s="182"/>
      <c r="F402" s="183"/>
      <c r="G402" s="264"/>
      <c r="H402" s="252"/>
      <c r="I402" s="252"/>
      <c r="J402" s="253"/>
      <c r="K402" s="254"/>
      <c r="L402" s="255"/>
      <c r="M402" s="256"/>
      <c r="N402" s="257"/>
      <c r="O402" s="224"/>
      <c r="P402" s="258"/>
      <c r="Q402" s="265"/>
      <c r="R402" s="183"/>
      <c r="S402" s="185"/>
      <c r="T402" s="180"/>
      <c r="U402" s="188"/>
      <c r="V402" s="186"/>
      <c r="W402" s="186"/>
      <c r="X402" s="187"/>
      <c r="Y402" s="186"/>
      <c r="Z402" s="186"/>
      <c r="AA402" s="188"/>
      <c r="AB402" s="186"/>
      <c r="AC402" s="180"/>
      <c r="AD402" s="180"/>
      <c r="AE402" s="180"/>
      <c r="AF402" s="190">
        <f t="shared" si="96"/>
        <v>0</v>
      </c>
    </row>
    <row r="403" spans="1:32">
      <c r="A403" s="180">
        <v>381</v>
      </c>
      <c r="B403" s="181" t="s">
        <v>441</v>
      </c>
      <c r="C403" s="181" t="s">
        <v>300</v>
      </c>
      <c r="D403" s="181" t="s">
        <v>22</v>
      </c>
      <c r="E403" s="182" t="s">
        <v>301</v>
      </c>
      <c r="F403" s="225">
        <v>10400000</v>
      </c>
      <c r="G403" s="225">
        <v>0</v>
      </c>
      <c r="H403" s="225">
        <v>2835000</v>
      </c>
      <c r="I403" s="225">
        <v>2835000</v>
      </c>
      <c r="J403" s="225">
        <v>2835000</v>
      </c>
      <c r="K403" s="225">
        <v>5670000</v>
      </c>
      <c r="L403" s="225">
        <v>5670000</v>
      </c>
      <c r="M403" s="225">
        <v>5670000</v>
      </c>
      <c r="N403" s="225">
        <v>8505000</v>
      </c>
      <c r="O403" s="225">
        <v>8505000</v>
      </c>
      <c r="P403" s="225">
        <v>8505000</v>
      </c>
      <c r="Q403" s="225">
        <v>12095000</v>
      </c>
      <c r="R403" s="225">
        <v>12095000</v>
      </c>
      <c r="S403" s="184">
        <f>((F403+R403)+((G403+H403+I403+J403+K403+L403+M403+N403+O403+P403+Q403)*2))/24</f>
        <v>6197708.333333333</v>
      </c>
      <c r="T403" s="180"/>
      <c r="U403" s="188"/>
      <c r="V403" s="186"/>
      <c r="W403" s="186">
        <f>+S403</f>
        <v>6197708.333333333</v>
      </c>
      <c r="X403" s="187"/>
      <c r="Y403" s="186"/>
      <c r="Z403" s="186"/>
      <c r="AA403" s="188"/>
      <c r="AB403" s="186"/>
      <c r="AC403" s="260">
        <f>+S403</f>
        <v>6197708.333333333</v>
      </c>
      <c r="AD403" s="180"/>
      <c r="AE403" s="180"/>
      <c r="AF403" s="190">
        <f t="shared" si="96"/>
        <v>0</v>
      </c>
    </row>
    <row r="404" spans="1:32">
      <c r="A404" s="180">
        <v>382</v>
      </c>
      <c r="B404" s="180"/>
      <c r="C404" s="180"/>
      <c r="D404" s="180"/>
      <c r="E404" s="182" t="s">
        <v>302</v>
      </c>
      <c r="F404" s="211">
        <f>+F403</f>
        <v>10400000</v>
      </c>
      <c r="G404" s="211">
        <f t="shared" ref="G404:S404" si="102">+G403</f>
        <v>0</v>
      </c>
      <c r="H404" s="211">
        <f t="shared" si="102"/>
        <v>2835000</v>
      </c>
      <c r="I404" s="211">
        <f t="shared" si="102"/>
        <v>2835000</v>
      </c>
      <c r="J404" s="211">
        <f t="shared" si="102"/>
        <v>2835000</v>
      </c>
      <c r="K404" s="211">
        <f t="shared" si="102"/>
        <v>5670000</v>
      </c>
      <c r="L404" s="211">
        <f t="shared" si="102"/>
        <v>5670000</v>
      </c>
      <c r="M404" s="211">
        <f t="shared" si="102"/>
        <v>5670000</v>
      </c>
      <c r="N404" s="211">
        <f t="shared" si="102"/>
        <v>8505000</v>
      </c>
      <c r="O404" s="211">
        <f t="shared" si="102"/>
        <v>8505000</v>
      </c>
      <c r="P404" s="211">
        <f t="shared" si="102"/>
        <v>8505000</v>
      </c>
      <c r="Q404" s="211">
        <f t="shared" si="102"/>
        <v>12095000</v>
      </c>
      <c r="R404" s="211">
        <f t="shared" si="102"/>
        <v>12095000</v>
      </c>
      <c r="S404" s="212">
        <f t="shared" si="102"/>
        <v>6197708.333333333</v>
      </c>
      <c r="T404" s="180"/>
      <c r="U404" s="188"/>
      <c r="V404" s="186"/>
      <c r="W404" s="186"/>
      <c r="X404" s="187"/>
      <c r="Y404" s="186"/>
      <c r="Z404" s="186"/>
      <c r="AA404" s="188"/>
      <c r="AB404" s="186"/>
      <c r="AC404" s="180"/>
      <c r="AD404" s="180"/>
      <c r="AE404" s="180"/>
      <c r="AF404" s="190">
        <f t="shared" si="96"/>
        <v>0</v>
      </c>
    </row>
    <row r="405" spans="1:32">
      <c r="A405" s="180">
        <v>383</v>
      </c>
      <c r="B405" s="180"/>
      <c r="C405" s="180"/>
      <c r="D405" s="180"/>
      <c r="E405" s="182"/>
      <c r="F405" s="213"/>
      <c r="G405" s="272"/>
      <c r="H405" s="215"/>
      <c r="I405" s="215"/>
      <c r="J405" s="216"/>
      <c r="K405" s="217"/>
      <c r="L405" s="218"/>
      <c r="M405" s="219"/>
      <c r="N405" s="220"/>
      <c r="O405" s="221"/>
      <c r="P405" s="222"/>
      <c r="Q405" s="273"/>
      <c r="R405" s="213"/>
      <c r="S405" s="185"/>
      <c r="T405" s="180"/>
      <c r="U405" s="188"/>
      <c r="V405" s="186"/>
      <c r="W405" s="186"/>
      <c r="X405" s="187"/>
      <c r="Y405" s="186"/>
      <c r="Z405" s="186"/>
      <c r="AA405" s="188"/>
      <c r="AB405" s="186"/>
      <c r="AC405" s="180"/>
      <c r="AD405" s="180"/>
      <c r="AE405" s="180"/>
      <c r="AF405" s="190">
        <f t="shared" si="96"/>
        <v>0</v>
      </c>
    </row>
    <row r="406" spans="1:32" ht="13.5" thickBot="1">
      <c r="A406" s="180">
        <v>384</v>
      </c>
      <c r="B406" s="274"/>
      <c r="C406" s="274"/>
      <c r="D406" s="274"/>
      <c r="E406" s="275" t="s">
        <v>303</v>
      </c>
      <c r="F406" s="276">
        <f t="shared" ref="F406:R406" si="103">+F404+F401+F388+F365+F347+F342+F324+F323+F321+F315+F231+F227+F202+F200+F181+F169+F149+F122+F63+F46+F39+F36+F59+F183+F184+F185+F186+F187+F188+F189+F190+F191+F192+F193+F195+F194+F198+F199+F201+F203+F204+F205+F196+F197</f>
        <v>1262198971.2999995</v>
      </c>
      <c r="G406" s="276">
        <f t="shared" si="103"/>
        <v>984552125.33000004</v>
      </c>
      <c r="H406" s="276">
        <f t="shared" si="103"/>
        <v>1009604091.76</v>
      </c>
      <c r="I406" s="276">
        <f t="shared" si="103"/>
        <v>1038567759.4699998</v>
      </c>
      <c r="J406" s="276">
        <f t="shared" si="103"/>
        <v>1046700305.05</v>
      </c>
      <c r="K406" s="276">
        <f t="shared" si="103"/>
        <v>1062163982.4099996</v>
      </c>
      <c r="L406" s="276">
        <f t="shared" si="103"/>
        <v>1082593718.8100002</v>
      </c>
      <c r="M406" s="276">
        <f t="shared" si="103"/>
        <v>1107251282.0999997</v>
      </c>
      <c r="N406" s="276">
        <f t="shared" si="103"/>
        <v>1133579732.6099999</v>
      </c>
      <c r="O406" s="276">
        <f t="shared" si="103"/>
        <v>1178403726.77</v>
      </c>
      <c r="P406" s="276">
        <f t="shared" si="103"/>
        <v>1220519086.8700006</v>
      </c>
      <c r="Q406" s="276">
        <f t="shared" si="103"/>
        <v>1273973404.1899993</v>
      </c>
      <c r="R406" s="276">
        <f t="shared" si="103"/>
        <v>1333883549.25</v>
      </c>
      <c r="S406" s="276">
        <f>+S404+S401+S388+S365+S347+S342+S324+S323+S321+S315+S231+S227+S202+S200+S181+S169+S149+S122+S63+S46+S39+S36+S59+S183+S184+S185+S186+S187+S188+S189+S190+S191+S192+S193+S195+S194+S198+S199+S201+S203+S204+S205+S196+S197</f>
        <v>1119662539.6370831</v>
      </c>
      <c r="T406" s="274"/>
      <c r="U406" s="277"/>
      <c r="V406" s="278"/>
      <c r="W406" s="278"/>
      <c r="X406" s="279"/>
      <c r="Y406" s="278"/>
      <c r="Z406" s="278"/>
      <c r="AA406" s="277"/>
      <c r="AB406" s="278"/>
      <c r="AC406" s="274"/>
      <c r="AD406" s="274"/>
      <c r="AE406" s="274"/>
      <c r="AF406" s="190">
        <f t="shared" si="96"/>
        <v>0</v>
      </c>
    </row>
    <row r="407" spans="1:32" ht="13.5" thickTop="1">
      <c r="A407" s="180">
        <v>385</v>
      </c>
      <c r="B407" s="180"/>
      <c r="C407" s="180"/>
      <c r="D407" s="180"/>
      <c r="E407" s="182"/>
      <c r="F407" s="183"/>
      <c r="G407" s="264"/>
      <c r="H407" s="252"/>
      <c r="I407" s="252"/>
      <c r="J407" s="253"/>
      <c r="K407" s="254"/>
      <c r="L407" s="255"/>
      <c r="M407" s="256"/>
      <c r="N407" s="257"/>
      <c r="O407" s="224"/>
      <c r="P407" s="258"/>
      <c r="Q407" s="265"/>
      <c r="R407" s="183"/>
      <c r="S407" s="185"/>
      <c r="T407" s="180"/>
      <c r="U407" s="188"/>
      <c r="V407" s="186"/>
      <c r="W407" s="186"/>
      <c r="X407" s="187"/>
      <c r="Y407" s="186"/>
      <c r="Z407" s="186"/>
      <c r="AA407" s="188"/>
      <c r="AB407" s="186"/>
      <c r="AC407" s="180"/>
      <c r="AD407" s="180"/>
      <c r="AE407" s="180"/>
      <c r="AF407" s="190">
        <f t="shared" si="96"/>
        <v>0</v>
      </c>
    </row>
    <row r="408" spans="1:32">
      <c r="A408" s="180">
        <v>386</v>
      </c>
      <c r="B408" s="180"/>
      <c r="C408" s="180"/>
      <c r="D408" s="180"/>
      <c r="E408" s="182"/>
      <c r="F408" s="183"/>
      <c r="G408" s="264"/>
      <c r="H408" s="252"/>
      <c r="I408" s="252"/>
      <c r="J408" s="253"/>
      <c r="K408" s="254"/>
      <c r="L408" s="255"/>
      <c r="M408" s="256"/>
      <c r="N408" s="257"/>
      <c r="O408" s="224"/>
      <c r="P408" s="258"/>
      <c r="Q408" s="265"/>
      <c r="R408" s="183"/>
      <c r="S408" s="185"/>
      <c r="T408" s="180"/>
      <c r="U408" s="188"/>
      <c r="V408" s="186"/>
      <c r="W408" s="186"/>
      <c r="X408" s="187"/>
      <c r="Y408" s="186"/>
      <c r="Z408" s="186"/>
      <c r="AA408" s="188"/>
      <c r="AB408" s="186"/>
      <c r="AC408" s="180"/>
      <c r="AD408" s="180"/>
      <c r="AE408" s="180"/>
      <c r="AF408" s="190">
        <f t="shared" si="96"/>
        <v>0</v>
      </c>
    </row>
    <row r="409" spans="1:32">
      <c r="A409" s="180">
        <v>387</v>
      </c>
      <c r="B409" s="181" t="s">
        <v>441</v>
      </c>
      <c r="C409" s="181" t="s">
        <v>304</v>
      </c>
      <c r="D409" s="181" t="s">
        <v>729</v>
      </c>
      <c r="E409" s="229" t="s">
        <v>305</v>
      </c>
      <c r="F409" s="183">
        <v>-1000</v>
      </c>
      <c r="G409" s="183">
        <v>-1000</v>
      </c>
      <c r="H409" s="183">
        <v>-1000</v>
      </c>
      <c r="I409" s="183">
        <v>-1000</v>
      </c>
      <c r="J409" s="183">
        <v>-1000</v>
      </c>
      <c r="K409" s="183">
        <v>-1000</v>
      </c>
      <c r="L409" s="183">
        <v>-1000</v>
      </c>
      <c r="M409" s="183">
        <v>-1000</v>
      </c>
      <c r="N409" s="183">
        <v>-1000</v>
      </c>
      <c r="O409" s="183">
        <v>-1000</v>
      </c>
      <c r="P409" s="183">
        <v>-1000</v>
      </c>
      <c r="Q409" s="183">
        <v>-1000</v>
      </c>
      <c r="R409" s="183">
        <v>-1000</v>
      </c>
      <c r="S409" s="184">
        <f>((F409+R409)+((G409+H409+I409+J409+K409+L409+M409+N409+O409+P409+Q409)*2))/24</f>
        <v>-1000</v>
      </c>
      <c r="T409" s="180"/>
      <c r="U409" s="188"/>
      <c r="V409" s="186"/>
      <c r="W409" s="186">
        <f>+S409</f>
        <v>-1000</v>
      </c>
      <c r="X409" s="187"/>
      <c r="Y409" s="186"/>
      <c r="Z409" s="186"/>
      <c r="AA409" s="188"/>
      <c r="AB409" s="186"/>
      <c r="AC409" s="260">
        <f>+S409</f>
        <v>-1000</v>
      </c>
      <c r="AD409" s="180"/>
      <c r="AE409" s="180"/>
      <c r="AF409" s="190">
        <f t="shared" si="96"/>
        <v>0</v>
      </c>
    </row>
    <row r="410" spans="1:32">
      <c r="A410" s="180">
        <v>388</v>
      </c>
      <c r="B410" s="181" t="s">
        <v>441</v>
      </c>
      <c r="C410" s="181" t="s">
        <v>306</v>
      </c>
      <c r="D410" s="181" t="s">
        <v>22</v>
      </c>
      <c r="E410" s="229" t="s">
        <v>307</v>
      </c>
      <c r="F410" s="183">
        <v>-34416893.780000001</v>
      </c>
      <c r="G410" s="183">
        <v>-40331709.530000001</v>
      </c>
      <c r="H410" s="183">
        <v>-40331709.530000001</v>
      </c>
      <c r="I410" s="183">
        <v>-40331709.530000001</v>
      </c>
      <c r="J410" s="183">
        <v>-40331709.530000001</v>
      </c>
      <c r="K410" s="183">
        <v>-40331709.530000001</v>
      </c>
      <c r="L410" s="183">
        <v>-40331709.530000001</v>
      </c>
      <c r="M410" s="183">
        <v>-40331709.530000001</v>
      </c>
      <c r="N410" s="183">
        <v>-40331709.530000001</v>
      </c>
      <c r="O410" s="183">
        <v>-40331709.530000001</v>
      </c>
      <c r="P410" s="183">
        <v>-40331709.530000001</v>
      </c>
      <c r="Q410" s="183">
        <v>-40331709.530000001</v>
      </c>
      <c r="R410" s="183">
        <v>-40331709.530000001</v>
      </c>
      <c r="S410" s="184">
        <f>((F410+R410)+((G410+H410+I410+J410+K410+L410+M410+N410+O410+P410+Q410)*2))/24</f>
        <v>-40085258.873749994</v>
      </c>
      <c r="T410" s="180"/>
      <c r="U410" s="188"/>
      <c r="V410" s="186"/>
      <c r="W410" s="186">
        <f>+S410</f>
        <v>-40085258.873749994</v>
      </c>
      <c r="X410" s="187"/>
      <c r="Y410" s="186"/>
      <c r="Z410" s="186"/>
      <c r="AA410" s="188"/>
      <c r="AB410" s="186"/>
      <c r="AC410" s="260">
        <f>+W410</f>
        <v>-40085258.873749994</v>
      </c>
      <c r="AD410" s="180"/>
      <c r="AE410" s="180"/>
      <c r="AF410" s="190">
        <f t="shared" si="96"/>
        <v>0</v>
      </c>
    </row>
    <row r="411" spans="1:32">
      <c r="A411" s="180">
        <v>389</v>
      </c>
      <c r="B411" s="181" t="s">
        <v>441</v>
      </c>
      <c r="C411" s="181" t="s">
        <v>306</v>
      </c>
      <c r="D411" s="181" t="s">
        <v>27</v>
      </c>
      <c r="E411" s="229" t="s">
        <v>308</v>
      </c>
      <c r="F411" s="183">
        <v>13231</v>
      </c>
      <c r="G411" s="183">
        <v>2816</v>
      </c>
      <c r="H411" s="183">
        <v>5632</v>
      </c>
      <c r="I411" s="183">
        <v>8448</v>
      </c>
      <c r="J411" s="183">
        <v>11264</v>
      </c>
      <c r="K411" s="183">
        <v>14080</v>
      </c>
      <c r="L411" s="183">
        <v>17971</v>
      </c>
      <c r="M411" s="183">
        <v>21862</v>
      </c>
      <c r="N411" s="183">
        <v>25753</v>
      </c>
      <c r="O411" s="183">
        <v>30585</v>
      </c>
      <c r="P411" s="183">
        <v>36044</v>
      </c>
      <c r="Q411" s="183">
        <v>41503</v>
      </c>
      <c r="R411" s="183">
        <v>50221</v>
      </c>
      <c r="S411" s="184">
        <f t="shared" ref="S411:S478" si="104">((F411+R411)+((G411+H411+I411+J411+K411+L411+M411+N411+O411+P411+Q411)*2))/24</f>
        <v>20640.333333333332</v>
      </c>
      <c r="T411" s="180"/>
      <c r="U411" s="188"/>
      <c r="V411" s="186"/>
      <c r="W411" s="186">
        <f t="shared" ref="W411:W415" si="105">+S411</f>
        <v>20640.333333333332</v>
      </c>
      <c r="X411" s="187"/>
      <c r="Y411" s="186"/>
      <c r="Z411" s="186"/>
      <c r="AA411" s="188"/>
      <c r="AB411" s="186"/>
      <c r="AC411" s="260">
        <f t="shared" ref="AC411:AC415" si="106">+S411</f>
        <v>20640.333333333332</v>
      </c>
      <c r="AD411" s="180"/>
      <c r="AE411" s="180"/>
      <c r="AF411" s="190">
        <f t="shared" si="96"/>
        <v>0</v>
      </c>
    </row>
    <row r="412" spans="1:32">
      <c r="A412" s="180">
        <v>390</v>
      </c>
      <c r="B412" s="181" t="s">
        <v>441</v>
      </c>
      <c r="C412" s="181" t="s">
        <v>309</v>
      </c>
      <c r="D412" s="181" t="s">
        <v>22</v>
      </c>
      <c r="E412" s="229" t="s">
        <v>310</v>
      </c>
      <c r="F412" s="183">
        <v>-266117553.21000001</v>
      </c>
      <c r="G412" s="183">
        <v>-266117553.21000001</v>
      </c>
      <c r="H412" s="183">
        <v>-266117553.21000001</v>
      </c>
      <c r="I412" s="183">
        <v>-266117553.21000001</v>
      </c>
      <c r="J412" s="183">
        <v>-266117553.21000001</v>
      </c>
      <c r="K412" s="183">
        <v>-266117553.21000001</v>
      </c>
      <c r="L412" s="183">
        <v>-266117553.21000001</v>
      </c>
      <c r="M412" s="183">
        <v>-266117553.21000001</v>
      </c>
      <c r="N412" s="183">
        <v>-266117553.21000001</v>
      </c>
      <c r="O412" s="183">
        <v>-266117553.21000001</v>
      </c>
      <c r="P412" s="183">
        <v>-266117553.21000001</v>
      </c>
      <c r="Q412" s="183">
        <v>-266117553.21000001</v>
      </c>
      <c r="R412" s="183">
        <v>-286117553.20999998</v>
      </c>
      <c r="S412" s="184">
        <f>((F412+R412)+((G412+H412+I412+J412+K412+L412+M412+N412+O412+P412+Q412)*2))/24</f>
        <v>-266950886.54333332</v>
      </c>
      <c r="T412" s="180"/>
      <c r="U412" s="188"/>
      <c r="V412" s="186"/>
      <c r="W412" s="186">
        <f t="shared" si="105"/>
        <v>-266950886.54333332</v>
      </c>
      <c r="X412" s="187"/>
      <c r="Y412" s="186"/>
      <c r="Z412" s="186"/>
      <c r="AA412" s="188"/>
      <c r="AB412" s="186"/>
      <c r="AC412" s="260">
        <f t="shared" si="106"/>
        <v>-266950886.54333332</v>
      </c>
      <c r="AD412" s="180"/>
      <c r="AE412" s="180"/>
      <c r="AF412" s="190">
        <f t="shared" si="96"/>
        <v>0</v>
      </c>
    </row>
    <row r="413" spans="1:32">
      <c r="A413" s="180">
        <v>391</v>
      </c>
      <c r="B413" s="181" t="s">
        <v>441</v>
      </c>
      <c r="C413" s="181" t="s">
        <v>730</v>
      </c>
      <c r="D413" s="181"/>
      <c r="E413" s="229" t="s">
        <v>312</v>
      </c>
      <c r="F413" s="183">
        <v>0</v>
      </c>
      <c r="G413" s="183">
        <v>0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83">
        <v>0</v>
      </c>
      <c r="Q413" s="183">
        <v>0</v>
      </c>
      <c r="R413" s="183">
        <v>0</v>
      </c>
      <c r="S413" s="184">
        <f t="shared" si="104"/>
        <v>0</v>
      </c>
      <c r="T413" s="180"/>
      <c r="U413" s="188"/>
      <c r="V413" s="186"/>
      <c r="W413" s="186">
        <f t="shared" si="105"/>
        <v>0</v>
      </c>
      <c r="X413" s="187"/>
      <c r="Y413" s="186"/>
      <c r="Z413" s="186"/>
      <c r="AA413" s="188"/>
      <c r="AB413" s="186"/>
      <c r="AC413" s="260">
        <f t="shared" si="106"/>
        <v>0</v>
      </c>
      <c r="AD413" s="180"/>
      <c r="AE413" s="180"/>
      <c r="AF413" s="190">
        <f t="shared" si="96"/>
        <v>0</v>
      </c>
    </row>
    <row r="414" spans="1:32">
      <c r="A414" s="180">
        <v>392</v>
      </c>
      <c r="B414" s="181" t="s">
        <v>441</v>
      </c>
      <c r="C414" s="181" t="s">
        <v>313</v>
      </c>
      <c r="D414" s="180" t="s">
        <v>124</v>
      </c>
      <c r="E414" s="229" t="s">
        <v>731</v>
      </c>
      <c r="F414" s="183">
        <v>-2506034.75</v>
      </c>
      <c r="G414" s="183">
        <v>-2506034.75</v>
      </c>
      <c r="H414" s="183">
        <v>-2506034.75</v>
      </c>
      <c r="I414" s="183">
        <v>-2506034.75</v>
      </c>
      <c r="J414" s="183">
        <v>-2506034.75</v>
      </c>
      <c r="K414" s="183">
        <v>-2506034.75</v>
      </c>
      <c r="L414" s="183">
        <v>-2506034.75</v>
      </c>
      <c r="M414" s="183">
        <v>-2506034.75</v>
      </c>
      <c r="N414" s="183">
        <v>-2506034.75</v>
      </c>
      <c r="O414" s="183">
        <v>-2506034.75</v>
      </c>
      <c r="P414" s="183">
        <v>-2506034.75</v>
      </c>
      <c r="Q414" s="183">
        <v>-2506034.75</v>
      </c>
      <c r="R414" s="183">
        <v>1827414.09</v>
      </c>
      <c r="S414" s="184">
        <f t="shared" si="104"/>
        <v>-2325474.3816666664</v>
      </c>
      <c r="T414" s="180"/>
      <c r="U414" s="188"/>
      <c r="V414" s="186"/>
      <c r="W414" s="186">
        <f t="shared" si="105"/>
        <v>-2325474.3816666664</v>
      </c>
      <c r="X414" s="187"/>
      <c r="Y414" s="186"/>
      <c r="Z414" s="186"/>
      <c r="AA414" s="188"/>
      <c r="AB414" s="186"/>
      <c r="AC414" s="260">
        <f t="shared" si="106"/>
        <v>-2325474.3816666664</v>
      </c>
      <c r="AD414" s="180"/>
      <c r="AE414" s="180"/>
      <c r="AF414" s="190">
        <f t="shared" si="96"/>
        <v>0</v>
      </c>
    </row>
    <row r="415" spans="1:32">
      <c r="A415" s="180">
        <v>393</v>
      </c>
      <c r="B415" s="181" t="s">
        <v>441</v>
      </c>
      <c r="C415" s="181" t="s">
        <v>314</v>
      </c>
      <c r="D415" s="181" t="s">
        <v>729</v>
      </c>
      <c r="E415" s="229" t="s">
        <v>732</v>
      </c>
      <c r="F415" s="225">
        <v>430592.4</v>
      </c>
      <c r="G415" s="225">
        <v>430592.4</v>
      </c>
      <c r="H415" s="225">
        <v>430592.4</v>
      </c>
      <c r="I415" s="225">
        <v>430592.4</v>
      </c>
      <c r="J415" s="225">
        <v>430592.4</v>
      </c>
      <c r="K415" s="225">
        <v>430592.4</v>
      </c>
      <c r="L415" s="225">
        <v>430592.4</v>
      </c>
      <c r="M415" s="225">
        <v>430592.4</v>
      </c>
      <c r="N415" s="225">
        <v>430592.4</v>
      </c>
      <c r="O415" s="225">
        <v>430592.4</v>
      </c>
      <c r="P415" s="225">
        <v>430592.4</v>
      </c>
      <c r="Q415" s="225">
        <v>430592.4</v>
      </c>
      <c r="R415" s="225">
        <v>630608.81999999995</v>
      </c>
      <c r="S415" s="228">
        <f t="shared" si="104"/>
        <v>438926.41750000004</v>
      </c>
      <c r="T415" s="180"/>
      <c r="U415" s="188"/>
      <c r="V415" s="186"/>
      <c r="W415" s="186">
        <f t="shared" si="105"/>
        <v>438926.41750000004</v>
      </c>
      <c r="X415" s="187"/>
      <c r="Y415" s="186"/>
      <c r="Z415" s="186"/>
      <c r="AA415" s="188"/>
      <c r="AB415" s="186"/>
      <c r="AC415" s="260">
        <f t="shared" si="106"/>
        <v>438926.41750000004</v>
      </c>
      <c r="AD415" s="180"/>
      <c r="AE415" s="180"/>
      <c r="AF415" s="190">
        <f t="shared" si="96"/>
        <v>0</v>
      </c>
    </row>
    <row r="416" spans="1:32">
      <c r="A416" s="180">
        <v>394</v>
      </c>
      <c r="B416" s="180"/>
      <c r="C416" s="180"/>
      <c r="D416" s="180"/>
      <c r="E416" s="229" t="s">
        <v>315</v>
      </c>
      <c r="F416" s="211">
        <f t="shared" ref="F416:S416" si="107">SUM(F409:F415)</f>
        <v>-302597658.34000003</v>
      </c>
      <c r="G416" s="211">
        <f t="shared" si="107"/>
        <v>-308522889.09000003</v>
      </c>
      <c r="H416" s="211">
        <f t="shared" si="107"/>
        <v>-308520073.09000003</v>
      </c>
      <c r="I416" s="211">
        <f t="shared" si="107"/>
        <v>-308517257.09000003</v>
      </c>
      <c r="J416" s="211">
        <f t="shared" si="107"/>
        <v>-308514441.09000003</v>
      </c>
      <c r="K416" s="211">
        <f t="shared" si="107"/>
        <v>-308511625.09000003</v>
      </c>
      <c r="L416" s="211">
        <f t="shared" si="107"/>
        <v>-308507734.09000003</v>
      </c>
      <c r="M416" s="211">
        <f t="shared" si="107"/>
        <v>-308503843.09000003</v>
      </c>
      <c r="N416" s="211">
        <f t="shared" si="107"/>
        <v>-308499952.09000003</v>
      </c>
      <c r="O416" s="211">
        <f t="shared" si="107"/>
        <v>-308495120.09000003</v>
      </c>
      <c r="P416" s="211">
        <f t="shared" si="107"/>
        <v>-308489661.09000003</v>
      </c>
      <c r="Q416" s="211">
        <f t="shared" si="107"/>
        <v>-308484202.09000003</v>
      </c>
      <c r="R416" s="211">
        <f t="shared" si="107"/>
        <v>-323942018.83000004</v>
      </c>
      <c r="S416" s="212">
        <f t="shared" si="107"/>
        <v>-308903053.04791665</v>
      </c>
      <c r="T416" s="180"/>
      <c r="U416" s="188"/>
      <c r="V416" s="186"/>
      <c r="W416" s="186"/>
      <c r="X416" s="187"/>
      <c r="Y416" s="186"/>
      <c r="Z416" s="186"/>
      <c r="AA416" s="188"/>
      <c r="AB416" s="186"/>
      <c r="AC416" s="180"/>
      <c r="AD416" s="180"/>
      <c r="AE416" s="180"/>
      <c r="AF416" s="190">
        <f t="shared" si="96"/>
        <v>0</v>
      </c>
    </row>
    <row r="417" spans="1:32">
      <c r="A417" s="180">
        <v>395</v>
      </c>
      <c r="B417" s="180"/>
      <c r="C417" s="180"/>
      <c r="D417" s="180"/>
      <c r="E417" s="229"/>
      <c r="F417" s="183"/>
      <c r="G417" s="264"/>
      <c r="H417" s="252"/>
      <c r="I417" s="252"/>
      <c r="J417" s="253"/>
      <c r="K417" s="254"/>
      <c r="L417" s="255"/>
      <c r="M417" s="256"/>
      <c r="N417" s="257"/>
      <c r="O417" s="224"/>
      <c r="P417" s="258"/>
      <c r="Q417" s="265"/>
      <c r="R417" s="183"/>
      <c r="S417" s="185"/>
      <c r="T417" s="180"/>
      <c r="U417" s="188"/>
      <c r="V417" s="186"/>
      <c r="W417" s="186"/>
      <c r="X417" s="187"/>
      <c r="Y417" s="186"/>
      <c r="Z417" s="186"/>
      <c r="AA417" s="188"/>
      <c r="AB417" s="186"/>
      <c r="AC417" s="180"/>
      <c r="AD417" s="180"/>
      <c r="AE417" s="180"/>
      <c r="AF417" s="190">
        <f t="shared" si="96"/>
        <v>0</v>
      </c>
    </row>
    <row r="418" spans="1:32">
      <c r="A418" s="180">
        <v>396</v>
      </c>
      <c r="B418" s="181" t="s">
        <v>441</v>
      </c>
      <c r="C418" s="181" t="s">
        <v>316</v>
      </c>
      <c r="D418" s="181" t="s">
        <v>46</v>
      </c>
      <c r="E418" s="280" t="s">
        <v>317</v>
      </c>
      <c r="F418" s="183">
        <v>-20000000</v>
      </c>
      <c r="G418" s="183">
        <v>-20000000</v>
      </c>
      <c r="H418" s="183">
        <v>-20000000</v>
      </c>
      <c r="I418" s="183">
        <v>-20000000</v>
      </c>
      <c r="J418" s="183">
        <v>-20000000</v>
      </c>
      <c r="K418" s="183">
        <v>-20000000</v>
      </c>
      <c r="L418" s="183">
        <v>-20000000</v>
      </c>
      <c r="M418" s="183">
        <v>-20000000</v>
      </c>
      <c r="N418" s="183">
        <v>-20000000</v>
      </c>
      <c r="O418" s="183">
        <v>-20000000</v>
      </c>
      <c r="P418" s="183">
        <v>-20000000</v>
      </c>
      <c r="Q418" s="183">
        <v>-20000000</v>
      </c>
      <c r="R418" s="183">
        <v>-20000000</v>
      </c>
      <c r="S418" s="184">
        <f t="shared" si="104"/>
        <v>-20000000</v>
      </c>
      <c r="T418" s="180"/>
      <c r="U418" s="188"/>
      <c r="V418" s="186"/>
      <c r="W418" s="186">
        <f t="shared" ref="W418:W438" si="108">+S418</f>
        <v>-20000000</v>
      </c>
      <c r="X418" s="187"/>
      <c r="Y418" s="186"/>
      <c r="Z418" s="186"/>
      <c r="AA418" s="188"/>
      <c r="AB418" s="186"/>
      <c r="AC418" s="260">
        <f t="shared" ref="AC418:AC438" si="109">+S418</f>
        <v>-20000000</v>
      </c>
      <c r="AD418" s="180"/>
      <c r="AE418" s="180"/>
      <c r="AF418" s="190">
        <f t="shared" si="96"/>
        <v>0</v>
      </c>
    </row>
    <row r="419" spans="1:32">
      <c r="A419" s="180">
        <v>397</v>
      </c>
      <c r="B419" s="181" t="s">
        <v>441</v>
      </c>
      <c r="C419" s="181" t="s">
        <v>316</v>
      </c>
      <c r="D419" s="181" t="s">
        <v>221</v>
      </c>
      <c r="E419" s="280" t="s">
        <v>318</v>
      </c>
      <c r="F419" s="183">
        <v>-15000000</v>
      </c>
      <c r="G419" s="183">
        <v>-15000000</v>
      </c>
      <c r="H419" s="183">
        <v>-15000000</v>
      </c>
      <c r="I419" s="183">
        <v>-15000000</v>
      </c>
      <c r="J419" s="183">
        <v>-15000000</v>
      </c>
      <c r="K419" s="183">
        <v>-15000000</v>
      </c>
      <c r="L419" s="183">
        <v>-15000000</v>
      </c>
      <c r="M419" s="183">
        <v>-15000000</v>
      </c>
      <c r="N419" s="183">
        <v>-15000000</v>
      </c>
      <c r="O419" s="183">
        <v>-15000000</v>
      </c>
      <c r="P419" s="183">
        <v>-15000000</v>
      </c>
      <c r="Q419" s="183">
        <v>-15000000</v>
      </c>
      <c r="R419" s="183">
        <v>-15000000</v>
      </c>
      <c r="S419" s="184">
        <f t="shared" si="104"/>
        <v>-15000000</v>
      </c>
      <c r="T419" s="180"/>
      <c r="U419" s="188"/>
      <c r="V419" s="186"/>
      <c r="W419" s="186">
        <f t="shared" si="108"/>
        <v>-15000000</v>
      </c>
      <c r="X419" s="187"/>
      <c r="Y419" s="186"/>
      <c r="Z419" s="186"/>
      <c r="AA419" s="188"/>
      <c r="AB419" s="186"/>
      <c r="AC419" s="260">
        <f t="shared" si="109"/>
        <v>-15000000</v>
      </c>
      <c r="AD419" s="180"/>
      <c r="AE419" s="180"/>
      <c r="AF419" s="190">
        <f t="shared" si="96"/>
        <v>0</v>
      </c>
    </row>
    <row r="420" spans="1:32">
      <c r="A420" s="180">
        <v>398</v>
      </c>
      <c r="B420" s="181" t="s">
        <v>441</v>
      </c>
      <c r="C420" s="181" t="s">
        <v>316</v>
      </c>
      <c r="D420" s="181" t="s">
        <v>223</v>
      </c>
      <c r="E420" s="280" t="s">
        <v>319</v>
      </c>
      <c r="F420" s="183">
        <v>-24214000</v>
      </c>
      <c r="G420" s="183">
        <v>-24214000</v>
      </c>
      <c r="H420" s="183">
        <v>-24214000</v>
      </c>
      <c r="I420" s="183">
        <v>-24214000</v>
      </c>
      <c r="J420" s="183">
        <v>-24214000</v>
      </c>
      <c r="K420" s="183">
        <v>-24214000</v>
      </c>
      <c r="L420" s="183">
        <v>-24214000</v>
      </c>
      <c r="M420" s="183">
        <v>-24214000</v>
      </c>
      <c r="N420" s="183">
        <v>-24201000</v>
      </c>
      <c r="O420" s="183">
        <v>-24201000</v>
      </c>
      <c r="P420" s="183">
        <v>-24201000</v>
      </c>
      <c r="Q420" s="183">
        <v>0</v>
      </c>
      <c r="R420" s="183">
        <v>0</v>
      </c>
      <c r="S420" s="184">
        <f t="shared" si="104"/>
        <v>-21184000</v>
      </c>
      <c r="T420" s="180"/>
      <c r="U420" s="188"/>
      <c r="V420" s="186"/>
      <c r="W420" s="186">
        <f t="shared" si="108"/>
        <v>-21184000</v>
      </c>
      <c r="X420" s="187"/>
      <c r="Y420" s="186"/>
      <c r="Z420" s="186"/>
      <c r="AA420" s="188"/>
      <c r="AB420" s="186"/>
      <c r="AC420" s="260">
        <f t="shared" si="109"/>
        <v>-21184000</v>
      </c>
      <c r="AD420" s="180"/>
      <c r="AE420" s="180"/>
      <c r="AF420" s="190">
        <f t="shared" si="96"/>
        <v>0</v>
      </c>
    </row>
    <row r="421" spans="1:32">
      <c r="A421" s="180">
        <v>399</v>
      </c>
      <c r="B421" s="181" t="s">
        <v>441</v>
      </c>
      <c r="C421" s="181" t="s">
        <v>316</v>
      </c>
      <c r="D421" s="181" t="s">
        <v>225</v>
      </c>
      <c r="E421" s="280" t="s">
        <v>320</v>
      </c>
      <c r="F421" s="183">
        <v>0</v>
      </c>
      <c r="G421" s="183">
        <v>0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183">
        <v>0</v>
      </c>
      <c r="P421" s="183">
        <v>0</v>
      </c>
      <c r="Q421" s="183">
        <v>0</v>
      </c>
      <c r="R421" s="183">
        <v>0</v>
      </c>
      <c r="S421" s="184">
        <f t="shared" si="104"/>
        <v>0</v>
      </c>
      <c r="T421" s="180"/>
      <c r="U421" s="188"/>
      <c r="V421" s="186"/>
      <c r="W421" s="186">
        <f t="shared" si="108"/>
        <v>0</v>
      </c>
      <c r="X421" s="187"/>
      <c r="Y421" s="186"/>
      <c r="Z421" s="186"/>
      <c r="AA421" s="188"/>
      <c r="AB421" s="186"/>
      <c r="AC421" s="260">
        <f t="shared" si="109"/>
        <v>0</v>
      </c>
      <c r="AD421" s="180"/>
      <c r="AE421" s="180"/>
      <c r="AF421" s="190">
        <f t="shared" si="96"/>
        <v>0</v>
      </c>
    </row>
    <row r="422" spans="1:32">
      <c r="A422" s="180">
        <v>400</v>
      </c>
      <c r="B422" s="181" t="s">
        <v>441</v>
      </c>
      <c r="C422" s="181" t="s">
        <v>316</v>
      </c>
      <c r="D422" s="181" t="s">
        <v>227</v>
      </c>
      <c r="E422" s="280" t="s">
        <v>321</v>
      </c>
      <c r="F422" s="183">
        <v>-40000000</v>
      </c>
      <c r="G422" s="183">
        <v>-40000000</v>
      </c>
      <c r="H422" s="183">
        <v>-40000000</v>
      </c>
      <c r="I422" s="183">
        <v>-40000000</v>
      </c>
      <c r="J422" s="183">
        <v>-40000000</v>
      </c>
      <c r="K422" s="183">
        <v>-40000000</v>
      </c>
      <c r="L422" s="183">
        <v>-40000000</v>
      </c>
      <c r="M422" s="183">
        <v>-40000000</v>
      </c>
      <c r="N422" s="183">
        <v>-40000000</v>
      </c>
      <c r="O422" s="183">
        <v>-40000000</v>
      </c>
      <c r="P422" s="183">
        <v>-40000000</v>
      </c>
      <c r="Q422" s="183">
        <v>-40000000</v>
      </c>
      <c r="R422" s="183">
        <v>-40000000</v>
      </c>
      <c r="S422" s="184">
        <f t="shared" si="104"/>
        <v>-40000000</v>
      </c>
      <c r="T422" s="180"/>
      <c r="U422" s="188"/>
      <c r="V422" s="186"/>
      <c r="W422" s="186">
        <f t="shared" si="108"/>
        <v>-40000000</v>
      </c>
      <c r="X422" s="187"/>
      <c r="Y422" s="186"/>
      <c r="Z422" s="186"/>
      <c r="AA422" s="188"/>
      <c r="AB422" s="186"/>
      <c r="AC422" s="260">
        <f t="shared" si="109"/>
        <v>-40000000</v>
      </c>
      <c r="AD422" s="180"/>
      <c r="AE422" s="180"/>
      <c r="AF422" s="190">
        <f t="shared" si="96"/>
        <v>0</v>
      </c>
    </row>
    <row r="423" spans="1:32">
      <c r="A423" s="180">
        <v>401</v>
      </c>
      <c r="B423" s="181" t="s">
        <v>441</v>
      </c>
      <c r="C423" s="181" t="s">
        <v>316</v>
      </c>
      <c r="D423" s="181" t="s">
        <v>229</v>
      </c>
      <c r="E423" s="281" t="s">
        <v>322</v>
      </c>
      <c r="F423" s="183">
        <v>-25000000</v>
      </c>
      <c r="G423" s="183">
        <v>-25000000</v>
      </c>
      <c r="H423" s="183">
        <v>-25000000</v>
      </c>
      <c r="I423" s="183">
        <v>-25000000</v>
      </c>
      <c r="J423" s="183">
        <v>-25000000</v>
      </c>
      <c r="K423" s="183">
        <v>-25000000</v>
      </c>
      <c r="L423" s="183">
        <v>-25000000</v>
      </c>
      <c r="M423" s="183">
        <v>-25000000</v>
      </c>
      <c r="N423" s="183">
        <v>-25000000</v>
      </c>
      <c r="O423" s="183">
        <v>-25000000</v>
      </c>
      <c r="P423" s="183">
        <v>-25000000</v>
      </c>
      <c r="Q423" s="183">
        <v>-25000000</v>
      </c>
      <c r="R423" s="183">
        <v>-25000000</v>
      </c>
      <c r="S423" s="184">
        <f t="shared" si="104"/>
        <v>-25000000</v>
      </c>
      <c r="T423" s="180"/>
      <c r="U423" s="188"/>
      <c r="V423" s="186"/>
      <c r="W423" s="186">
        <f t="shared" si="108"/>
        <v>-25000000</v>
      </c>
      <c r="X423" s="187"/>
      <c r="Y423" s="186"/>
      <c r="Z423" s="186"/>
      <c r="AA423" s="188"/>
      <c r="AB423" s="186"/>
      <c r="AC423" s="260">
        <f t="shared" si="109"/>
        <v>-25000000</v>
      </c>
      <c r="AD423" s="180"/>
      <c r="AE423" s="180"/>
      <c r="AF423" s="190">
        <f t="shared" si="96"/>
        <v>0</v>
      </c>
    </row>
    <row r="424" spans="1:32">
      <c r="A424" s="180">
        <v>402</v>
      </c>
      <c r="B424" s="181" t="s">
        <v>441</v>
      </c>
      <c r="C424" s="181" t="s">
        <v>316</v>
      </c>
      <c r="D424" s="181" t="s">
        <v>231</v>
      </c>
      <c r="E424" s="281" t="s">
        <v>323</v>
      </c>
      <c r="F424" s="183">
        <v>-25000000</v>
      </c>
      <c r="G424" s="183">
        <v>-25000000</v>
      </c>
      <c r="H424" s="183">
        <v>-25000000</v>
      </c>
      <c r="I424" s="183">
        <v>-25000000</v>
      </c>
      <c r="J424" s="183">
        <v>-25000000</v>
      </c>
      <c r="K424" s="183">
        <v>-25000000</v>
      </c>
      <c r="L424" s="183">
        <v>-25000000</v>
      </c>
      <c r="M424" s="183">
        <v>-25000000</v>
      </c>
      <c r="N424" s="183">
        <v>-25000000</v>
      </c>
      <c r="O424" s="183">
        <v>-25000000</v>
      </c>
      <c r="P424" s="183">
        <v>-25000000</v>
      </c>
      <c r="Q424" s="183">
        <v>-25000000</v>
      </c>
      <c r="R424" s="183">
        <v>-25000000</v>
      </c>
      <c r="S424" s="184">
        <f t="shared" si="104"/>
        <v>-25000000</v>
      </c>
      <c r="T424" s="180"/>
      <c r="U424" s="188"/>
      <c r="V424" s="186"/>
      <c r="W424" s="186">
        <f t="shared" si="108"/>
        <v>-25000000</v>
      </c>
      <c r="X424" s="187"/>
      <c r="Y424" s="186"/>
      <c r="Z424" s="186"/>
      <c r="AA424" s="188"/>
      <c r="AB424" s="186"/>
      <c r="AC424" s="260">
        <f t="shared" si="109"/>
        <v>-25000000</v>
      </c>
      <c r="AD424" s="180"/>
      <c r="AE424" s="180"/>
      <c r="AF424" s="190">
        <f t="shared" si="96"/>
        <v>0</v>
      </c>
    </row>
    <row r="425" spans="1:32">
      <c r="A425" s="180">
        <v>403</v>
      </c>
      <c r="B425" s="181" t="s">
        <v>441</v>
      </c>
      <c r="C425" s="181" t="s">
        <v>316</v>
      </c>
      <c r="D425" s="181" t="s">
        <v>234</v>
      </c>
      <c r="E425" s="281" t="s">
        <v>733</v>
      </c>
      <c r="F425" s="183">
        <v>-12500000</v>
      </c>
      <c r="G425" s="183">
        <v>-12500000</v>
      </c>
      <c r="H425" s="183">
        <v>-12500000</v>
      </c>
      <c r="I425" s="183">
        <v>-12500000</v>
      </c>
      <c r="J425" s="183">
        <v>-12500000</v>
      </c>
      <c r="K425" s="183">
        <v>-12500000</v>
      </c>
      <c r="L425" s="183">
        <v>-12500000</v>
      </c>
      <c r="M425" s="183">
        <v>-12500000</v>
      </c>
      <c r="N425" s="183">
        <v>-12500000</v>
      </c>
      <c r="O425" s="183">
        <v>-12500000</v>
      </c>
      <c r="P425" s="183">
        <v>-12500000</v>
      </c>
      <c r="Q425" s="183">
        <v>-12500000</v>
      </c>
      <c r="R425" s="183">
        <v>-12500000</v>
      </c>
      <c r="S425" s="184">
        <f t="shared" si="104"/>
        <v>-12500000</v>
      </c>
      <c r="T425" s="180"/>
      <c r="U425" s="188"/>
      <c r="V425" s="186"/>
      <c r="W425" s="186">
        <f t="shared" si="108"/>
        <v>-12500000</v>
      </c>
      <c r="X425" s="187"/>
      <c r="Y425" s="186"/>
      <c r="Z425" s="186"/>
      <c r="AA425" s="188"/>
      <c r="AB425" s="186"/>
      <c r="AC425" s="260">
        <f t="shared" si="109"/>
        <v>-12500000</v>
      </c>
      <c r="AD425" s="180"/>
      <c r="AE425" s="180"/>
      <c r="AF425" s="190">
        <f t="shared" si="96"/>
        <v>0</v>
      </c>
    </row>
    <row r="426" spans="1:32">
      <c r="A426" s="180">
        <v>404</v>
      </c>
      <c r="B426" s="181" t="s">
        <v>441</v>
      </c>
      <c r="C426" s="181" t="s">
        <v>316</v>
      </c>
      <c r="D426" s="181" t="s">
        <v>235</v>
      </c>
      <c r="E426" s="281" t="s">
        <v>734</v>
      </c>
      <c r="F426" s="183">
        <v>-12500000</v>
      </c>
      <c r="G426" s="183">
        <v>-12500000</v>
      </c>
      <c r="H426" s="183">
        <v>-12500000</v>
      </c>
      <c r="I426" s="183">
        <v>-12500000</v>
      </c>
      <c r="J426" s="183">
        <v>-12500000</v>
      </c>
      <c r="K426" s="183">
        <v>-12500000</v>
      </c>
      <c r="L426" s="183">
        <v>-12500000</v>
      </c>
      <c r="M426" s="183">
        <v>-12500000</v>
      </c>
      <c r="N426" s="183">
        <v>-12500000</v>
      </c>
      <c r="O426" s="183">
        <v>-12500000</v>
      </c>
      <c r="P426" s="183">
        <v>-12500000</v>
      </c>
      <c r="Q426" s="183">
        <v>-12500000</v>
      </c>
      <c r="R426" s="183">
        <v>-12500000</v>
      </c>
      <c r="S426" s="184">
        <f t="shared" si="104"/>
        <v>-12500000</v>
      </c>
      <c r="T426" s="180"/>
      <c r="U426" s="188"/>
      <c r="V426" s="186"/>
      <c r="W426" s="186">
        <f t="shared" si="108"/>
        <v>-12500000</v>
      </c>
      <c r="X426" s="187"/>
      <c r="Y426" s="186"/>
      <c r="Z426" s="186"/>
      <c r="AA426" s="188"/>
      <c r="AB426" s="186"/>
      <c r="AC426" s="260">
        <f t="shared" si="109"/>
        <v>-12500000</v>
      </c>
      <c r="AD426" s="180"/>
      <c r="AE426" s="180"/>
      <c r="AF426" s="190">
        <f t="shared" si="96"/>
        <v>0</v>
      </c>
    </row>
    <row r="427" spans="1:32">
      <c r="A427" s="180">
        <v>405</v>
      </c>
      <c r="B427" s="181" t="s">
        <v>441</v>
      </c>
      <c r="C427" s="181" t="s">
        <v>316</v>
      </c>
      <c r="D427" s="181" t="s">
        <v>236</v>
      </c>
      <c r="E427" s="281" t="s">
        <v>735</v>
      </c>
      <c r="F427" s="183">
        <v>-12500000</v>
      </c>
      <c r="G427" s="183">
        <v>-12500000</v>
      </c>
      <c r="H427" s="183">
        <v>-12500000</v>
      </c>
      <c r="I427" s="183">
        <v>-12500000</v>
      </c>
      <c r="J427" s="183">
        <v>-12500000</v>
      </c>
      <c r="K427" s="183">
        <v>-12500000</v>
      </c>
      <c r="L427" s="183">
        <v>-12500000</v>
      </c>
      <c r="M427" s="183">
        <v>-12500000</v>
      </c>
      <c r="N427" s="183">
        <v>-12500000</v>
      </c>
      <c r="O427" s="183">
        <v>-12500000</v>
      </c>
      <c r="P427" s="183">
        <v>-12500000</v>
      </c>
      <c r="Q427" s="183">
        <v>-12500000</v>
      </c>
      <c r="R427" s="183">
        <v>-12500000</v>
      </c>
      <c r="S427" s="184">
        <f t="shared" si="104"/>
        <v>-12500000</v>
      </c>
      <c r="T427" s="180"/>
      <c r="U427" s="188"/>
      <c r="V427" s="186"/>
      <c r="W427" s="186">
        <f t="shared" si="108"/>
        <v>-12500000</v>
      </c>
      <c r="X427" s="187"/>
      <c r="Y427" s="186"/>
      <c r="Z427" s="186"/>
      <c r="AA427" s="188"/>
      <c r="AB427" s="186"/>
      <c r="AC427" s="260">
        <f t="shared" si="109"/>
        <v>-12500000</v>
      </c>
      <c r="AD427" s="180"/>
      <c r="AE427" s="180"/>
      <c r="AF427" s="190">
        <f t="shared" si="96"/>
        <v>0</v>
      </c>
    </row>
    <row r="428" spans="1:32">
      <c r="A428" s="180">
        <v>406</v>
      </c>
      <c r="B428" s="181" t="s">
        <v>441</v>
      </c>
      <c r="C428" s="181" t="s">
        <v>316</v>
      </c>
      <c r="D428" s="181" t="s">
        <v>237</v>
      </c>
      <c r="E428" s="281" t="s">
        <v>736</v>
      </c>
      <c r="F428" s="183">
        <v>-12500000</v>
      </c>
      <c r="G428" s="183">
        <v>-12500000</v>
      </c>
      <c r="H428" s="183">
        <v>-12500000</v>
      </c>
      <c r="I428" s="183">
        <v>-12500000</v>
      </c>
      <c r="J428" s="183">
        <v>-12500000</v>
      </c>
      <c r="K428" s="183">
        <v>-12500000</v>
      </c>
      <c r="L428" s="183">
        <v>-12500000</v>
      </c>
      <c r="M428" s="183">
        <v>-12500000</v>
      </c>
      <c r="N428" s="183">
        <v>-12500000</v>
      </c>
      <c r="O428" s="183">
        <v>-12500000</v>
      </c>
      <c r="P428" s="183">
        <v>-12500000</v>
      </c>
      <c r="Q428" s="183">
        <v>-12500000</v>
      </c>
      <c r="R428" s="183">
        <v>-12500000</v>
      </c>
      <c r="S428" s="184">
        <f t="shared" si="104"/>
        <v>-12500000</v>
      </c>
      <c r="T428" s="180"/>
      <c r="U428" s="188"/>
      <c r="V428" s="186"/>
      <c r="W428" s="186">
        <f t="shared" si="108"/>
        <v>-12500000</v>
      </c>
      <c r="X428" s="187"/>
      <c r="Y428" s="186"/>
      <c r="Z428" s="186"/>
      <c r="AA428" s="188"/>
      <c r="AB428" s="186"/>
      <c r="AC428" s="260">
        <f t="shared" si="109"/>
        <v>-12500000</v>
      </c>
      <c r="AD428" s="180"/>
      <c r="AE428" s="180"/>
      <c r="AF428" s="190">
        <f t="shared" si="96"/>
        <v>0</v>
      </c>
    </row>
    <row r="429" spans="1:32">
      <c r="A429" s="180">
        <v>407</v>
      </c>
      <c r="B429" s="181" t="s">
        <v>441</v>
      </c>
      <c r="C429" s="181" t="s">
        <v>316</v>
      </c>
      <c r="D429" s="181" t="s">
        <v>1009</v>
      </c>
      <c r="E429" s="281" t="s">
        <v>1035</v>
      </c>
      <c r="F429" s="183">
        <v>-25000000</v>
      </c>
      <c r="G429" s="183">
        <v>-25000000</v>
      </c>
      <c r="H429" s="183">
        <v>-25000000</v>
      </c>
      <c r="I429" s="183">
        <v>-25000000</v>
      </c>
      <c r="J429" s="183">
        <v>-25000000</v>
      </c>
      <c r="K429" s="183">
        <v>-25000000</v>
      </c>
      <c r="L429" s="183">
        <v>-25000000</v>
      </c>
      <c r="M429" s="183">
        <v>-25000000</v>
      </c>
      <c r="N429" s="183">
        <v>-25000000</v>
      </c>
      <c r="O429" s="183">
        <v>-25000000</v>
      </c>
      <c r="P429" s="183">
        <v>-25000000</v>
      </c>
      <c r="Q429" s="183">
        <v>-25000000</v>
      </c>
      <c r="R429" s="183">
        <v>-25000000</v>
      </c>
      <c r="S429" s="184">
        <f t="shared" si="104"/>
        <v>-25000000</v>
      </c>
      <c r="T429" s="180"/>
      <c r="U429" s="188"/>
      <c r="V429" s="186"/>
      <c r="W429" s="186">
        <f t="shared" si="108"/>
        <v>-25000000</v>
      </c>
      <c r="X429" s="187"/>
      <c r="Y429" s="186"/>
      <c r="Z429" s="186"/>
      <c r="AA429" s="188"/>
      <c r="AB429" s="186"/>
      <c r="AC429" s="260">
        <f t="shared" si="109"/>
        <v>-25000000</v>
      </c>
      <c r="AD429" s="180"/>
      <c r="AE429" s="180"/>
      <c r="AF429" s="190"/>
    </row>
    <row r="430" spans="1:32">
      <c r="A430" s="180">
        <v>408</v>
      </c>
      <c r="B430" s="181" t="s">
        <v>441</v>
      </c>
      <c r="C430" s="181" t="s">
        <v>316</v>
      </c>
      <c r="D430" s="181" t="s">
        <v>1011</v>
      </c>
      <c r="E430" s="281" t="s">
        <v>1036</v>
      </c>
      <c r="F430" s="183">
        <v>-20000000</v>
      </c>
      <c r="G430" s="183">
        <v>-20000000</v>
      </c>
      <c r="H430" s="183">
        <v>-20000000</v>
      </c>
      <c r="I430" s="183">
        <v>-20000000</v>
      </c>
      <c r="J430" s="183">
        <v>-20000000</v>
      </c>
      <c r="K430" s="183">
        <v>-20000000</v>
      </c>
      <c r="L430" s="183">
        <v>-20000000</v>
      </c>
      <c r="M430" s="183">
        <v>-20000000</v>
      </c>
      <c r="N430" s="183">
        <v>-20000000</v>
      </c>
      <c r="O430" s="183">
        <v>-20000000</v>
      </c>
      <c r="P430" s="183">
        <v>-20000000</v>
      </c>
      <c r="Q430" s="183">
        <v>-20000000</v>
      </c>
      <c r="R430" s="183">
        <v>-20000000</v>
      </c>
      <c r="S430" s="184">
        <f t="shared" si="104"/>
        <v>-20000000</v>
      </c>
      <c r="T430" s="180"/>
      <c r="U430" s="188"/>
      <c r="V430" s="186"/>
      <c r="W430" s="186">
        <f t="shared" si="108"/>
        <v>-20000000</v>
      </c>
      <c r="X430" s="187"/>
      <c r="Y430" s="186"/>
      <c r="Z430" s="186"/>
      <c r="AA430" s="188"/>
      <c r="AB430" s="186"/>
      <c r="AC430" s="260">
        <f t="shared" si="109"/>
        <v>-20000000</v>
      </c>
      <c r="AD430" s="180"/>
      <c r="AE430" s="180"/>
      <c r="AF430" s="190"/>
    </row>
    <row r="431" spans="1:32">
      <c r="A431" s="180">
        <v>409</v>
      </c>
      <c r="B431" s="181" t="s">
        <v>441</v>
      </c>
      <c r="C431" s="181" t="s">
        <v>316</v>
      </c>
      <c r="D431" s="181" t="s">
        <v>1013</v>
      </c>
      <c r="E431" s="281" t="s">
        <v>1037</v>
      </c>
      <c r="F431" s="183">
        <v>-30000000</v>
      </c>
      <c r="G431" s="183">
        <v>-30000000</v>
      </c>
      <c r="H431" s="183">
        <v>-30000000</v>
      </c>
      <c r="I431" s="183">
        <v>-30000000</v>
      </c>
      <c r="J431" s="183">
        <v>-30000000</v>
      </c>
      <c r="K431" s="183">
        <v>-30000000</v>
      </c>
      <c r="L431" s="183">
        <v>-30000000</v>
      </c>
      <c r="M431" s="183">
        <v>-30000000</v>
      </c>
      <c r="N431" s="183">
        <v>-30000000</v>
      </c>
      <c r="O431" s="183">
        <v>-30000000</v>
      </c>
      <c r="P431" s="183">
        <v>-30000000</v>
      </c>
      <c r="Q431" s="183">
        <v>-30000000</v>
      </c>
      <c r="R431" s="183">
        <v>-30000000</v>
      </c>
      <c r="S431" s="184">
        <f t="shared" si="104"/>
        <v>-30000000</v>
      </c>
      <c r="T431" s="180"/>
      <c r="U431" s="188"/>
      <c r="V431" s="186"/>
      <c r="W431" s="186">
        <f t="shared" si="108"/>
        <v>-30000000</v>
      </c>
      <c r="X431" s="187"/>
      <c r="Y431" s="186"/>
      <c r="Z431" s="186"/>
      <c r="AA431" s="188"/>
      <c r="AB431" s="186"/>
      <c r="AC431" s="260">
        <f t="shared" si="109"/>
        <v>-30000000</v>
      </c>
      <c r="AD431" s="180"/>
      <c r="AE431" s="180"/>
      <c r="AF431" s="190"/>
    </row>
    <row r="432" spans="1:32">
      <c r="A432" s="180"/>
      <c r="B432" s="181"/>
      <c r="C432" s="181" t="s">
        <v>316</v>
      </c>
      <c r="D432" s="181" t="s">
        <v>783</v>
      </c>
      <c r="E432" s="281" t="s">
        <v>1121</v>
      </c>
      <c r="F432" s="183">
        <v>0</v>
      </c>
      <c r="G432" s="183">
        <v>0</v>
      </c>
      <c r="H432" s="183">
        <v>0</v>
      </c>
      <c r="I432" s="183">
        <v>0</v>
      </c>
      <c r="J432" s="183">
        <v>0</v>
      </c>
      <c r="K432" s="183">
        <v>0</v>
      </c>
      <c r="L432" s="183">
        <v>-30000000</v>
      </c>
      <c r="M432" s="183">
        <v>-30000000</v>
      </c>
      <c r="N432" s="183">
        <v>-30000000</v>
      </c>
      <c r="O432" s="183">
        <v>-30000000</v>
      </c>
      <c r="P432" s="183">
        <v>-30000000</v>
      </c>
      <c r="Q432" s="183">
        <v>-30000000</v>
      </c>
      <c r="R432" s="183">
        <v>-30000000</v>
      </c>
      <c r="S432" s="184">
        <f t="shared" si="104"/>
        <v>-16250000</v>
      </c>
      <c r="T432" s="180"/>
      <c r="U432" s="188"/>
      <c r="V432" s="186"/>
      <c r="W432" s="186">
        <f t="shared" si="108"/>
        <v>-16250000</v>
      </c>
      <c r="X432" s="187"/>
      <c r="Y432" s="186"/>
      <c r="Z432" s="186"/>
      <c r="AA432" s="188"/>
      <c r="AB432" s="186"/>
      <c r="AC432" s="260">
        <f t="shared" si="109"/>
        <v>-16250000</v>
      </c>
      <c r="AD432" s="180"/>
      <c r="AE432" s="180"/>
      <c r="AF432" s="190"/>
    </row>
    <row r="433" spans="1:32">
      <c r="A433" s="180"/>
      <c r="B433" s="181"/>
      <c r="C433" s="181" t="s">
        <v>316</v>
      </c>
      <c r="D433" s="181" t="s">
        <v>785</v>
      </c>
      <c r="E433" s="281" t="s">
        <v>1122</v>
      </c>
      <c r="F433" s="183">
        <v>0</v>
      </c>
      <c r="G433" s="183">
        <v>0</v>
      </c>
      <c r="H433" s="183">
        <v>0</v>
      </c>
      <c r="I433" s="183">
        <v>0</v>
      </c>
      <c r="J433" s="183">
        <v>0</v>
      </c>
      <c r="K433" s="183">
        <v>0</v>
      </c>
      <c r="L433" s="183">
        <v>-20000000</v>
      </c>
      <c r="M433" s="183">
        <v>-20000000</v>
      </c>
      <c r="N433" s="183">
        <v>-20000000</v>
      </c>
      <c r="O433" s="183">
        <v>-20000000</v>
      </c>
      <c r="P433" s="183">
        <v>-20000000</v>
      </c>
      <c r="Q433" s="183">
        <v>-20000000</v>
      </c>
      <c r="R433" s="183">
        <v>-20000000</v>
      </c>
      <c r="S433" s="184">
        <f t="shared" si="104"/>
        <v>-10833333.333333334</v>
      </c>
      <c r="T433" s="180"/>
      <c r="U433" s="188"/>
      <c r="V433" s="186"/>
      <c r="W433" s="186">
        <f t="shared" si="108"/>
        <v>-10833333.333333334</v>
      </c>
      <c r="X433" s="187"/>
      <c r="Y433" s="186"/>
      <c r="Z433" s="186"/>
      <c r="AA433" s="188"/>
      <c r="AB433" s="186"/>
      <c r="AC433" s="260">
        <f t="shared" si="109"/>
        <v>-10833333.333333334</v>
      </c>
      <c r="AD433" s="180"/>
      <c r="AE433" s="180"/>
      <c r="AF433" s="190"/>
    </row>
    <row r="434" spans="1:32">
      <c r="A434" s="180"/>
      <c r="B434" s="181"/>
      <c r="C434" s="181" t="s">
        <v>316</v>
      </c>
      <c r="D434" s="181" t="s">
        <v>1109</v>
      </c>
      <c r="E434" s="281" t="s">
        <v>1123</v>
      </c>
      <c r="F434" s="183">
        <v>0</v>
      </c>
      <c r="G434" s="183">
        <v>0</v>
      </c>
      <c r="H434" s="183">
        <v>0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83">
        <v>-25000000</v>
      </c>
      <c r="Q434" s="183">
        <v>-25000000</v>
      </c>
      <c r="R434" s="183">
        <v>-25000000</v>
      </c>
      <c r="S434" s="184">
        <f t="shared" si="104"/>
        <v>-5208333.333333333</v>
      </c>
      <c r="T434" s="180"/>
      <c r="U434" s="188"/>
      <c r="V434" s="186"/>
      <c r="W434" s="186">
        <f t="shared" si="108"/>
        <v>-5208333.333333333</v>
      </c>
      <c r="X434" s="187"/>
      <c r="Y434" s="186"/>
      <c r="Z434" s="186"/>
      <c r="AA434" s="188"/>
      <c r="AB434" s="186"/>
      <c r="AC434" s="260">
        <f t="shared" si="109"/>
        <v>-5208333.333333333</v>
      </c>
      <c r="AD434" s="180"/>
      <c r="AE434" s="180"/>
      <c r="AF434" s="190"/>
    </row>
    <row r="435" spans="1:32">
      <c r="A435" s="180">
        <v>410</v>
      </c>
      <c r="B435" s="181" t="s">
        <v>994</v>
      </c>
      <c r="C435" s="181" t="s">
        <v>316</v>
      </c>
      <c r="D435" s="181" t="s">
        <v>238</v>
      </c>
      <c r="E435" s="281" t="s">
        <v>324</v>
      </c>
      <c r="F435" s="183">
        <v>0</v>
      </c>
      <c r="G435" s="183">
        <v>0</v>
      </c>
      <c r="H435" s="183">
        <v>0</v>
      </c>
      <c r="I435" s="183">
        <v>0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83">
        <v>0</v>
      </c>
      <c r="Q435" s="183">
        <v>0</v>
      </c>
      <c r="R435" s="183">
        <v>0</v>
      </c>
      <c r="S435" s="184">
        <f t="shared" si="104"/>
        <v>0</v>
      </c>
      <c r="T435" s="180"/>
      <c r="U435" s="188">
        <f>+S435</f>
        <v>0</v>
      </c>
      <c r="V435" s="186"/>
      <c r="W435" s="186"/>
      <c r="X435" s="187"/>
      <c r="Y435" s="186"/>
      <c r="Z435" s="186"/>
      <c r="AA435" s="188"/>
      <c r="AB435" s="186"/>
      <c r="AC435" s="260"/>
      <c r="AD435" s="260">
        <f>+S435</f>
        <v>0</v>
      </c>
      <c r="AE435" s="180"/>
      <c r="AF435" s="190"/>
    </row>
    <row r="436" spans="1:32">
      <c r="A436" s="180">
        <v>411</v>
      </c>
      <c r="B436" s="181" t="s">
        <v>441</v>
      </c>
      <c r="C436" s="181" t="s">
        <v>316</v>
      </c>
      <c r="D436" s="181" t="s">
        <v>124</v>
      </c>
      <c r="E436" s="281" t="s">
        <v>324</v>
      </c>
      <c r="F436" s="183">
        <v>1773272.34</v>
      </c>
      <c r="G436" s="183">
        <v>1761347.62</v>
      </c>
      <c r="H436" s="183">
        <v>1749422.89</v>
      </c>
      <c r="I436" s="183">
        <v>1737498.17</v>
      </c>
      <c r="J436" s="183">
        <v>1725573.44</v>
      </c>
      <c r="K436" s="183">
        <v>1748648.72</v>
      </c>
      <c r="L436" s="183">
        <v>1895747.56</v>
      </c>
      <c r="M436" s="183">
        <v>1904975.8</v>
      </c>
      <c r="N436" s="183">
        <v>1893451.42</v>
      </c>
      <c r="O436" s="183">
        <v>1882337.26</v>
      </c>
      <c r="P436" s="183">
        <v>1993603.61</v>
      </c>
      <c r="Q436" s="183">
        <v>1246663.8500000001</v>
      </c>
      <c r="R436" s="183">
        <v>1251846.3500000001</v>
      </c>
      <c r="S436" s="184">
        <f t="shared" si="104"/>
        <v>1754319.1404166669</v>
      </c>
      <c r="T436" s="180"/>
      <c r="U436" s="188">
        <f>+S436</f>
        <v>1754319.1404166669</v>
      </c>
      <c r="V436" s="186"/>
      <c r="W436" s="186"/>
      <c r="X436" s="187"/>
      <c r="Y436" s="186"/>
      <c r="Z436" s="186"/>
      <c r="AA436" s="188"/>
      <c r="AB436" s="186"/>
      <c r="AD436" s="260">
        <f>+S436</f>
        <v>1754319.1404166669</v>
      </c>
      <c r="AE436" s="180"/>
      <c r="AF436" s="190" t="e">
        <f>+U436+V436-#REF!</f>
        <v>#REF!</v>
      </c>
    </row>
    <row r="437" spans="1:32">
      <c r="A437" s="180">
        <v>412</v>
      </c>
      <c r="B437" s="181" t="s">
        <v>441</v>
      </c>
      <c r="C437" s="181" t="s">
        <v>1038</v>
      </c>
      <c r="D437" s="181" t="s">
        <v>225</v>
      </c>
      <c r="E437" s="281" t="s">
        <v>1039</v>
      </c>
      <c r="F437" s="183">
        <v>-15000000</v>
      </c>
      <c r="G437" s="183">
        <v>-15000000</v>
      </c>
      <c r="H437" s="183">
        <v>-15000000</v>
      </c>
      <c r="I437" s="183">
        <v>-15000000</v>
      </c>
      <c r="J437" s="183">
        <v>-15000000</v>
      </c>
      <c r="K437" s="183">
        <v>-15000000</v>
      </c>
      <c r="L437" s="183">
        <v>-15000000</v>
      </c>
      <c r="M437" s="183">
        <v>-15000000</v>
      </c>
      <c r="N437" s="183">
        <v>-15000000</v>
      </c>
      <c r="O437" s="183">
        <v>0</v>
      </c>
      <c r="P437" s="183">
        <v>0</v>
      </c>
      <c r="Q437" s="183">
        <v>0</v>
      </c>
      <c r="R437" s="183">
        <v>0</v>
      </c>
      <c r="S437" s="184">
        <f t="shared" si="104"/>
        <v>-10625000</v>
      </c>
      <c r="T437" s="180"/>
      <c r="U437" s="188"/>
      <c r="V437" s="186"/>
      <c r="W437" s="186">
        <f t="shared" si="108"/>
        <v>-10625000</v>
      </c>
      <c r="X437" s="187"/>
      <c r="Y437" s="186"/>
      <c r="Z437" s="186"/>
      <c r="AA437" s="188"/>
      <c r="AB437" s="186"/>
      <c r="AC437" s="260">
        <f>+W437</f>
        <v>-10625000</v>
      </c>
      <c r="AD437" s="180"/>
      <c r="AE437" s="180"/>
      <c r="AF437" s="190"/>
    </row>
    <row r="438" spans="1:32">
      <c r="A438" s="180">
        <v>413</v>
      </c>
      <c r="B438" s="181" t="s">
        <v>441</v>
      </c>
      <c r="C438" s="181" t="s">
        <v>327</v>
      </c>
      <c r="D438" s="181" t="s">
        <v>210</v>
      </c>
      <c r="E438" s="282" t="s">
        <v>328</v>
      </c>
      <c r="F438" s="225">
        <v>-64600000</v>
      </c>
      <c r="G438" s="225">
        <v>-70400000</v>
      </c>
      <c r="H438" s="225">
        <v>-61375000</v>
      </c>
      <c r="I438" s="225">
        <v>-53550000</v>
      </c>
      <c r="J438" s="225">
        <v>-48350000</v>
      </c>
      <c r="K438" s="225">
        <v>-46050000</v>
      </c>
      <c r="L438" s="225">
        <v>0</v>
      </c>
      <c r="M438" s="225">
        <v>-15950000</v>
      </c>
      <c r="N438" s="225">
        <v>-22200000</v>
      </c>
      <c r="O438" s="225">
        <v>-52500000</v>
      </c>
      <c r="P438" s="225">
        <v>-45000000</v>
      </c>
      <c r="Q438" s="225">
        <v>-76200000</v>
      </c>
      <c r="R438" s="225">
        <v>-54000000</v>
      </c>
      <c r="S438" s="228">
        <f>((F438+R438)+((G438+H438+I438+J438+K438+L438+M438+N438+O438+P438+Q438)*2))/24</f>
        <v>-45906250</v>
      </c>
      <c r="T438" s="180"/>
      <c r="U438" s="188"/>
      <c r="V438" s="186"/>
      <c r="W438" s="186">
        <f t="shared" si="108"/>
        <v>-45906250</v>
      </c>
      <c r="X438" s="187"/>
      <c r="Y438" s="186"/>
      <c r="Z438" s="186"/>
      <c r="AA438" s="188"/>
      <c r="AB438" s="186"/>
      <c r="AC438" s="260">
        <f t="shared" si="109"/>
        <v>-45906250</v>
      </c>
      <c r="AD438" s="180"/>
      <c r="AE438" s="180"/>
      <c r="AF438" s="190">
        <f t="shared" si="96"/>
        <v>0</v>
      </c>
    </row>
    <row r="439" spans="1:32">
      <c r="A439" s="180">
        <v>414</v>
      </c>
      <c r="B439" s="180"/>
      <c r="C439" s="180"/>
      <c r="D439" s="180"/>
      <c r="E439" s="229" t="s">
        <v>329</v>
      </c>
      <c r="F439" s="211">
        <f t="shared" ref="F439:S439" si="110">SUM(F418:F438)</f>
        <v>-352040727.66000003</v>
      </c>
      <c r="G439" s="211">
        <f t="shared" si="110"/>
        <v>-357852652.38</v>
      </c>
      <c r="H439" s="211">
        <f t="shared" si="110"/>
        <v>-348839577.11000001</v>
      </c>
      <c r="I439" s="211">
        <f t="shared" si="110"/>
        <v>-341026501.82999998</v>
      </c>
      <c r="J439" s="211">
        <f t="shared" si="110"/>
        <v>-335838426.56</v>
      </c>
      <c r="K439" s="211">
        <f t="shared" si="110"/>
        <v>-333515351.27999997</v>
      </c>
      <c r="L439" s="211">
        <f t="shared" si="110"/>
        <v>-337318252.44</v>
      </c>
      <c r="M439" s="211">
        <f t="shared" si="110"/>
        <v>-353259024.19999999</v>
      </c>
      <c r="N439" s="211">
        <f t="shared" si="110"/>
        <v>-359507548.57999998</v>
      </c>
      <c r="O439" s="211">
        <f t="shared" si="110"/>
        <v>-374818662.74000001</v>
      </c>
      <c r="P439" s="211">
        <f t="shared" si="110"/>
        <v>-392207396.38999999</v>
      </c>
      <c r="Q439" s="211">
        <f t="shared" si="110"/>
        <v>-399953336.14999998</v>
      </c>
      <c r="R439" s="211">
        <f t="shared" si="110"/>
        <v>-377748153.64999998</v>
      </c>
      <c r="S439" s="211">
        <f t="shared" si="110"/>
        <v>-358252597.52624995</v>
      </c>
      <c r="T439" s="180"/>
      <c r="U439" s="188"/>
      <c r="V439" s="186"/>
      <c r="W439" s="186"/>
      <c r="X439" s="187"/>
      <c r="Y439" s="186"/>
      <c r="Z439" s="186"/>
      <c r="AA439" s="188"/>
      <c r="AB439" s="186"/>
      <c r="AC439" s="180"/>
      <c r="AD439" s="180"/>
      <c r="AE439" s="180"/>
      <c r="AF439" s="190">
        <f t="shared" si="96"/>
        <v>0</v>
      </c>
    </row>
    <row r="440" spans="1:32">
      <c r="A440" s="180">
        <v>415</v>
      </c>
      <c r="B440" s="180"/>
      <c r="C440" s="180"/>
      <c r="D440" s="180"/>
      <c r="E440" s="229"/>
      <c r="F440" s="183"/>
      <c r="G440" s="264"/>
      <c r="H440" s="252"/>
      <c r="I440" s="252"/>
      <c r="J440" s="253"/>
      <c r="K440" s="254"/>
      <c r="L440" s="255"/>
      <c r="M440" s="256"/>
      <c r="N440" s="257"/>
      <c r="O440" s="224"/>
      <c r="P440" s="258"/>
      <c r="Q440" s="265"/>
      <c r="R440" s="183"/>
      <c r="S440" s="184">
        <f t="shared" ref="S440:S442" si="111">((F440+R440)+((G440+H440+I440+J440+K440+L440+M440+N440+O440+P440+Q440)*2))/24</f>
        <v>0</v>
      </c>
      <c r="T440" s="180"/>
      <c r="U440" s="188"/>
      <c r="V440" s="186"/>
      <c r="W440" s="186"/>
      <c r="X440" s="187"/>
      <c r="Y440" s="186"/>
      <c r="Z440" s="186"/>
      <c r="AA440" s="188"/>
      <c r="AB440" s="186"/>
      <c r="AC440" s="180"/>
      <c r="AD440" s="180"/>
      <c r="AE440" s="180"/>
      <c r="AF440" s="190">
        <f t="shared" si="96"/>
        <v>0</v>
      </c>
    </row>
    <row r="441" spans="1:32">
      <c r="A441" s="180">
        <v>416</v>
      </c>
      <c r="B441" s="180" t="s">
        <v>994</v>
      </c>
      <c r="C441" s="180" t="s">
        <v>1040</v>
      </c>
      <c r="D441" s="180" t="s">
        <v>1041</v>
      </c>
      <c r="E441" s="229" t="s">
        <v>1042</v>
      </c>
      <c r="F441" s="183">
        <v>-150363.85</v>
      </c>
      <c r="G441" s="264">
        <v>-143527.19</v>
      </c>
      <c r="H441" s="252">
        <v>-140396.4</v>
      </c>
      <c r="I441" s="252">
        <v>-136009.87</v>
      </c>
      <c r="J441" s="253">
        <v>-132833.54</v>
      </c>
      <c r="K441" s="254">
        <v>-230648.89</v>
      </c>
      <c r="L441" s="255">
        <v>-224272.53</v>
      </c>
      <c r="M441" s="256">
        <v>-209565.55</v>
      </c>
      <c r="N441" s="257">
        <v>-204353.86</v>
      </c>
      <c r="O441" s="224">
        <v>-197902.32</v>
      </c>
      <c r="P441" s="258">
        <v>-193858.69</v>
      </c>
      <c r="Q441" s="265">
        <v>-189803.56</v>
      </c>
      <c r="R441" s="183">
        <v>-184298.87</v>
      </c>
      <c r="S441" s="184">
        <f t="shared" si="111"/>
        <v>-180875.31333333335</v>
      </c>
      <c r="T441" s="180"/>
      <c r="U441" s="188"/>
      <c r="V441" s="186">
        <f>+S441</f>
        <v>-180875.31333333335</v>
      </c>
      <c r="W441" s="186"/>
      <c r="X441" s="187"/>
      <c r="Y441" s="186"/>
      <c r="Z441" s="186"/>
      <c r="AA441" s="188"/>
      <c r="AB441" s="186"/>
      <c r="AC441" s="180"/>
      <c r="AD441" s="260">
        <f>+V441</f>
        <v>-180875.31333333335</v>
      </c>
      <c r="AE441" s="180"/>
      <c r="AF441" s="190"/>
    </row>
    <row r="442" spans="1:32">
      <c r="A442" s="180">
        <v>417</v>
      </c>
      <c r="B442" s="180" t="s">
        <v>994</v>
      </c>
      <c r="C442" s="180" t="s">
        <v>1040</v>
      </c>
      <c r="D442" s="180" t="s">
        <v>1043</v>
      </c>
      <c r="E442" s="229" t="s">
        <v>1044</v>
      </c>
      <c r="F442" s="183">
        <v>0</v>
      </c>
      <c r="G442" s="264">
        <v>0</v>
      </c>
      <c r="H442" s="252">
        <v>0</v>
      </c>
      <c r="I442" s="252">
        <v>0</v>
      </c>
      <c r="J442" s="253">
        <v>0</v>
      </c>
      <c r="K442" s="254">
        <v>0</v>
      </c>
      <c r="L442" s="255">
        <v>0</v>
      </c>
      <c r="M442" s="256">
        <v>0</v>
      </c>
      <c r="N442" s="257">
        <v>0</v>
      </c>
      <c r="O442" s="224">
        <v>0</v>
      </c>
      <c r="P442" s="258">
        <v>0</v>
      </c>
      <c r="Q442" s="265">
        <v>0</v>
      </c>
      <c r="R442" s="183">
        <v>0</v>
      </c>
      <c r="S442" s="184">
        <f t="shared" si="111"/>
        <v>0</v>
      </c>
      <c r="T442" s="180"/>
      <c r="U442" s="188"/>
      <c r="V442" s="186"/>
      <c r="W442" s="186"/>
      <c r="X442" s="187"/>
      <c r="Y442" s="186"/>
      <c r="Z442" s="186"/>
      <c r="AA442" s="188"/>
      <c r="AB442" s="186"/>
      <c r="AC442" s="180"/>
      <c r="AD442" s="180"/>
      <c r="AE442" s="180"/>
      <c r="AF442" s="190"/>
    </row>
    <row r="443" spans="1:32">
      <c r="A443" s="180">
        <v>418</v>
      </c>
      <c r="B443" s="180"/>
      <c r="C443" s="180"/>
      <c r="D443" s="180"/>
      <c r="E443" s="229"/>
      <c r="F443" s="183"/>
      <c r="G443" s="264"/>
      <c r="H443" s="252"/>
      <c r="I443" s="252"/>
      <c r="J443" s="253"/>
      <c r="K443" s="254"/>
      <c r="L443" s="255"/>
      <c r="M443" s="256"/>
      <c r="N443" s="257"/>
      <c r="O443" s="224"/>
      <c r="P443" s="258"/>
      <c r="Q443" s="265"/>
      <c r="R443" s="183"/>
      <c r="S443" s="185"/>
      <c r="T443" s="180"/>
      <c r="U443" s="188"/>
      <c r="V443" s="186"/>
      <c r="W443" s="186"/>
      <c r="X443" s="187"/>
      <c r="Y443" s="186"/>
      <c r="Z443" s="186"/>
      <c r="AA443" s="188"/>
      <c r="AB443" s="186"/>
      <c r="AC443" s="180"/>
      <c r="AD443" s="180"/>
      <c r="AE443" s="180"/>
      <c r="AF443" s="190"/>
    </row>
    <row r="444" spans="1:32">
      <c r="A444" s="180">
        <v>419</v>
      </c>
      <c r="B444" s="181" t="s">
        <v>441</v>
      </c>
      <c r="C444" s="181" t="s">
        <v>330</v>
      </c>
      <c r="D444" s="180" t="s">
        <v>124</v>
      </c>
      <c r="E444" s="229" t="s">
        <v>331</v>
      </c>
      <c r="F444" s="183">
        <v>0</v>
      </c>
      <c r="G444" s="183">
        <v>0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183">
        <v>0</v>
      </c>
      <c r="P444" s="183">
        <v>0</v>
      </c>
      <c r="Q444" s="183">
        <v>0</v>
      </c>
      <c r="R444" s="183">
        <v>0</v>
      </c>
      <c r="S444" s="185">
        <f t="shared" si="104"/>
        <v>0</v>
      </c>
      <c r="T444" s="180"/>
      <c r="U444" s="188"/>
      <c r="V444" s="186"/>
      <c r="W444" s="186">
        <f t="shared" ref="W444:W445" si="112">+S444</f>
        <v>0</v>
      </c>
      <c r="X444" s="187"/>
      <c r="Y444" s="186"/>
      <c r="Z444" s="186"/>
      <c r="AA444" s="188"/>
      <c r="AB444" s="186"/>
      <c r="AC444" s="260">
        <f>+S444</f>
        <v>0</v>
      </c>
      <c r="AD444" s="180"/>
      <c r="AE444" s="180"/>
      <c r="AF444" s="190">
        <f t="shared" si="96"/>
        <v>0</v>
      </c>
    </row>
    <row r="445" spans="1:32">
      <c r="A445" s="180">
        <v>420</v>
      </c>
      <c r="B445" s="181" t="s">
        <v>441</v>
      </c>
      <c r="C445" s="181" t="s">
        <v>332</v>
      </c>
      <c r="D445" s="181" t="s">
        <v>333</v>
      </c>
      <c r="E445" s="282" t="s">
        <v>334</v>
      </c>
      <c r="F445" s="183">
        <v>0</v>
      </c>
      <c r="G445" s="183">
        <v>0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183">
        <v>0</v>
      </c>
      <c r="P445" s="183">
        <v>0</v>
      </c>
      <c r="Q445" s="183">
        <v>0</v>
      </c>
      <c r="R445" s="183">
        <v>0</v>
      </c>
      <c r="S445" s="185">
        <f t="shared" si="104"/>
        <v>0</v>
      </c>
      <c r="T445" s="180"/>
      <c r="U445" s="188"/>
      <c r="V445" s="186"/>
      <c r="W445" s="186">
        <f t="shared" si="112"/>
        <v>0</v>
      </c>
      <c r="X445" s="187"/>
      <c r="Y445" s="186"/>
      <c r="Z445" s="186"/>
      <c r="AA445" s="188"/>
      <c r="AB445" s="186"/>
      <c r="AC445" s="260">
        <f>+S445</f>
        <v>0</v>
      </c>
      <c r="AD445" s="180"/>
      <c r="AE445" s="180"/>
      <c r="AF445" s="190">
        <f t="shared" si="96"/>
        <v>0</v>
      </c>
    </row>
    <row r="446" spans="1:32">
      <c r="A446" s="180">
        <v>421</v>
      </c>
      <c r="B446" s="180"/>
      <c r="C446" s="180"/>
      <c r="D446" s="180"/>
      <c r="E446" s="229"/>
      <c r="F446" s="183"/>
      <c r="G446" s="264"/>
      <c r="H446" s="252"/>
      <c r="I446" s="252"/>
      <c r="J446" s="253"/>
      <c r="K446" s="254"/>
      <c r="L446" s="255"/>
      <c r="M446" s="256"/>
      <c r="N446" s="257"/>
      <c r="O446" s="224"/>
      <c r="P446" s="258"/>
      <c r="Q446" s="265"/>
      <c r="R446" s="183"/>
      <c r="S446" s="185"/>
      <c r="T446" s="180"/>
      <c r="U446" s="188"/>
      <c r="V446" s="186"/>
      <c r="W446" s="186"/>
      <c r="X446" s="187"/>
      <c r="Y446" s="186"/>
      <c r="Z446" s="186"/>
      <c r="AA446" s="188"/>
      <c r="AB446" s="186"/>
      <c r="AC446" s="180"/>
      <c r="AD446" s="180"/>
      <c r="AE446" s="180"/>
      <c r="AF446" s="190">
        <f t="shared" si="96"/>
        <v>0</v>
      </c>
    </row>
    <row r="447" spans="1:32">
      <c r="A447" s="180">
        <v>422</v>
      </c>
      <c r="B447" s="181" t="s">
        <v>441</v>
      </c>
      <c r="C447" s="181" t="s">
        <v>335</v>
      </c>
      <c r="D447" s="181" t="s">
        <v>22</v>
      </c>
      <c r="E447" s="229" t="s">
        <v>737</v>
      </c>
      <c r="F447" s="183">
        <v>-6520933.0099999998</v>
      </c>
      <c r="G447" s="183">
        <v>-2566785.16</v>
      </c>
      <c r="H447" s="183">
        <v>-1553952.74</v>
      </c>
      <c r="I447" s="183">
        <v>-3918656.59</v>
      </c>
      <c r="J447" s="183">
        <v>-1923501.23</v>
      </c>
      <c r="K447" s="183">
        <v>-3159733.53</v>
      </c>
      <c r="L447" s="183">
        <v>-2474586.7200000002</v>
      </c>
      <c r="M447" s="183">
        <v>-1111845.6100000001</v>
      </c>
      <c r="N447" s="183">
        <v>-2126229.83</v>
      </c>
      <c r="O447" s="183">
        <v>-2153492.65</v>
      </c>
      <c r="P447" s="183">
        <v>-2518397.61</v>
      </c>
      <c r="Q447" s="183">
        <v>-3147322.17</v>
      </c>
      <c r="R447" s="183">
        <v>-2255512.64</v>
      </c>
      <c r="S447" s="184">
        <f t="shared" si="104"/>
        <v>-2586893.8887499995</v>
      </c>
      <c r="T447" s="180"/>
      <c r="U447" s="188"/>
      <c r="V447" s="186">
        <f t="shared" ref="V447:V460" si="113">+S447</f>
        <v>-2586893.8887499995</v>
      </c>
      <c r="W447" s="186"/>
      <c r="X447" s="187"/>
      <c r="Y447" s="186"/>
      <c r="Z447" s="186"/>
      <c r="AA447" s="188"/>
      <c r="AB447" s="186"/>
      <c r="AC447" s="180"/>
      <c r="AD447" s="260">
        <f t="shared" ref="AD447:AD461" si="114">+V447</f>
        <v>-2586893.8887499995</v>
      </c>
      <c r="AE447" s="180"/>
      <c r="AF447" s="190">
        <f t="shared" si="96"/>
        <v>0</v>
      </c>
    </row>
    <row r="448" spans="1:32">
      <c r="A448" s="180">
        <v>423</v>
      </c>
      <c r="B448" s="181" t="s">
        <v>441</v>
      </c>
      <c r="C448" s="181" t="s">
        <v>336</v>
      </c>
      <c r="D448" s="181" t="s">
        <v>337</v>
      </c>
      <c r="E448" s="217" t="s">
        <v>738</v>
      </c>
      <c r="F448" s="183">
        <v>-440504.1</v>
      </c>
      <c r="G448" s="183">
        <v>-553474.36</v>
      </c>
      <c r="H448" s="183">
        <v>-437749.96</v>
      </c>
      <c r="I448" s="183">
        <v>-323004.65000000002</v>
      </c>
      <c r="J448" s="183">
        <v>-191861.93</v>
      </c>
      <c r="K448" s="183">
        <v>-264032.96000000002</v>
      </c>
      <c r="L448" s="183">
        <v>-444507.86</v>
      </c>
      <c r="M448" s="183">
        <v>-840487.84</v>
      </c>
      <c r="N448" s="183">
        <v>-654632.56000000006</v>
      </c>
      <c r="O448" s="183">
        <v>-535765.93999999994</v>
      </c>
      <c r="P448" s="183">
        <v>-523753.18</v>
      </c>
      <c r="Q448" s="183">
        <v>-666195.36</v>
      </c>
      <c r="R448" s="183">
        <v>-425566.02</v>
      </c>
      <c r="S448" s="184">
        <f t="shared" si="104"/>
        <v>-489041.80499999999</v>
      </c>
      <c r="T448" s="180"/>
      <c r="U448" s="188"/>
      <c r="V448" s="186">
        <f t="shared" si="113"/>
        <v>-489041.80499999999</v>
      </c>
      <c r="W448" s="186"/>
      <c r="X448" s="187"/>
      <c r="Y448" s="186"/>
      <c r="Z448" s="186"/>
      <c r="AA448" s="188"/>
      <c r="AB448" s="186"/>
      <c r="AC448" s="180"/>
      <c r="AD448" s="260">
        <f t="shared" si="114"/>
        <v>-489041.80499999999</v>
      </c>
      <c r="AE448" s="180"/>
      <c r="AF448" s="190">
        <f t="shared" si="96"/>
        <v>0</v>
      </c>
    </row>
    <row r="449" spans="1:32">
      <c r="A449" s="180">
        <v>424</v>
      </c>
      <c r="B449" s="181" t="s">
        <v>441</v>
      </c>
      <c r="C449" s="181" t="s">
        <v>336</v>
      </c>
      <c r="D449" s="181" t="s">
        <v>741</v>
      </c>
      <c r="E449" s="229" t="s">
        <v>1124</v>
      </c>
      <c r="F449" s="183">
        <v>-1112884.77</v>
      </c>
      <c r="G449" s="183">
        <v>-731760.08</v>
      </c>
      <c r="H449" s="183">
        <v>-805972.9</v>
      </c>
      <c r="I449" s="183">
        <v>-1137865.1599999999</v>
      </c>
      <c r="J449" s="183">
        <v>-719198.37</v>
      </c>
      <c r="K449" s="183">
        <v>-843841.76</v>
      </c>
      <c r="L449" s="183">
        <v>-1588213.3</v>
      </c>
      <c r="M449" s="183">
        <v>-991002.66</v>
      </c>
      <c r="N449" s="183">
        <v>-1360850.66</v>
      </c>
      <c r="O449" s="183">
        <v>-1005713.93</v>
      </c>
      <c r="P449" s="183">
        <v>-835916.68</v>
      </c>
      <c r="Q449" s="183">
        <v>-715060.81</v>
      </c>
      <c r="R449" s="183">
        <v>-581594</v>
      </c>
      <c r="S449" s="184">
        <f t="shared" si="104"/>
        <v>-965219.64124999999</v>
      </c>
      <c r="T449" s="180"/>
      <c r="U449" s="188"/>
      <c r="V449" s="186">
        <f t="shared" si="113"/>
        <v>-965219.64124999999</v>
      </c>
      <c r="W449" s="186"/>
      <c r="X449" s="187"/>
      <c r="Y449" s="186"/>
      <c r="Z449" s="186"/>
      <c r="AA449" s="188"/>
      <c r="AB449" s="186"/>
      <c r="AC449" s="180"/>
      <c r="AD449" s="260">
        <f t="shared" si="114"/>
        <v>-965219.64124999999</v>
      </c>
      <c r="AE449" s="180"/>
      <c r="AF449" s="190">
        <f t="shared" si="96"/>
        <v>0</v>
      </c>
    </row>
    <row r="450" spans="1:32">
      <c r="A450" s="180">
        <v>425</v>
      </c>
      <c r="B450" s="181" t="s">
        <v>441</v>
      </c>
      <c r="C450" s="181" t="s">
        <v>336</v>
      </c>
      <c r="D450" s="181" t="s">
        <v>339</v>
      </c>
      <c r="E450" s="282" t="s">
        <v>740</v>
      </c>
      <c r="F450" s="183">
        <v>-5546502.1100000003</v>
      </c>
      <c r="G450" s="183">
        <v>-3915148.64</v>
      </c>
      <c r="H450" s="183">
        <v>-3350898.37</v>
      </c>
      <c r="I450" s="183">
        <v>-5171725.2</v>
      </c>
      <c r="J450" s="183">
        <v>-3338185.59</v>
      </c>
      <c r="K450" s="183">
        <v>-3298156.01</v>
      </c>
      <c r="L450" s="183">
        <v>-2807263.96</v>
      </c>
      <c r="M450" s="183">
        <v>-3352529.75</v>
      </c>
      <c r="N450" s="183">
        <v>-3916004.39</v>
      </c>
      <c r="O450" s="183">
        <v>-4078387.56</v>
      </c>
      <c r="P450" s="183">
        <v>-5719852.1900000004</v>
      </c>
      <c r="Q450" s="183">
        <v>-3893496.12</v>
      </c>
      <c r="R450" s="183">
        <v>-4735591.24</v>
      </c>
      <c r="S450" s="184">
        <f t="shared" si="104"/>
        <v>-3998557.8712499999</v>
      </c>
      <c r="T450" s="180"/>
      <c r="U450" s="188"/>
      <c r="V450" s="186">
        <f t="shared" si="113"/>
        <v>-3998557.8712499999</v>
      </c>
      <c r="W450" s="186"/>
      <c r="X450" s="187"/>
      <c r="Y450" s="186"/>
      <c r="Z450" s="186"/>
      <c r="AA450" s="188"/>
      <c r="AB450" s="186"/>
      <c r="AC450" s="180"/>
      <c r="AD450" s="260">
        <f t="shared" si="114"/>
        <v>-3998557.8712499999</v>
      </c>
      <c r="AE450" s="180"/>
      <c r="AF450" s="190">
        <f t="shared" si="96"/>
        <v>0</v>
      </c>
    </row>
    <row r="451" spans="1:32">
      <c r="A451" s="180">
        <v>426</v>
      </c>
      <c r="B451" s="181" t="s">
        <v>441</v>
      </c>
      <c r="C451" s="181" t="s">
        <v>336</v>
      </c>
      <c r="D451" s="181" t="s">
        <v>361</v>
      </c>
      <c r="E451" s="282" t="s">
        <v>338</v>
      </c>
      <c r="F451" s="183">
        <v>-26928352.75</v>
      </c>
      <c r="G451" s="183">
        <v>-21050208.91</v>
      </c>
      <c r="H451" s="183">
        <v>-14345202.140000001</v>
      </c>
      <c r="I451" s="183">
        <v>-12433168.49</v>
      </c>
      <c r="J451" s="183">
        <v>-9612138.1899999995</v>
      </c>
      <c r="K451" s="183">
        <v>-7566313.0099999998</v>
      </c>
      <c r="L451" s="183">
        <v>-6809422.29</v>
      </c>
      <c r="M451" s="183">
        <v>-7494546.1200000001</v>
      </c>
      <c r="N451" s="183">
        <v>-7355020.4199999999</v>
      </c>
      <c r="O451" s="183">
        <v>-8373940.5999999996</v>
      </c>
      <c r="P451" s="183">
        <v>-9681989.1400000006</v>
      </c>
      <c r="Q451" s="183">
        <v>-16749658.789999999</v>
      </c>
      <c r="R451" s="183">
        <v>-21867233.859999999</v>
      </c>
      <c r="S451" s="184">
        <f t="shared" si="104"/>
        <v>-12155783.450416667</v>
      </c>
      <c r="T451" s="180"/>
      <c r="U451" s="188"/>
      <c r="V451" s="186">
        <f t="shared" si="113"/>
        <v>-12155783.450416667</v>
      </c>
      <c r="W451" s="186"/>
      <c r="X451" s="187"/>
      <c r="Y451" s="186"/>
      <c r="Z451" s="186"/>
      <c r="AA451" s="188"/>
      <c r="AB451" s="186"/>
      <c r="AC451" s="180"/>
      <c r="AD451" s="260">
        <f t="shared" si="114"/>
        <v>-12155783.450416667</v>
      </c>
      <c r="AE451" s="180"/>
      <c r="AF451" s="190">
        <f t="shared" si="96"/>
        <v>0</v>
      </c>
    </row>
    <row r="452" spans="1:32">
      <c r="A452" s="180">
        <v>427</v>
      </c>
      <c r="B452" s="181" t="s">
        <v>441</v>
      </c>
      <c r="C452" s="181" t="s">
        <v>336</v>
      </c>
      <c r="D452" s="181" t="s">
        <v>165</v>
      </c>
      <c r="E452" s="229" t="s">
        <v>739</v>
      </c>
      <c r="F452" s="183">
        <v>-237373</v>
      </c>
      <c r="G452" s="183">
        <v>632</v>
      </c>
      <c r="H452" s="183">
        <v>-21314.68</v>
      </c>
      <c r="I452" s="183">
        <v>-44894.19</v>
      </c>
      <c r="J452" s="183">
        <v>-69090.7</v>
      </c>
      <c r="K452" s="183">
        <v>-91511.38</v>
      </c>
      <c r="L452" s="183">
        <v>-111696.26</v>
      </c>
      <c r="M452" s="183">
        <v>-131279.06</v>
      </c>
      <c r="N452" s="183">
        <v>-151528.32000000001</v>
      </c>
      <c r="O452" s="183">
        <v>-172108.07</v>
      </c>
      <c r="P452" s="183">
        <v>-192559.72</v>
      </c>
      <c r="Q452" s="183">
        <v>-212960.53</v>
      </c>
      <c r="R452" s="183">
        <v>-232744.38</v>
      </c>
      <c r="S452" s="184">
        <f t="shared" si="104"/>
        <v>-119447.46666666667</v>
      </c>
      <c r="T452" s="180"/>
      <c r="U452" s="188"/>
      <c r="V452" s="186">
        <f t="shared" si="113"/>
        <v>-119447.46666666667</v>
      </c>
      <c r="W452" s="186"/>
      <c r="X452" s="187"/>
      <c r="Y452" s="186"/>
      <c r="Z452" s="186"/>
      <c r="AA452" s="188"/>
      <c r="AB452" s="186"/>
      <c r="AC452" s="180"/>
      <c r="AD452" s="260">
        <f t="shared" si="114"/>
        <v>-119447.46666666667</v>
      </c>
      <c r="AE452" s="180"/>
      <c r="AF452" s="190">
        <f t="shared" si="96"/>
        <v>0</v>
      </c>
    </row>
    <row r="453" spans="1:32">
      <c r="A453" s="180">
        <v>428</v>
      </c>
      <c r="B453" s="181" t="s">
        <v>441</v>
      </c>
      <c r="C453" s="181" t="s">
        <v>336</v>
      </c>
      <c r="D453" s="181" t="s">
        <v>744</v>
      </c>
      <c r="E453" s="229" t="s">
        <v>745</v>
      </c>
      <c r="F453" s="183">
        <v>0</v>
      </c>
      <c r="G453" s="183">
        <v>0</v>
      </c>
      <c r="H453" s="183">
        <v>18.920000000000002</v>
      </c>
      <c r="I453" s="183">
        <v>18.920000000000002</v>
      </c>
      <c r="J453" s="183">
        <v>18.920000000000002</v>
      </c>
      <c r="K453" s="183">
        <v>18.920000000000002</v>
      </c>
      <c r="L453" s="183">
        <v>18.920000000000002</v>
      </c>
      <c r="M453" s="183">
        <v>18.920000000000002</v>
      </c>
      <c r="N453" s="183">
        <v>-18.920000000000002</v>
      </c>
      <c r="O453" s="183">
        <v>0</v>
      </c>
      <c r="P453" s="183">
        <v>6.42</v>
      </c>
      <c r="Q453" s="183">
        <v>0</v>
      </c>
      <c r="R453" s="183">
        <v>0</v>
      </c>
      <c r="S453" s="184">
        <f t="shared" si="104"/>
        <v>8.4183333333333348</v>
      </c>
      <c r="T453" s="180"/>
      <c r="U453" s="188"/>
      <c r="V453" s="186">
        <f t="shared" si="113"/>
        <v>8.4183333333333348</v>
      </c>
      <c r="W453" s="186"/>
      <c r="X453" s="187"/>
      <c r="Y453" s="186"/>
      <c r="Z453" s="186"/>
      <c r="AA453" s="188"/>
      <c r="AB453" s="186"/>
      <c r="AC453" s="180"/>
      <c r="AD453" s="260">
        <f t="shared" si="114"/>
        <v>8.4183333333333348</v>
      </c>
      <c r="AE453" s="180"/>
      <c r="AF453" s="190">
        <f t="shared" si="96"/>
        <v>0</v>
      </c>
    </row>
    <row r="454" spans="1:32">
      <c r="A454" s="180">
        <v>429</v>
      </c>
      <c r="B454" s="181" t="s">
        <v>441</v>
      </c>
      <c r="C454" s="181" t="s">
        <v>336</v>
      </c>
      <c r="D454" s="181" t="s">
        <v>746</v>
      </c>
      <c r="E454" s="229" t="s">
        <v>747</v>
      </c>
      <c r="F454" s="183">
        <v>101096.61</v>
      </c>
      <c r="G454" s="183">
        <v>-74194.19</v>
      </c>
      <c r="H454" s="183">
        <v>-73744.639999999999</v>
      </c>
      <c r="I454" s="183">
        <v>-75922.59</v>
      </c>
      <c r="J454" s="183">
        <v>49074.82</v>
      </c>
      <c r="K454" s="183">
        <v>49074.82</v>
      </c>
      <c r="L454" s="183">
        <v>49074.82</v>
      </c>
      <c r="M454" s="183">
        <v>-73249.27</v>
      </c>
      <c r="N454" s="183">
        <v>-124440.79</v>
      </c>
      <c r="O454" s="183">
        <v>-119865.79</v>
      </c>
      <c r="P454" s="183">
        <v>1.45519152283669E-11</v>
      </c>
      <c r="Q454" s="183">
        <v>1.45519152283669E-11</v>
      </c>
      <c r="R454" s="183">
        <v>-108799.5</v>
      </c>
      <c r="S454" s="184">
        <f t="shared" si="104"/>
        <v>-33170.354583333326</v>
      </c>
      <c r="T454" s="180"/>
      <c r="U454" s="188"/>
      <c r="V454" s="186">
        <f t="shared" si="113"/>
        <v>-33170.354583333326</v>
      </c>
      <c r="W454" s="186"/>
      <c r="X454" s="187"/>
      <c r="Y454" s="186"/>
      <c r="Z454" s="186"/>
      <c r="AA454" s="188"/>
      <c r="AB454" s="186"/>
      <c r="AC454" s="180"/>
      <c r="AD454" s="260">
        <f t="shared" si="114"/>
        <v>-33170.354583333326</v>
      </c>
      <c r="AE454" s="180"/>
      <c r="AF454" s="190">
        <f t="shared" si="96"/>
        <v>0</v>
      </c>
    </row>
    <row r="455" spans="1:32">
      <c r="A455" s="180">
        <v>430</v>
      </c>
      <c r="B455" s="181" t="s">
        <v>441</v>
      </c>
      <c r="C455" s="181" t="s">
        <v>336</v>
      </c>
      <c r="D455" s="181" t="s">
        <v>748</v>
      </c>
      <c r="E455" s="229" t="s">
        <v>749</v>
      </c>
      <c r="F455" s="183">
        <v>-11663.77</v>
      </c>
      <c r="G455" s="183">
        <v>-11433.61</v>
      </c>
      <c r="H455" s="183">
        <v>-12027.45</v>
      </c>
      <c r="I455" s="183">
        <v>-12438.16</v>
      </c>
      <c r="J455" s="183">
        <v>-13783.33</v>
      </c>
      <c r="K455" s="183">
        <v>-15173.91</v>
      </c>
      <c r="L455" s="183">
        <v>-17443.580000000002</v>
      </c>
      <c r="M455" s="183">
        <v>-17653.8</v>
      </c>
      <c r="N455" s="183">
        <v>-19109.349999999999</v>
      </c>
      <c r="O455" s="183">
        <v>-20744.98</v>
      </c>
      <c r="P455" s="183">
        <v>-21488.98</v>
      </c>
      <c r="Q455" s="183">
        <v>-19588.490000000002</v>
      </c>
      <c r="R455" s="183">
        <v>-19655.93</v>
      </c>
      <c r="S455" s="184">
        <f t="shared" si="104"/>
        <v>-16378.790833333334</v>
      </c>
      <c r="T455" s="180"/>
      <c r="U455" s="188"/>
      <c r="V455" s="186">
        <f t="shared" si="113"/>
        <v>-16378.790833333334</v>
      </c>
      <c r="W455" s="186"/>
      <c r="X455" s="187"/>
      <c r="Y455" s="186"/>
      <c r="Z455" s="186"/>
      <c r="AA455" s="188"/>
      <c r="AB455" s="186"/>
      <c r="AC455" s="180"/>
      <c r="AD455" s="260">
        <f t="shared" si="114"/>
        <v>-16378.790833333334</v>
      </c>
      <c r="AE455" s="180"/>
      <c r="AF455" s="190">
        <f t="shared" si="96"/>
        <v>0</v>
      </c>
    </row>
    <row r="456" spans="1:32">
      <c r="A456" s="180">
        <v>431</v>
      </c>
      <c r="B456" s="181" t="s">
        <v>441</v>
      </c>
      <c r="C456" s="181" t="s">
        <v>336</v>
      </c>
      <c r="D456" s="181" t="s">
        <v>1045</v>
      </c>
      <c r="E456" s="229" t="s">
        <v>1046</v>
      </c>
      <c r="F456" s="183">
        <v>0</v>
      </c>
      <c r="G456" s="183">
        <v>111.8</v>
      </c>
      <c r="H456" s="183">
        <v>-220.5</v>
      </c>
      <c r="I456" s="183">
        <v>-220.5</v>
      </c>
      <c r="J456" s="183">
        <v>220.5</v>
      </c>
      <c r="K456" s="183">
        <v>0</v>
      </c>
      <c r="L456" s="183">
        <v>0</v>
      </c>
      <c r="M456" s="183">
        <v>-220.5</v>
      </c>
      <c r="N456" s="183">
        <v>-220.5</v>
      </c>
      <c r="O456" s="183">
        <v>-220.5</v>
      </c>
      <c r="P456" s="183">
        <v>0</v>
      </c>
      <c r="Q456" s="183">
        <v>0</v>
      </c>
      <c r="R456" s="183">
        <v>-220.5</v>
      </c>
      <c r="S456" s="184">
        <f t="shared" si="104"/>
        <v>-73.370833333333337</v>
      </c>
      <c r="T456" s="180"/>
      <c r="U456" s="188"/>
      <c r="V456" s="186">
        <f t="shared" si="113"/>
        <v>-73.370833333333337</v>
      </c>
      <c r="W456" s="186"/>
      <c r="X456" s="187"/>
      <c r="Y456" s="186"/>
      <c r="Z456" s="186"/>
      <c r="AA456" s="188"/>
      <c r="AB456" s="186"/>
      <c r="AC456" s="180"/>
      <c r="AD456" s="260">
        <f t="shared" si="114"/>
        <v>-73.370833333333337</v>
      </c>
      <c r="AE456" s="180"/>
      <c r="AF456" s="190">
        <f t="shared" si="96"/>
        <v>0</v>
      </c>
    </row>
    <row r="457" spans="1:32">
      <c r="A457" s="180">
        <v>432</v>
      </c>
      <c r="B457" s="181" t="s">
        <v>441</v>
      </c>
      <c r="C457" s="181" t="s">
        <v>336</v>
      </c>
      <c r="D457" s="181" t="s">
        <v>750</v>
      </c>
      <c r="E457" s="229" t="s">
        <v>751</v>
      </c>
      <c r="F457" s="183">
        <v>-3.6379788070917101E-12</v>
      </c>
      <c r="G457" s="183">
        <v>0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-20.2</v>
      </c>
      <c r="O457" s="183">
        <v>0</v>
      </c>
      <c r="P457" s="183">
        <v>0</v>
      </c>
      <c r="Q457" s="183">
        <v>0</v>
      </c>
      <c r="R457" s="183">
        <v>0</v>
      </c>
      <c r="S457" s="184">
        <f t="shared" si="104"/>
        <v>-1.6833333333334848</v>
      </c>
      <c r="T457" s="180"/>
      <c r="U457" s="188"/>
      <c r="V457" s="186">
        <f t="shared" si="113"/>
        <v>-1.6833333333334848</v>
      </c>
      <c r="W457" s="186"/>
      <c r="X457" s="187"/>
      <c r="Y457" s="186"/>
      <c r="Z457" s="186"/>
      <c r="AA457" s="188"/>
      <c r="AB457" s="186"/>
      <c r="AC457" s="180"/>
      <c r="AD457" s="260">
        <f t="shared" si="114"/>
        <v>-1.6833333333334848</v>
      </c>
      <c r="AE457" s="180"/>
      <c r="AF457" s="190">
        <f t="shared" si="96"/>
        <v>0</v>
      </c>
    </row>
    <row r="458" spans="1:32">
      <c r="A458" s="180">
        <v>433</v>
      </c>
      <c r="B458" s="181" t="s">
        <v>441</v>
      </c>
      <c r="C458" s="181" t="s">
        <v>336</v>
      </c>
      <c r="D458" s="181" t="s">
        <v>752</v>
      </c>
      <c r="E458" s="229" t="s">
        <v>753</v>
      </c>
      <c r="F458" s="183">
        <v>-47891.3</v>
      </c>
      <c r="G458" s="183">
        <v>-45371.49</v>
      </c>
      <c r="H458" s="183">
        <v>-45657.87</v>
      </c>
      <c r="I458" s="183">
        <v>-45960.71</v>
      </c>
      <c r="J458" s="183">
        <v>-22348.69</v>
      </c>
      <c r="K458" s="183">
        <v>-22348.69</v>
      </c>
      <c r="L458" s="183">
        <v>-22348.69</v>
      </c>
      <c r="M458" s="183">
        <v>-41756.49</v>
      </c>
      <c r="N458" s="183">
        <v>-19664.3</v>
      </c>
      <c r="O458" s="183">
        <v>-19968.53</v>
      </c>
      <c r="P458" s="183">
        <v>0</v>
      </c>
      <c r="Q458" s="183">
        <v>0</v>
      </c>
      <c r="R458" s="183">
        <v>-19731.93</v>
      </c>
      <c r="S458" s="184">
        <f t="shared" si="104"/>
        <v>-26603.089583333331</v>
      </c>
      <c r="T458" s="180"/>
      <c r="U458" s="188"/>
      <c r="V458" s="186">
        <f t="shared" si="113"/>
        <v>-26603.089583333331</v>
      </c>
      <c r="W458" s="186"/>
      <c r="X458" s="187"/>
      <c r="Y458" s="186"/>
      <c r="Z458" s="186"/>
      <c r="AA458" s="188"/>
      <c r="AB458" s="186"/>
      <c r="AC458" s="180"/>
      <c r="AD458" s="260">
        <f t="shared" si="114"/>
        <v>-26603.089583333331</v>
      </c>
      <c r="AE458" s="180"/>
      <c r="AF458" s="190">
        <f t="shared" si="96"/>
        <v>0</v>
      </c>
    </row>
    <row r="459" spans="1:32">
      <c r="A459" s="180">
        <v>434</v>
      </c>
      <c r="B459" s="181" t="s">
        <v>441</v>
      </c>
      <c r="C459" s="181" t="s">
        <v>336</v>
      </c>
      <c r="D459" s="181" t="s">
        <v>742</v>
      </c>
      <c r="E459" s="229" t="s">
        <v>743</v>
      </c>
      <c r="F459" s="183">
        <v>-9861.52</v>
      </c>
      <c r="G459" s="183">
        <v>-78.140000000001194</v>
      </c>
      <c r="H459" s="183">
        <v>-370.80000000000098</v>
      </c>
      <c r="I459" s="183">
        <v>-2451.7199999999998</v>
      </c>
      <c r="J459" s="183">
        <v>-5495.04</v>
      </c>
      <c r="K459" s="183">
        <v>-160.91000000000099</v>
      </c>
      <c r="L459" s="183">
        <v>-3265.89</v>
      </c>
      <c r="M459" s="183">
        <v>-2018</v>
      </c>
      <c r="N459" s="183">
        <v>-1328.19</v>
      </c>
      <c r="O459" s="183">
        <v>-7072.53</v>
      </c>
      <c r="P459" s="183">
        <v>893.469999999999</v>
      </c>
      <c r="Q459" s="183">
        <v>-3186.93</v>
      </c>
      <c r="R459" s="183">
        <v>-4563.1000000000004</v>
      </c>
      <c r="S459" s="184">
        <f t="shared" si="104"/>
        <v>-2645.5825000000009</v>
      </c>
      <c r="T459" s="180"/>
      <c r="U459" s="188"/>
      <c r="V459" s="186">
        <f>+S459</f>
        <v>-2645.5825000000009</v>
      </c>
      <c r="W459" s="186"/>
      <c r="X459" s="187"/>
      <c r="Y459" s="186"/>
      <c r="Z459" s="186"/>
      <c r="AA459" s="188"/>
      <c r="AB459" s="186"/>
      <c r="AC459" s="180"/>
      <c r="AD459" s="260">
        <f t="shared" si="114"/>
        <v>-2645.5825000000009</v>
      </c>
      <c r="AE459" s="180"/>
      <c r="AF459" s="190">
        <f t="shared" si="96"/>
        <v>0</v>
      </c>
    </row>
    <row r="460" spans="1:32">
      <c r="A460" s="180">
        <v>435</v>
      </c>
      <c r="B460" s="181" t="s">
        <v>441</v>
      </c>
      <c r="C460" s="181" t="s">
        <v>340</v>
      </c>
      <c r="D460" s="181" t="s">
        <v>22</v>
      </c>
      <c r="E460" s="229" t="s">
        <v>1125</v>
      </c>
      <c r="F460" s="183">
        <v>-3495159.53</v>
      </c>
      <c r="G460" s="183">
        <v>-2132290.0499999998</v>
      </c>
      <c r="H460" s="183">
        <v>-2964117.35</v>
      </c>
      <c r="I460" s="183">
        <v>-1163823.6100000001</v>
      </c>
      <c r="J460" s="183">
        <v>-2944974.51</v>
      </c>
      <c r="K460" s="183">
        <v>-2673549.36</v>
      </c>
      <c r="L460" s="183">
        <v>-4886454.3</v>
      </c>
      <c r="M460" s="183">
        <v>-5238610.72</v>
      </c>
      <c r="N460" s="183">
        <v>-4654764.04</v>
      </c>
      <c r="O460" s="183">
        <v>-5539155.0199999996</v>
      </c>
      <c r="P460" s="183">
        <v>-3480510.07</v>
      </c>
      <c r="Q460" s="183">
        <v>-1771711.8</v>
      </c>
      <c r="R460" s="183">
        <v>-2087546.22</v>
      </c>
      <c r="S460" s="184">
        <f t="shared" si="104"/>
        <v>-3353442.8087499994</v>
      </c>
      <c r="T460" s="180"/>
      <c r="U460" s="188"/>
      <c r="V460" s="186">
        <f t="shared" si="113"/>
        <v>-3353442.8087499994</v>
      </c>
      <c r="W460" s="186"/>
      <c r="X460" s="187"/>
      <c r="Y460" s="186"/>
      <c r="Z460" s="186"/>
      <c r="AA460" s="188"/>
      <c r="AB460" s="186"/>
      <c r="AC460" s="180"/>
      <c r="AD460" s="260">
        <f t="shared" si="114"/>
        <v>-3353442.8087499994</v>
      </c>
      <c r="AE460" s="180"/>
      <c r="AF460" s="190">
        <f t="shared" si="96"/>
        <v>0</v>
      </c>
    </row>
    <row r="461" spans="1:32">
      <c r="A461" s="180">
        <v>436</v>
      </c>
      <c r="B461" s="180"/>
      <c r="C461" s="180"/>
      <c r="D461" s="180"/>
      <c r="E461" s="229"/>
      <c r="F461" s="183"/>
      <c r="G461" s="264"/>
      <c r="H461" s="252"/>
      <c r="I461" s="252"/>
      <c r="J461" s="253"/>
      <c r="K461" s="254"/>
      <c r="L461" s="255"/>
      <c r="M461" s="256"/>
      <c r="N461" s="257"/>
      <c r="O461" s="224"/>
      <c r="P461" s="258"/>
      <c r="Q461" s="265"/>
      <c r="R461" s="183"/>
      <c r="S461" s="184">
        <f t="shared" si="104"/>
        <v>0</v>
      </c>
      <c r="T461" s="180"/>
      <c r="U461" s="188"/>
      <c r="V461" s="186"/>
      <c r="W461" s="186"/>
      <c r="X461" s="187"/>
      <c r="Y461" s="186"/>
      <c r="Z461" s="186"/>
      <c r="AA461" s="188"/>
      <c r="AB461" s="186"/>
      <c r="AC461" s="180"/>
      <c r="AD461" s="260">
        <f t="shared" si="114"/>
        <v>0</v>
      </c>
      <c r="AE461" s="180"/>
      <c r="AF461" s="190">
        <f t="shared" ref="AF461:AF535" si="115">+U461+V461-AD461</f>
        <v>0</v>
      </c>
    </row>
    <row r="462" spans="1:32">
      <c r="A462" s="180">
        <v>437</v>
      </c>
      <c r="B462" s="181" t="s">
        <v>441</v>
      </c>
      <c r="C462" s="181" t="s">
        <v>341</v>
      </c>
      <c r="D462" s="181" t="s">
        <v>169</v>
      </c>
      <c r="E462" s="283" t="s">
        <v>754</v>
      </c>
      <c r="F462" s="183">
        <v>-1330718.17</v>
      </c>
      <c r="G462" s="183">
        <v>-1766644.27</v>
      </c>
      <c r="H462" s="183">
        <v>-2911432.44</v>
      </c>
      <c r="I462" s="183">
        <v>-1133992.07</v>
      </c>
      <c r="J462" s="183">
        <v>-1254889.99</v>
      </c>
      <c r="K462" s="183">
        <v>-1142177.51</v>
      </c>
      <c r="L462" s="183">
        <v>-2031446.63</v>
      </c>
      <c r="M462" s="183">
        <v>-1127485.53</v>
      </c>
      <c r="N462" s="183">
        <v>-2180106.63</v>
      </c>
      <c r="O462" s="183">
        <v>-1114529.3899999999</v>
      </c>
      <c r="P462" s="183">
        <v>-1449861.32</v>
      </c>
      <c r="Q462" s="183">
        <v>-964182.72</v>
      </c>
      <c r="R462" s="183">
        <v>-1569700.6</v>
      </c>
      <c r="S462" s="184">
        <f t="shared" si="104"/>
        <v>-1543913.1570833335</v>
      </c>
      <c r="T462" s="180"/>
      <c r="U462" s="188"/>
      <c r="V462" s="186"/>
      <c r="W462" s="186"/>
      <c r="X462" s="187">
        <f>+S462</f>
        <v>-1543913.1570833335</v>
      </c>
      <c r="Y462" s="186"/>
      <c r="Z462" s="186"/>
      <c r="AA462" s="188"/>
      <c r="AB462" s="186">
        <f t="shared" ref="AB462:AB469" si="116">+S462</f>
        <v>-1543913.1570833335</v>
      </c>
      <c r="AC462" s="180"/>
      <c r="AD462" s="260"/>
      <c r="AE462" s="180"/>
      <c r="AF462" s="190">
        <f t="shared" si="115"/>
        <v>0</v>
      </c>
    </row>
    <row r="463" spans="1:32">
      <c r="A463" s="180">
        <v>438</v>
      </c>
      <c r="B463" s="181" t="s">
        <v>441</v>
      </c>
      <c r="C463" s="181" t="s">
        <v>341</v>
      </c>
      <c r="D463" s="181" t="s">
        <v>755</v>
      </c>
      <c r="E463" s="229" t="s">
        <v>756</v>
      </c>
      <c r="F463" s="183">
        <v>-1029872.32</v>
      </c>
      <c r="G463" s="183">
        <v>-594583.09</v>
      </c>
      <c r="H463" s="183">
        <v>-284533.65999999997</v>
      </c>
      <c r="I463" s="183">
        <v>-790894.83</v>
      </c>
      <c r="J463" s="183">
        <v>-1344105.6</v>
      </c>
      <c r="K463" s="183">
        <v>-383590.43</v>
      </c>
      <c r="L463" s="183">
        <v>-860358.08</v>
      </c>
      <c r="M463" s="183">
        <v>-558866.4</v>
      </c>
      <c r="N463" s="183">
        <v>-988809.31</v>
      </c>
      <c r="O463" s="183">
        <v>-753716.54</v>
      </c>
      <c r="P463" s="183">
        <v>-730654.02</v>
      </c>
      <c r="Q463" s="183">
        <v>-399693.37</v>
      </c>
      <c r="R463" s="183">
        <v>-844192.45</v>
      </c>
      <c r="S463" s="184">
        <f t="shared" si="104"/>
        <v>-718903.14291666681</v>
      </c>
      <c r="T463" s="180"/>
      <c r="U463" s="188"/>
      <c r="V463" s="186"/>
      <c r="W463" s="186"/>
      <c r="X463" s="187">
        <f t="shared" ref="X463:X467" si="117">+S463</f>
        <v>-718903.14291666681</v>
      </c>
      <c r="Y463" s="186"/>
      <c r="Z463" s="186"/>
      <c r="AA463" s="188"/>
      <c r="AB463" s="186">
        <f t="shared" si="116"/>
        <v>-718903.14291666681</v>
      </c>
      <c r="AC463" s="180"/>
      <c r="AD463" s="260"/>
      <c r="AE463" s="180"/>
      <c r="AF463" s="190">
        <f t="shared" si="115"/>
        <v>0</v>
      </c>
    </row>
    <row r="464" spans="1:32">
      <c r="A464" s="180">
        <v>439</v>
      </c>
      <c r="B464" s="181" t="s">
        <v>441</v>
      </c>
      <c r="C464" s="181" t="s">
        <v>341</v>
      </c>
      <c r="D464" s="181" t="s">
        <v>1126</v>
      </c>
      <c r="E464" s="229" t="s">
        <v>1127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183">
        <v>0</v>
      </c>
      <c r="P464" s="183">
        <v>0</v>
      </c>
      <c r="Q464" s="183">
        <v>0</v>
      </c>
      <c r="R464" s="183">
        <v>0</v>
      </c>
      <c r="S464" s="184">
        <f t="shared" si="104"/>
        <v>0</v>
      </c>
      <c r="T464" s="180"/>
      <c r="U464" s="188"/>
      <c r="V464" s="186"/>
      <c r="W464" s="186"/>
      <c r="X464" s="187">
        <f t="shared" si="117"/>
        <v>0</v>
      </c>
      <c r="Y464" s="186"/>
      <c r="Z464" s="186"/>
      <c r="AA464" s="188"/>
      <c r="AB464" s="186">
        <f t="shared" si="116"/>
        <v>0</v>
      </c>
      <c r="AC464" s="180"/>
      <c r="AD464" s="260"/>
      <c r="AE464" s="180"/>
      <c r="AF464" s="190">
        <f t="shared" si="115"/>
        <v>0</v>
      </c>
    </row>
    <row r="465" spans="1:32">
      <c r="A465" s="180">
        <v>440</v>
      </c>
      <c r="B465" s="181" t="s">
        <v>441</v>
      </c>
      <c r="C465" s="181" t="s">
        <v>341</v>
      </c>
      <c r="D465" s="181" t="s">
        <v>757</v>
      </c>
      <c r="E465" s="283" t="s">
        <v>758</v>
      </c>
      <c r="F465" s="183">
        <v>-156065.51</v>
      </c>
      <c r="G465" s="183">
        <v>-1132621.67</v>
      </c>
      <c r="H465" s="183">
        <v>-1193639.94</v>
      </c>
      <c r="I465" s="183">
        <v>-145370.54</v>
      </c>
      <c r="J465" s="183">
        <v>-995.70999999993398</v>
      </c>
      <c r="K465" s="183">
        <v>-1039.99999999993</v>
      </c>
      <c r="L465" s="183">
        <v>-43225.839999999902</v>
      </c>
      <c r="M465" s="183">
        <v>6.5483618527650794E-11</v>
      </c>
      <c r="N465" s="183">
        <v>-76590.599999999904</v>
      </c>
      <c r="O465" s="183">
        <v>-21186.029999999901</v>
      </c>
      <c r="P465" s="183">
        <v>-721.99999999994895</v>
      </c>
      <c r="Q465" s="183">
        <v>-222216.42</v>
      </c>
      <c r="R465" s="183">
        <v>-222638.92</v>
      </c>
      <c r="S465" s="184">
        <f t="shared" si="104"/>
        <v>-252246.74708333329</v>
      </c>
      <c r="T465" s="180"/>
      <c r="U465" s="188"/>
      <c r="V465" s="186"/>
      <c r="W465" s="186"/>
      <c r="X465" s="187">
        <f t="shared" si="117"/>
        <v>-252246.74708333329</v>
      </c>
      <c r="Y465" s="186"/>
      <c r="Z465" s="186"/>
      <c r="AA465" s="188"/>
      <c r="AB465" s="186">
        <f t="shared" si="116"/>
        <v>-252246.74708333329</v>
      </c>
      <c r="AC465" s="180"/>
      <c r="AD465" s="260"/>
      <c r="AE465" s="180"/>
      <c r="AF465" s="190">
        <f t="shared" si="115"/>
        <v>0</v>
      </c>
    </row>
    <row r="466" spans="1:32">
      <c r="A466" s="180">
        <v>441</v>
      </c>
      <c r="B466" s="181" t="s">
        <v>441</v>
      </c>
      <c r="C466" s="181" t="s">
        <v>341</v>
      </c>
      <c r="D466" s="181" t="s">
        <v>170</v>
      </c>
      <c r="E466" s="283" t="s">
        <v>342</v>
      </c>
      <c r="F466" s="183">
        <v>0</v>
      </c>
      <c r="G466" s="183">
        <v>0</v>
      </c>
      <c r="H466" s="183">
        <v>0</v>
      </c>
      <c r="I466" s="183">
        <v>13116</v>
      </c>
      <c r="J466" s="183">
        <v>13116</v>
      </c>
      <c r="K466" s="183">
        <v>13116</v>
      </c>
      <c r="L466" s="183">
        <v>13116</v>
      </c>
      <c r="M466" s="183">
        <v>12752</v>
      </c>
      <c r="N466" s="183">
        <v>12752</v>
      </c>
      <c r="O466" s="183">
        <v>0</v>
      </c>
      <c r="P466" s="183">
        <v>0</v>
      </c>
      <c r="Q466" s="183">
        <v>0</v>
      </c>
      <c r="R466" s="183">
        <v>0</v>
      </c>
      <c r="S466" s="184">
        <f t="shared" si="104"/>
        <v>6497.333333333333</v>
      </c>
      <c r="T466" s="180"/>
      <c r="U466" s="188"/>
      <c r="V466" s="186"/>
      <c r="W466" s="186"/>
      <c r="X466" s="187">
        <f t="shared" si="117"/>
        <v>6497.333333333333</v>
      </c>
      <c r="Y466" s="186"/>
      <c r="Z466" s="186"/>
      <c r="AA466" s="188"/>
      <c r="AB466" s="186">
        <f t="shared" si="116"/>
        <v>6497.333333333333</v>
      </c>
      <c r="AC466" s="180"/>
      <c r="AD466" s="260"/>
      <c r="AE466" s="180"/>
      <c r="AF466" s="190">
        <f t="shared" si="115"/>
        <v>0</v>
      </c>
    </row>
    <row r="467" spans="1:32">
      <c r="A467" s="180">
        <v>442</v>
      </c>
      <c r="B467" s="181" t="s">
        <v>441</v>
      </c>
      <c r="C467" s="181" t="s">
        <v>341</v>
      </c>
      <c r="D467" s="181" t="s">
        <v>175</v>
      </c>
      <c r="E467" s="283" t="s">
        <v>345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183">
        <v>0</v>
      </c>
      <c r="P467" s="183">
        <v>0</v>
      </c>
      <c r="Q467" s="183">
        <v>0</v>
      </c>
      <c r="R467" s="183">
        <v>0</v>
      </c>
      <c r="S467" s="184">
        <f t="shared" si="104"/>
        <v>0</v>
      </c>
      <c r="T467" s="180"/>
      <c r="U467" s="188"/>
      <c r="V467" s="186"/>
      <c r="W467" s="186"/>
      <c r="X467" s="187">
        <f t="shared" si="117"/>
        <v>0</v>
      </c>
      <c r="Y467" s="186"/>
      <c r="Z467" s="186"/>
      <c r="AA467" s="188"/>
      <c r="AB467" s="186">
        <f t="shared" si="116"/>
        <v>0</v>
      </c>
      <c r="AC467" s="180"/>
      <c r="AD467" s="260"/>
      <c r="AE467" s="180"/>
      <c r="AF467" s="190">
        <f t="shared" si="115"/>
        <v>0</v>
      </c>
    </row>
    <row r="468" spans="1:32">
      <c r="A468" s="180">
        <v>443</v>
      </c>
      <c r="B468" s="181" t="s">
        <v>441</v>
      </c>
      <c r="C468" s="181" t="s">
        <v>341</v>
      </c>
      <c r="D468" s="181" t="s">
        <v>177</v>
      </c>
      <c r="E468" s="229" t="s">
        <v>759</v>
      </c>
      <c r="F468" s="183">
        <v>-122705.44</v>
      </c>
      <c r="G468" s="183">
        <v>-278601.82</v>
      </c>
      <c r="H468" s="183">
        <v>-272468.78000000003</v>
      </c>
      <c r="I468" s="183">
        <v>-110191.73</v>
      </c>
      <c r="J468" s="183">
        <v>-122371.47</v>
      </c>
      <c r="K468" s="183">
        <v>-105897.55</v>
      </c>
      <c r="L468" s="183">
        <v>-216074.43</v>
      </c>
      <c r="M468" s="183">
        <v>-252342.93</v>
      </c>
      <c r="N468" s="183">
        <v>-252611.36</v>
      </c>
      <c r="O468" s="183">
        <v>-94070.030000000101</v>
      </c>
      <c r="P468" s="183">
        <v>-106146.07</v>
      </c>
      <c r="Q468" s="183">
        <v>-95344.380000000107</v>
      </c>
      <c r="R468" s="183">
        <v>-104245.61</v>
      </c>
      <c r="S468" s="184">
        <f t="shared" si="104"/>
        <v>-168299.67291666666</v>
      </c>
      <c r="T468" s="180"/>
      <c r="U468" s="188"/>
      <c r="V468" s="186"/>
      <c r="W468" s="186"/>
      <c r="X468" s="187">
        <f>+S468</f>
        <v>-168299.67291666666</v>
      </c>
      <c r="Y468" s="186"/>
      <c r="Z468" s="186"/>
      <c r="AA468" s="188"/>
      <c r="AB468" s="186">
        <f>+X468</f>
        <v>-168299.67291666666</v>
      </c>
      <c r="AC468" s="180"/>
      <c r="AD468" s="260"/>
      <c r="AE468" s="180"/>
      <c r="AF468" s="190">
        <f t="shared" si="115"/>
        <v>0</v>
      </c>
    </row>
    <row r="469" spans="1:32">
      <c r="A469" s="180">
        <v>444</v>
      </c>
      <c r="B469" s="181" t="s">
        <v>441</v>
      </c>
      <c r="C469" s="181" t="s">
        <v>341</v>
      </c>
      <c r="D469" s="181" t="s">
        <v>179</v>
      </c>
      <c r="E469" s="229" t="s">
        <v>1047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183">
        <v>0</v>
      </c>
      <c r="P469" s="183">
        <v>0</v>
      </c>
      <c r="Q469" s="183">
        <v>0</v>
      </c>
      <c r="R469" s="183">
        <v>0</v>
      </c>
      <c r="S469" s="184">
        <f t="shared" si="104"/>
        <v>0</v>
      </c>
      <c r="T469" s="180"/>
      <c r="U469" s="188"/>
      <c r="V469" s="186"/>
      <c r="W469" s="186"/>
      <c r="X469" s="187">
        <f t="shared" ref="X469:X471" si="118">+S469</f>
        <v>0</v>
      </c>
      <c r="Y469" s="186"/>
      <c r="Z469" s="186"/>
      <c r="AA469" s="188"/>
      <c r="AB469" s="186">
        <f t="shared" si="116"/>
        <v>0</v>
      </c>
      <c r="AC469" s="180"/>
      <c r="AD469" s="260"/>
      <c r="AE469" s="180"/>
      <c r="AF469" s="190">
        <f t="shared" si="115"/>
        <v>0</v>
      </c>
    </row>
    <row r="470" spans="1:32">
      <c r="A470" s="180"/>
      <c r="B470" s="181"/>
      <c r="C470" s="181" t="s">
        <v>341</v>
      </c>
      <c r="D470" s="181" t="s">
        <v>181</v>
      </c>
      <c r="E470" s="229" t="s">
        <v>343</v>
      </c>
      <c r="F470" s="183">
        <v>-5404.1</v>
      </c>
      <c r="G470" s="183">
        <v>1434.96</v>
      </c>
      <c r="H470" s="183">
        <v>-2495.16</v>
      </c>
      <c r="I470" s="183">
        <v>-1145.9000000000001</v>
      </c>
      <c r="J470" s="183">
        <v>-2321.83</v>
      </c>
      <c r="K470" s="183">
        <v>1434.96</v>
      </c>
      <c r="L470" s="183">
        <v>-5164.76</v>
      </c>
      <c r="M470" s="183">
        <v>1434.96</v>
      </c>
      <c r="N470" s="183">
        <v>-7446.75</v>
      </c>
      <c r="O470" s="183">
        <v>9.0949470177292804E-13</v>
      </c>
      <c r="P470" s="183">
        <v>-6027.54</v>
      </c>
      <c r="Q470" s="183">
        <v>-5433.37</v>
      </c>
      <c r="R470" s="183">
        <v>-263.51999999999902</v>
      </c>
      <c r="S470" s="184">
        <f t="shared" si="104"/>
        <v>-2380.353333333333</v>
      </c>
      <c r="T470" s="180"/>
      <c r="U470" s="188"/>
      <c r="V470" s="186"/>
      <c r="W470" s="186"/>
      <c r="X470" s="187">
        <f t="shared" si="118"/>
        <v>-2380.353333333333</v>
      </c>
      <c r="Y470" s="186"/>
      <c r="Z470" s="186"/>
      <c r="AA470" s="188"/>
      <c r="AB470" s="186">
        <f>+X470</f>
        <v>-2380.353333333333</v>
      </c>
      <c r="AC470" s="180"/>
      <c r="AD470" s="260"/>
      <c r="AE470" s="180"/>
      <c r="AF470" s="190"/>
    </row>
    <row r="471" spans="1:32">
      <c r="A471" s="180">
        <v>445</v>
      </c>
      <c r="B471" s="181" t="s">
        <v>441</v>
      </c>
      <c r="C471" s="181" t="s">
        <v>341</v>
      </c>
      <c r="D471" s="181" t="s">
        <v>172</v>
      </c>
      <c r="E471" s="229" t="s">
        <v>344</v>
      </c>
      <c r="F471" s="183">
        <v>0</v>
      </c>
      <c r="G471" s="183">
        <v>0</v>
      </c>
      <c r="H471" s="183">
        <v>-178.6</v>
      </c>
      <c r="I471" s="183">
        <v>-178.6</v>
      </c>
      <c r="J471" s="183">
        <v>-220.5</v>
      </c>
      <c r="K471" s="183">
        <v>0</v>
      </c>
      <c r="L471" s="183">
        <v>0</v>
      </c>
      <c r="M471" s="183">
        <v>-11.95</v>
      </c>
      <c r="N471" s="183">
        <v>-11.95</v>
      </c>
      <c r="O471" s="183">
        <v>-11.95</v>
      </c>
      <c r="P471" s="183">
        <v>-11.95</v>
      </c>
      <c r="Q471" s="183">
        <v>-11.95</v>
      </c>
      <c r="R471" s="183">
        <v>-11.95</v>
      </c>
      <c r="S471" s="184">
        <f t="shared" si="104"/>
        <v>-53.618750000000027</v>
      </c>
      <c r="T471" s="180"/>
      <c r="U471" s="188"/>
      <c r="V471" s="186"/>
      <c r="W471" s="186"/>
      <c r="X471" s="187">
        <f t="shared" si="118"/>
        <v>-53.618750000000027</v>
      </c>
      <c r="Y471" s="186"/>
      <c r="Z471" s="186"/>
      <c r="AA471" s="188"/>
      <c r="AB471" s="186">
        <f>+X471</f>
        <v>-53.618750000000027</v>
      </c>
      <c r="AC471" s="180"/>
      <c r="AD471" s="260"/>
      <c r="AE471" s="180"/>
      <c r="AF471" s="190"/>
    </row>
    <row r="472" spans="1:32">
      <c r="A472" s="180">
        <v>446</v>
      </c>
      <c r="B472" s="180"/>
      <c r="C472" s="180"/>
      <c r="D472" s="180"/>
      <c r="E472" s="229" t="s">
        <v>346</v>
      </c>
      <c r="F472" s="211">
        <f t="shared" ref="F472:Q472" si="119">SUM(F462:F471)</f>
        <v>-2644765.54</v>
      </c>
      <c r="G472" s="211">
        <f t="shared" si="119"/>
        <v>-3771015.8899999997</v>
      </c>
      <c r="H472" s="211">
        <f t="shared" si="119"/>
        <v>-4664748.58</v>
      </c>
      <c r="I472" s="211">
        <f t="shared" si="119"/>
        <v>-2168657.67</v>
      </c>
      <c r="J472" s="211">
        <f t="shared" si="119"/>
        <v>-2711789.1</v>
      </c>
      <c r="K472" s="211">
        <f t="shared" si="119"/>
        <v>-1618154.53</v>
      </c>
      <c r="L472" s="211">
        <f t="shared" si="119"/>
        <v>-3143153.7399999998</v>
      </c>
      <c r="M472" s="211">
        <f t="shared" si="119"/>
        <v>-1924519.85</v>
      </c>
      <c r="N472" s="211">
        <f t="shared" si="119"/>
        <v>-3492824.6</v>
      </c>
      <c r="O472" s="211">
        <f t="shared" si="119"/>
        <v>-1983513.9399999997</v>
      </c>
      <c r="P472" s="211">
        <f t="shared" si="119"/>
        <v>-2293422.9</v>
      </c>
      <c r="Q472" s="211">
        <f t="shared" si="119"/>
        <v>-1686882.21</v>
      </c>
      <c r="R472" s="211">
        <f>SUM(R462:R471)</f>
        <v>-2741053.05</v>
      </c>
      <c r="S472" s="212">
        <f>SUM(S462:S471)</f>
        <v>-2679299.3587500001</v>
      </c>
      <c r="T472" s="180"/>
      <c r="U472" s="188"/>
      <c r="V472" s="186"/>
      <c r="W472" s="186"/>
      <c r="X472" s="187"/>
      <c r="Y472" s="186"/>
      <c r="Z472" s="186"/>
      <c r="AA472" s="188"/>
      <c r="AB472" s="186"/>
      <c r="AC472" s="180"/>
      <c r="AD472" s="180"/>
      <c r="AE472" s="180"/>
      <c r="AF472" s="190">
        <f t="shared" si="115"/>
        <v>0</v>
      </c>
    </row>
    <row r="473" spans="1:32">
      <c r="A473" s="180">
        <v>447</v>
      </c>
      <c r="B473" s="180"/>
      <c r="C473" s="180"/>
      <c r="D473" s="180"/>
      <c r="E473" s="229"/>
      <c r="F473" s="183"/>
      <c r="G473" s="264"/>
      <c r="H473" s="252"/>
      <c r="I473" s="252"/>
      <c r="J473" s="253"/>
      <c r="K473" s="254"/>
      <c r="L473" s="255"/>
      <c r="M473" s="256"/>
      <c r="N473" s="257"/>
      <c r="O473" s="224"/>
      <c r="P473" s="258"/>
      <c r="Q473" s="265"/>
      <c r="R473" s="183"/>
      <c r="S473" s="185"/>
      <c r="T473" s="180"/>
      <c r="U473" s="188"/>
      <c r="V473" s="186"/>
      <c r="W473" s="186"/>
      <c r="X473" s="187"/>
      <c r="Y473" s="186"/>
      <c r="Z473" s="186"/>
      <c r="AA473" s="188"/>
      <c r="AB473" s="186"/>
      <c r="AC473" s="180"/>
      <c r="AD473" s="180"/>
      <c r="AE473" s="180"/>
      <c r="AF473" s="190">
        <f t="shared" si="115"/>
        <v>0</v>
      </c>
    </row>
    <row r="474" spans="1:32">
      <c r="A474" s="180">
        <v>448</v>
      </c>
      <c r="B474" s="181" t="s">
        <v>441</v>
      </c>
      <c r="C474" s="181" t="s">
        <v>348</v>
      </c>
      <c r="D474" s="180" t="s">
        <v>22</v>
      </c>
      <c r="E474" s="229" t="s">
        <v>763</v>
      </c>
      <c r="F474" s="183">
        <v>0</v>
      </c>
      <c r="G474" s="183">
        <v>-110240.86</v>
      </c>
      <c r="H474" s="183">
        <v>-115302.1</v>
      </c>
      <c r="I474" s="183">
        <v>0</v>
      </c>
      <c r="J474" s="183">
        <v>0</v>
      </c>
      <c r="K474" s="183">
        <v>0</v>
      </c>
      <c r="L474" s="183">
        <v>0</v>
      </c>
      <c r="M474" s="183">
        <v>-113750.31</v>
      </c>
      <c r="N474" s="183">
        <v>0</v>
      </c>
      <c r="O474" s="183">
        <v>0</v>
      </c>
      <c r="P474" s="183">
        <v>0</v>
      </c>
      <c r="Q474" s="183">
        <v>0</v>
      </c>
      <c r="R474" s="183">
        <v>-139722.44</v>
      </c>
      <c r="S474" s="184">
        <f t="shared" si="104"/>
        <v>-34096.207499999997</v>
      </c>
      <c r="T474" s="180"/>
      <c r="U474" s="188"/>
      <c r="V474" s="186">
        <f t="shared" ref="V474:V478" si="120">+S474</f>
        <v>-34096.207499999997</v>
      </c>
      <c r="W474" s="186"/>
      <c r="X474" s="187"/>
      <c r="Y474" s="186"/>
      <c r="Z474" s="186"/>
      <c r="AA474" s="188"/>
      <c r="AB474" s="186"/>
      <c r="AC474" s="180"/>
      <c r="AD474" s="260">
        <f t="shared" ref="AD474:AD478" si="121">+V474</f>
        <v>-34096.207499999997</v>
      </c>
      <c r="AE474" s="180"/>
      <c r="AF474" s="190">
        <f t="shared" si="115"/>
        <v>0</v>
      </c>
    </row>
    <row r="475" spans="1:32">
      <c r="A475" s="180">
        <v>449</v>
      </c>
      <c r="B475" s="181" t="s">
        <v>441</v>
      </c>
      <c r="C475" s="181" t="s">
        <v>348</v>
      </c>
      <c r="D475" s="180" t="s">
        <v>25</v>
      </c>
      <c r="E475" s="229" t="s">
        <v>764</v>
      </c>
      <c r="F475" s="183">
        <v>907.8</v>
      </c>
      <c r="G475" s="183">
        <v>-80912.160000000003</v>
      </c>
      <c r="H475" s="183">
        <v>-82795.070000000007</v>
      </c>
      <c r="I475" s="183">
        <v>907.79999999998802</v>
      </c>
      <c r="J475" s="183">
        <v>907.79999999998802</v>
      </c>
      <c r="K475" s="183">
        <v>907.79999999998802</v>
      </c>
      <c r="L475" s="183">
        <v>-1.1596057447604799E-11</v>
      </c>
      <c r="M475" s="183">
        <v>-65483.19</v>
      </c>
      <c r="N475" s="183">
        <v>-1.45519152283669E-11</v>
      </c>
      <c r="O475" s="183">
        <v>-1.45519152283669E-11</v>
      </c>
      <c r="P475" s="183">
        <v>-1.45519152283669E-11</v>
      </c>
      <c r="Q475" s="183">
        <v>-1.45519152283669E-11</v>
      </c>
      <c r="R475" s="183">
        <v>-66722.81</v>
      </c>
      <c r="S475" s="184">
        <f t="shared" si="104"/>
        <v>-21614.543750000008</v>
      </c>
      <c r="T475" s="180"/>
      <c r="U475" s="188"/>
      <c r="V475" s="186">
        <f t="shared" si="120"/>
        <v>-21614.543750000008</v>
      </c>
      <c r="W475" s="186"/>
      <c r="X475" s="187"/>
      <c r="Y475" s="186"/>
      <c r="Z475" s="186"/>
      <c r="AA475" s="188"/>
      <c r="AB475" s="186"/>
      <c r="AC475" s="180"/>
      <c r="AD475" s="260">
        <f t="shared" si="121"/>
        <v>-21614.543750000008</v>
      </c>
      <c r="AE475" s="180"/>
      <c r="AF475" s="190">
        <f t="shared" si="115"/>
        <v>0</v>
      </c>
    </row>
    <row r="476" spans="1:32">
      <c r="A476" s="180">
        <v>450</v>
      </c>
      <c r="B476" s="181" t="s">
        <v>441</v>
      </c>
      <c r="C476" s="181" t="s">
        <v>348</v>
      </c>
      <c r="D476" s="181" t="s">
        <v>27</v>
      </c>
      <c r="E476" s="229" t="s">
        <v>1128</v>
      </c>
      <c r="F476" s="183">
        <v>0</v>
      </c>
      <c r="G476" s="183">
        <v>0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-15837.09</v>
      </c>
      <c r="N476" s="183">
        <v>0</v>
      </c>
      <c r="O476" s="183">
        <v>0</v>
      </c>
      <c r="P476" s="183">
        <v>0</v>
      </c>
      <c r="Q476" s="183">
        <v>0</v>
      </c>
      <c r="R476" s="183">
        <v>-17986.45</v>
      </c>
      <c r="S476" s="184">
        <f t="shared" si="104"/>
        <v>-2069.1929166666669</v>
      </c>
      <c r="T476" s="180"/>
      <c r="U476" s="188"/>
      <c r="V476" s="186">
        <f t="shared" si="120"/>
        <v>-2069.1929166666669</v>
      </c>
      <c r="W476" s="186"/>
      <c r="X476" s="187"/>
      <c r="Y476" s="186"/>
      <c r="Z476" s="186"/>
      <c r="AA476" s="188"/>
      <c r="AB476" s="186"/>
      <c r="AC476" s="180"/>
      <c r="AD476" s="260">
        <f t="shared" si="121"/>
        <v>-2069.1929166666669</v>
      </c>
      <c r="AE476" s="180"/>
      <c r="AF476" s="190">
        <f t="shared" si="115"/>
        <v>0</v>
      </c>
    </row>
    <row r="477" spans="1:32">
      <c r="A477" s="180"/>
      <c r="B477" s="181"/>
      <c r="C477" s="181" t="s">
        <v>347</v>
      </c>
      <c r="D477" s="181" t="s">
        <v>369</v>
      </c>
      <c r="E477" s="229" t="s">
        <v>760</v>
      </c>
      <c r="F477" s="183">
        <v>-1.8189894035458601E-12</v>
      </c>
      <c r="G477" s="183">
        <v>-12908.79</v>
      </c>
      <c r="H477" s="183">
        <v>-13716.53</v>
      </c>
      <c r="I477" s="183">
        <v>0</v>
      </c>
      <c r="J477" s="183">
        <v>0</v>
      </c>
      <c r="K477" s="183">
        <v>0</v>
      </c>
      <c r="L477" s="183">
        <v>0</v>
      </c>
      <c r="M477" s="183">
        <v>-13495.43</v>
      </c>
      <c r="N477" s="183">
        <v>0</v>
      </c>
      <c r="O477" s="183">
        <v>0</v>
      </c>
      <c r="P477" s="183">
        <v>0</v>
      </c>
      <c r="Q477" s="183">
        <v>0</v>
      </c>
      <c r="R477" s="183">
        <v>-14968.48</v>
      </c>
      <c r="S477" s="184">
        <f t="shared" si="104"/>
        <v>-3967.0825</v>
      </c>
      <c r="T477" s="180"/>
      <c r="U477" s="188"/>
      <c r="V477" s="186">
        <f t="shared" si="120"/>
        <v>-3967.0825</v>
      </c>
      <c r="W477" s="186"/>
      <c r="X477" s="187"/>
      <c r="Y477" s="186"/>
      <c r="Z477" s="186"/>
      <c r="AA477" s="188"/>
      <c r="AB477" s="186"/>
      <c r="AC477" s="180"/>
      <c r="AD477" s="260">
        <f t="shared" si="121"/>
        <v>-3967.0825</v>
      </c>
      <c r="AE477" s="180"/>
      <c r="AF477" s="190"/>
    </row>
    <row r="478" spans="1:32">
      <c r="A478" s="180">
        <v>451</v>
      </c>
      <c r="B478" s="181" t="s">
        <v>441</v>
      </c>
      <c r="C478" s="181" t="s">
        <v>347</v>
      </c>
      <c r="D478" s="181" t="s">
        <v>761</v>
      </c>
      <c r="E478" s="229" t="s">
        <v>762</v>
      </c>
      <c r="F478" s="183">
        <v>-1221.53</v>
      </c>
      <c r="G478" s="183">
        <v>-568.54</v>
      </c>
      <c r="H478" s="183">
        <v>-1101.55</v>
      </c>
      <c r="I478" s="183">
        <v>-1507.91</v>
      </c>
      <c r="J478" s="183">
        <v>-1918.54</v>
      </c>
      <c r="K478" s="183">
        <v>-809.1</v>
      </c>
      <c r="L478" s="183">
        <v>-1230.3900000000001</v>
      </c>
      <c r="M478" s="183">
        <v>-619.19000000000005</v>
      </c>
      <c r="N478" s="183">
        <v>-1041.77</v>
      </c>
      <c r="O478" s="183">
        <v>-1435.38</v>
      </c>
      <c r="P478" s="183">
        <v>-1833.62</v>
      </c>
      <c r="Q478" s="183">
        <v>-826.85</v>
      </c>
      <c r="R478" s="183">
        <v>-1472.97</v>
      </c>
      <c r="S478" s="184">
        <f t="shared" si="104"/>
        <v>-1186.6741666666669</v>
      </c>
      <c r="T478" s="180"/>
      <c r="U478" s="188"/>
      <c r="V478" s="186">
        <f t="shared" si="120"/>
        <v>-1186.6741666666669</v>
      </c>
      <c r="W478" s="186"/>
      <c r="X478" s="187"/>
      <c r="Y478" s="186"/>
      <c r="Z478" s="186"/>
      <c r="AA478" s="188"/>
      <c r="AB478" s="186"/>
      <c r="AC478" s="180"/>
      <c r="AD478" s="260">
        <f t="shared" si="121"/>
        <v>-1186.6741666666669</v>
      </c>
      <c r="AE478" s="180"/>
      <c r="AF478" s="190">
        <f t="shared" si="115"/>
        <v>0</v>
      </c>
    </row>
    <row r="479" spans="1:32">
      <c r="A479" s="180">
        <v>452</v>
      </c>
      <c r="B479" s="180"/>
      <c r="C479" s="180"/>
      <c r="D479" s="180"/>
      <c r="E479" s="229" t="s">
        <v>349</v>
      </c>
      <c r="F479" s="211">
        <f>SUM(F474:F478)</f>
        <v>-313.73000000000184</v>
      </c>
      <c r="G479" s="211">
        <f t="shared" ref="G479:S479" si="122">SUM(G474:G478)</f>
        <v>-204630.35000000003</v>
      </c>
      <c r="H479" s="211">
        <f t="shared" si="122"/>
        <v>-212915.25</v>
      </c>
      <c r="I479" s="211">
        <f t="shared" si="122"/>
        <v>-600.11000000001206</v>
      </c>
      <c r="J479" s="211">
        <f t="shared" si="122"/>
        <v>-1010.7400000000119</v>
      </c>
      <c r="K479" s="211">
        <f t="shared" si="122"/>
        <v>98.699999999987995</v>
      </c>
      <c r="L479" s="211">
        <f t="shared" si="122"/>
        <v>-1230.3900000000117</v>
      </c>
      <c r="M479" s="211">
        <f t="shared" si="122"/>
        <v>-209185.21</v>
      </c>
      <c r="N479" s="211">
        <f t="shared" si="122"/>
        <v>-1041.7700000000145</v>
      </c>
      <c r="O479" s="211">
        <f t="shared" si="122"/>
        <v>-1435.3800000000147</v>
      </c>
      <c r="P479" s="211">
        <f t="shared" si="122"/>
        <v>-1833.6200000000144</v>
      </c>
      <c r="Q479" s="211">
        <f t="shared" si="122"/>
        <v>-826.85000000001457</v>
      </c>
      <c r="R479" s="211">
        <f t="shared" si="122"/>
        <v>-240873.15000000002</v>
      </c>
      <c r="S479" s="212">
        <f t="shared" si="122"/>
        <v>-62933.700833333329</v>
      </c>
      <c r="T479" s="180"/>
      <c r="U479" s="188"/>
      <c r="V479" s="186"/>
      <c r="W479" s="186"/>
      <c r="X479" s="187"/>
      <c r="Y479" s="186"/>
      <c r="Z479" s="186"/>
      <c r="AA479" s="188"/>
      <c r="AB479" s="186"/>
      <c r="AC479" s="180"/>
      <c r="AD479" s="180"/>
      <c r="AE479" s="180"/>
      <c r="AF479" s="190">
        <f t="shared" si="115"/>
        <v>0</v>
      </c>
    </row>
    <row r="480" spans="1:32">
      <c r="A480" s="180">
        <v>453</v>
      </c>
      <c r="B480" s="180"/>
      <c r="C480" s="180"/>
      <c r="D480" s="180"/>
      <c r="E480" s="229"/>
      <c r="F480" s="183"/>
      <c r="G480" s="264"/>
      <c r="H480" s="252"/>
      <c r="I480" s="252"/>
      <c r="J480" s="253"/>
      <c r="K480" s="254"/>
      <c r="L480" s="255"/>
      <c r="M480" s="256"/>
      <c r="N480" s="257"/>
      <c r="O480" s="224"/>
      <c r="P480" s="258"/>
      <c r="Q480" s="265"/>
      <c r="R480" s="183"/>
      <c r="S480" s="185"/>
      <c r="T480" s="180"/>
      <c r="U480" s="188"/>
      <c r="V480" s="186"/>
      <c r="W480" s="186"/>
      <c r="X480" s="187"/>
      <c r="Y480" s="186"/>
      <c r="Z480" s="186"/>
      <c r="AA480" s="188"/>
      <c r="AB480" s="186"/>
      <c r="AC480" s="180"/>
      <c r="AD480" s="180"/>
      <c r="AE480" s="180"/>
      <c r="AF480" s="190">
        <f t="shared" si="115"/>
        <v>0</v>
      </c>
    </row>
    <row r="481" spans="1:32">
      <c r="A481" s="180">
        <v>454</v>
      </c>
      <c r="B481" s="180"/>
      <c r="C481" s="180"/>
      <c r="D481" s="180"/>
      <c r="E481" s="229" t="s">
        <v>350</v>
      </c>
      <c r="F481" s="211">
        <f>SUM(F441:F460)+F472+F479</f>
        <v>-47045472.370000005</v>
      </c>
      <c r="G481" s="211">
        <f>SUM(G441:G460)+G472+G479</f>
        <v>-35199174.259999998</v>
      </c>
      <c r="H481" s="211">
        <f t="shared" ref="H481:R481" si="123">SUM(H441:H460)+H472+H479</f>
        <v>-28629270.710000001</v>
      </c>
      <c r="I481" s="211">
        <f t="shared" si="123"/>
        <v>-26635380.299999997</v>
      </c>
      <c r="J481" s="211">
        <f t="shared" si="123"/>
        <v>-21636896.719999995</v>
      </c>
      <c r="K481" s="211">
        <f t="shared" si="123"/>
        <v>-19734432.500000004</v>
      </c>
      <c r="L481" s="211">
        <f t="shared" si="123"/>
        <v>-22484765.77</v>
      </c>
      <c r="M481" s="211">
        <f t="shared" si="123"/>
        <v>-21638451.510000005</v>
      </c>
      <c r="N481" s="211">
        <f t="shared" si="123"/>
        <v>-24082052.699999999</v>
      </c>
      <c r="O481" s="211">
        <f t="shared" si="123"/>
        <v>-24209287.739999998</v>
      </c>
      <c r="P481" s="211">
        <f t="shared" si="123"/>
        <v>-25462682.890000001</v>
      </c>
      <c r="Q481" s="211">
        <f t="shared" si="123"/>
        <v>-29056693.620000001</v>
      </c>
      <c r="R481" s="211">
        <f t="shared" si="123"/>
        <v>-35504984.389999993</v>
      </c>
      <c r="S481" s="212">
        <f>SUM(S444:S460)+S472+S479+S441+S442</f>
        <v>-26670359.758333329</v>
      </c>
      <c r="T481" s="180"/>
      <c r="U481" s="188"/>
      <c r="V481" s="186"/>
      <c r="W481" s="186"/>
      <c r="X481" s="187"/>
      <c r="Y481" s="186"/>
      <c r="Z481" s="186"/>
      <c r="AA481" s="188"/>
      <c r="AB481" s="186"/>
      <c r="AC481" s="180"/>
      <c r="AD481" s="180"/>
      <c r="AE481" s="180"/>
      <c r="AF481" s="190">
        <f t="shared" si="115"/>
        <v>0</v>
      </c>
    </row>
    <row r="482" spans="1:32">
      <c r="A482" s="180">
        <v>455</v>
      </c>
      <c r="B482" s="180"/>
      <c r="C482" s="180"/>
      <c r="D482" s="180"/>
      <c r="E482" s="229"/>
      <c r="F482" s="183"/>
      <c r="G482" s="264"/>
      <c r="H482" s="252"/>
      <c r="I482" s="252"/>
      <c r="J482" s="253"/>
      <c r="K482" s="254"/>
      <c r="L482" s="255"/>
      <c r="M482" s="256"/>
      <c r="N482" s="257"/>
      <c r="O482" s="224"/>
      <c r="P482" s="258"/>
      <c r="Q482" s="265"/>
      <c r="R482" s="183"/>
      <c r="S482" s="185"/>
      <c r="T482" s="180"/>
      <c r="U482" s="188"/>
      <c r="V482" s="186"/>
      <c r="W482" s="186"/>
      <c r="X482" s="187"/>
      <c r="Y482" s="186"/>
      <c r="Z482" s="186"/>
      <c r="AA482" s="188"/>
      <c r="AB482" s="186"/>
      <c r="AC482" s="180"/>
      <c r="AD482" s="180"/>
      <c r="AE482" s="180"/>
      <c r="AF482" s="190">
        <f t="shared" si="115"/>
        <v>0</v>
      </c>
    </row>
    <row r="483" spans="1:32">
      <c r="A483" s="180">
        <v>456</v>
      </c>
      <c r="B483" s="180"/>
      <c r="C483" s="180"/>
      <c r="D483" s="180"/>
      <c r="E483" s="229"/>
      <c r="F483" s="183"/>
      <c r="G483" s="264"/>
      <c r="H483" s="252"/>
      <c r="I483" s="252"/>
      <c r="J483" s="253"/>
      <c r="K483" s="254"/>
      <c r="L483" s="255"/>
      <c r="M483" s="256"/>
      <c r="N483" s="257"/>
      <c r="O483" s="224"/>
      <c r="P483" s="258"/>
      <c r="Q483" s="265"/>
      <c r="R483" s="183"/>
      <c r="S483" s="185"/>
      <c r="T483" s="180"/>
      <c r="U483" s="188"/>
      <c r="V483" s="186"/>
      <c r="W483" s="186"/>
      <c r="X483" s="187"/>
      <c r="Y483" s="186"/>
      <c r="Z483" s="186"/>
      <c r="AA483" s="188"/>
      <c r="AB483" s="186"/>
      <c r="AC483" s="180"/>
      <c r="AD483" s="180"/>
      <c r="AE483" s="180"/>
      <c r="AF483" s="190"/>
    </row>
    <row r="484" spans="1:32">
      <c r="A484" s="180">
        <v>457</v>
      </c>
      <c r="B484" s="180" t="s">
        <v>441</v>
      </c>
      <c r="C484" s="180" t="s">
        <v>370</v>
      </c>
      <c r="D484" s="180" t="s">
        <v>210</v>
      </c>
      <c r="E484" s="229" t="s">
        <v>1048</v>
      </c>
      <c r="F484" s="183">
        <v>-30100</v>
      </c>
      <c r="G484" s="264">
        <v>-138800</v>
      </c>
      <c r="H484" s="252">
        <v>-39300</v>
      </c>
      <c r="I484" s="252">
        <v>-39000</v>
      </c>
      <c r="J484" s="253">
        <v>-39000</v>
      </c>
      <c r="K484" s="254">
        <v>-28900</v>
      </c>
      <c r="L484" s="255">
        <v>-198800</v>
      </c>
      <c r="M484" s="256">
        <v>-28900</v>
      </c>
      <c r="N484" s="257">
        <v>-28900</v>
      </c>
      <c r="O484" s="224">
        <v>-29900</v>
      </c>
      <c r="P484" s="258">
        <v>-32700</v>
      </c>
      <c r="Q484" s="265">
        <v>-36500</v>
      </c>
      <c r="R484" s="183">
        <v>-36500</v>
      </c>
      <c r="S484" s="184">
        <f t="shared" ref="S484:S720" si="124">((F484+R484)+((G484+H484+I484+J484+K484+L484+M484+N484+O484+P484+Q484)*2))/24</f>
        <v>-56166.666666666664</v>
      </c>
      <c r="T484" s="180"/>
      <c r="U484" s="188"/>
      <c r="V484" s="186">
        <f>+S484</f>
        <v>-56166.666666666664</v>
      </c>
      <c r="W484" s="186"/>
      <c r="X484" s="187"/>
      <c r="Y484" s="186"/>
      <c r="Z484" s="186"/>
      <c r="AA484" s="188"/>
      <c r="AB484" s="186"/>
      <c r="AC484" s="180"/>
      <c r="AD484" s="260">
        <f>+S484</f>
        <v>-56166.666666666664</v>
      </c>
      <c r="AE484" s="180"/>
      <c r="AF484" s="190"/>
    </row>
    <row r="485" spans="1:32">
      <c r="A485" s="180">
        <v>458</v>
      </c>
      <c r="B485" s="181" t="s">
        <v>441</v>
      </c>
      <c r="C485" s="181" t="s">
        <v>371</v>
      </c>
      <c r="D485" s="181" t="s">
        <v>241</v>
      </c>
      <c r="E485" s="229" t="s">
        <v>372</v>
      </c>
      <c r="F485" s="183">
        <v>-24135</v>
      </c>
      <c r="G485" s="183">
        <v>-24135</v>
      </c>
      <c r="H485" s="183">
        <v>-24135</v>
      </c>
      <c r="I485" s="183">
        <v>-24135</v>
      </c>
      <c r="J485" s="183">
        <v>-24135</v>
      </c>
      <c r="K485" s="183">
        <v>-24135</v>
      </c>
      <c r="L485" s="183">
        <v>-24135</v>
      </c>
      <c r="M485" s="183">
        <v>-24135</v>
      </c>
      <c r="N485" s="183">
        <v>-24135</v>
      </c>
      <c r="O485" s="183">
        <v>-24135</v>
      </c>
      <c r="P485" s="183">
        <v>-24135</v>
      </c>
      <c r="Q485" s="183">
        <v>-24135</v>
      </c>
      <c r="R485" s="183">
        <v>-24135</v>
      </c>
      <c r="S485" s="184">
        <f t="shared" si="124"/>
        <v>-24135</v>
      </c>
      <c r="T485" s="180"/>
      <c r="U485" s="188"/>
      <c r="V485" s="186">
        <f t="shared" ref="V485:V509" si="125">+S485</f>
        <v>-24135</v>
      </c>
      <c r="W485" s="186"/>
      <c r="X485" s="187"/>
      <c r="Y485" s="186"/>
      <c r="Z485" s="186"/>
      <c r="AA485" s="188"/>
      <c r="AB485" s="186"/>
      <c r="AC485" s="180"/>
      <c r="AD485" s="260">
        <f t="shared" ref="AD485:AD502" si="126">+V485</f>
        <v>-24135</v>
      </c>
      <c r="AE485" s="180"/>
      <c r="AF485" s="190">
        <f t="shared" si="115"/>
        <v>0</v>
      </c>
    </row>
    <row r="486" spans="1:32">
      <c r="A486" s="180">
        <v>459</v>
      </c>
      <c r="B486" s="181" t="s">
        <v>441</v>
      </c>
      <c r="C486" s="181" t="s">
        <v>351</v>
      </c>
      <c r="D486" s="181" t="s">
        <v>44</v>
      </c>
      <c r="E486" s="229" t="s">
        <v>765</v>
      </c>
      <c r="F486" s="183">
        <v>0</v>
      </c>
      <c r="G486" s="183">
        <v>0</v>
      </c>
      <c r="H486" s="183">
        <v>-805083.21</v>
      </c>
      <c r="I486" s="183">
        <v>-2962432.42</v>
      </c>
      <c r="J486" s="183">
        <v>-3654107.53</v>
      </c>
      <c r="K486" s="183">
        <v>-3371468.21</v>
      </c>
      <c r="L486" s="183">
        <v>-2549985.5099999998</v>
      </c>
      <c r="M486" s="183">
        <v>0</v>
      </c>
      <c r="N486" s="183">
        <v>0</v>
      </c>
      <c r="O486" s="183">
        <v>0</v>
      </c>
      <c r="P486" s="183">
        <v>0</v>
      </c>
      <c r="Q486" s="183">
        <v>0</v>
      </c>
      <c r="R486" s="183">
        <v>30646.74</v>
      </c>
      <c r="S486" s="184">
        <f t="shared" si="124"/>
        <v>-1110646.1258333335</v>
      </c>
      <c r="T486" s="180"/>
      <c r="U486" s="188"/>
      <c r="V486" s="186">
        <f t="shared" si="125"/>
        <v>-1110646.1258333335</v>
      </c>
      <c r="W486" s="186"/>
      <c r="X486" s="187"/>
      <c r="Y486" s="186"/>
      <c r="Z486" s="186"/>
      <c r="AA486" s="188"/>
      <c r="AB486" s="186"/>
      <c r="AC486" s="180"/>
      <c r="AD486" s="260">
        <f t="shared" si="126"/>
        <v>-1110646.1258333335</v>
      </c>
      <c r="AE486" s="180"/>
      <c r="AF486" s="190">
        <f t="shared" si="115"/>
        <v>0</v>
      </c>
    </row>
    <row r="487" spans="1:32">
      <c r="A487" s="180">
        <v>460</v>
      </c>
      <c r="B487" s="181" t="s">
        <v>441</v>
      </c>
      <c r="C487" s="181" t="s">
        <v>351</v>
      </c>
      <c r="D487" s="181" t="s">
        <v>1043</v>
      </c>
      <c r="E487" s="229" t="s">
        <v>1129</v>
      </c>
      <c r="F487" s="183">
        <v>0</v>
      </c>
      <c r="G487" s="183">
        <v>0</v>
      </c>
      <c r="H487" s="183">
        <v>-103941.2</v>
      </c>
      <c r="I487" s="183">
        <v>-112241.21</v>
      </c>
      <c r="J487" s="183">
        <v>-112241.21</v>
      </c>
      <c r="K487" s="183">
        <v>-112241.21</v>
      </c>
      <c r="L487" s="183">
        <v>-128355.2</v>
      </c>
      <c r="M487" s="183">
        <v>0</v>
      </c>
      <c r="N487" s="183">
        <v>0</v>
      </c>
      <c r="O487" s="183">
        <v>0</v>
      </c>
      <c r="P487" s="183">
        <v>0</v>
      </c>
      <c r="Q487" s="183">
        <v>0</v>
      </c>
      <c r="R487" s="183">
        <v>-88263</v>
      </c>
      <c r="S487" s="184">
        <f t="shared" si="124"/>
        <v>-51095.960833333338</v>
      </c>
      <c r="T487" s="180"/>
      <c r="U487" s="188"/>
      <c r="V487" s="186">
        <f t="shared" si="125"/>
        <v>-51095.960833333338</v>
      </c>
      <c r="W487" s="186"/>
      <c r="X487" s="187"/>
      <c r="Y487" s="186"/>
      <c r="Z487" s="186"/>
      <c r="AA487" s="188"/>
      <c r="AB487" s="186"/>
      <c r="AC487" s="180"/>
      <c r="AD487" s="260">
        <f t="shared" si="126"/>
        <v>-51095.960833333338</v>
      </c>
      <c r="AE487" s="180"/>
      <c r="AF487" s="190">
        <f t="shared" si="115"/>
        <v>0</v>
      </c>
    </row>
    <row r="488" spans="1:32">
      <c r="A488" s="180">
        <v>461</v>
      </c>
      <c r="B488" s="181" t="s">
        <v>441</v>
      </c>
      <c r="C488" s="181" t="s">
        <v>352</v>
      </c>
      <c r="D488" s="181" t="s">
        <v>42</v>
      </c>
      <c r="E488" s="229" t="s">
        <v>766</v>
      </c>
      <c r="F488" s="183">
        <v>-139783.25</v>
      </c>
      <c r="G488" s="183">
        <v>-162732.12</v>
      </c>
      <c r="H488" s="183">
        <v>-166497.94</v>
      </c>
      <c r="I488" s="183">
        <v>-97720.68</v>
      </c>
      <c r="J488" s="183">
        <v>-14743.53</v>
      </c>
      <c r="K488" s="183">
        <v>-14743.53</v>
      </c>
      <c r="L488" s="183">
        <v>-15651.33</v>
      </c>
      <c r="M488" s="183">
        <v>-15651.33</v>
      </c>
      <c r="N488" s="183">
        <v>-1.2732925824821E-11</v>
      </c>
      <c r="O488" s="183">
        <v>-1.2732925824821E-11</v>
      </c>
      <c r="P488" s="183">
        <v>-1.2732925824821E-11</v>
      </c>
      <c r="Q488" s="183">
        <v>-1.2732925824821E-11</v>
      </c>
      <c r="R488" s="183">
        <v>-1.2732925824821E-11</v>
      </c>
      <c r="S488" s="184">
        <f t="shared" si="124"/>
        <v>-46469.340416666673</v>
      </c>
      <c r="T488" s="180"/>
      <c r="U488" s="188"/>
      <c r="V488" s="186">
        <f t="shared" si="125"/>
        <v>-46469.340416666673</v>
      </c>
      <c r="W488" s="186"/>
      <c r="X488" s="187"/>
      <c r="Y488" s="186"/>
      <c r="Z488" s="186"/>
      <c r="AA488" s="188"/>
      <c r="AB488" s="186"/>
      <c r="AC488" s="180"/>
      <c r="AD488" s="260">
        <f t="shared" si="126"/>
        <v>-46469.340416666673</v>
      </c>
      <c r="AE488" s="180"/>
      <c r="AF488" s="190">
        <f t="shared" si="115"/>
        <v>0</v>
      </c>
    </row>
    <row r="489" spans="1:32">
      <c r="A489" s="180">
        <v>462</v>
      </c>
      <c r="B489" s="181" t="s">
        <v>441</v>
      </c>
      <c r="C489" s="181" t="s">
        <v>352</v>
      </c>
      <c r="D489" s="181" t="s">
        <v>361</v>
      </c>
      <c r="E489" s="229" t="s">
        <v>767</v>
      </c>
      <c r="F489" s="183">
        <v>-147991.14000000001</v>
      </c>
      <c r="G489" s="183">
        <v>-158654.45000000001</v>
      </c>
      <c r="H489" s="183">
        <v>-20068.89</v>
      </c>
      <c r="I489" s="183">
        <v>-27736.63</v>
      </c>
      <c r="J489" s="183">
        <v>-31198.22</v>
      </c>
      <c r="K489" s="183">
        <v>-34853.599999999999</v>
      </c>
      <c r="L489" s="183">
        <v>-38679.629999999997</v>
      </c>
      <c r="M489" s="183">
        <v>-46831.5</v>
      </c>
      <c r="N489" s="183">
        <v>-53998.9</v>
      </c>
      <c r="O489" s="183">
        <v>-68141.31</v>
      </c>
      <c r="P489" s="183">
        <v>-86977.52</v>
      </c>
      <c r="Q489" s="183">
        <v>-105424.06</v>
      </c>
      <c r="R489" s="183">
        <v>-116367.72</v>
      </c>
      <c r="S489" s="184">
        <f t="shared" si="124"/>
        <v>-67062.011666666658</v>
      </c>
      <c r="T489" s="180"/>
      <c r="U489" s="188"/>
      <c r="V489" s="186">
        <f t="shared" si="125"/>
        <v>-67062.011666666658</v>
      </c>
      <c r="W489" s="186"/>
      <c r="X489" s="187"/>
      <c r="Y489" s="186"/>
      <c r="Z489" s="186"/>
      <c r="AA489" s="188"/>
      <c r="AB489" s="186"/>
      <c r="AC489" s="180"/>
      <c r="AD489" s="260">
        <f t="shared" si="126"/>
        <v>-67062.011666666658</v>
      </c>
      <c r="AE489" s="180"/>
      <c r="AF489" s="190">
        <f t="shared" si="115"/>
        <v>0</v>
      </c>
    </row>
    <row r="490" spans="1:32">
      <c r="A490" s="180">
        <v>463</v>
      </c>
      <c r="B490" s="181" t="s">
        <v>441</v>
      </c>
      <c r="C490" s="181" t="s">
        <v>352</v>
      </c>
      <c r="D490" s="181" t="s">
        <v>1130</v>
      </c>
      <c r="E490" s="229" t="s">
        <v>1131</v>
      </c>
      <c r="F490" s="183">
        <v>0</v>
      </c>
      <c r="G490" s="183">
        <v>0</v>
      </c>
      <c r="H490" s="183">
        <v>0</v>
      </c>
      <c r="I490" s="183">
        <v>0</v>
      </c>
      <c r="J490" s="183">
        <v>-226126.78</v>
      </c>
      <c r="K490" s="183">
        <v>-369574.68</v>
      </c>
      <c r="L490" s="183">
        <v>-516048.71</v>
      </c>
      <c r="M490" s="183">
        <v>-668029.13</v>
      </c>
      <c r="N490" s="183">
        <v>-808712.05</v>
      </c>
      <c r="O490" s="183">
        <v>-950731.04</v>
      </c>
      <c r="P490" s="183">
        <v>-1096052.19</v>
      </c>
      <c r="Q490" s="183">
        <v>-1229986.74</v>
      </c>
      <c r="R490" s="183">
        <v>-720542.66</v>
      </c>
      <c r="S490" s="184">
        <f t="shared" si="124"/>
        <v>-518794.38750000001</v>
      </c>
      <c r="T490" s="180"/>
      <c r="U490" s="188"/>
      <c r="V490" s="186">
        <f t="shared" si="125"/>
        <v>-518794.38750000001</v>
      </c>
      <c r="W490" s="186"/>
      <c r="X490" s="187"/>
      <c r="Y490" s="186"/>
      <c r="Z490" s="186"/>
      <c r="AA490" s="188"/>
      <c r="AB490" s="186"/>
      <c r="AC490" s="180"/>
      <c r="AD490" s="260">
        <f t="shared" si="126"/>
        <v>-518794.38750000001</v>
      </c>
      <c r="AE490" s="180"/>
      <c r="AF490" s="190">
        <f t="shared" si="115"/>
        <v>0</v>
      </c>
    </row>
    <row r="491" spans="1:32">
      <c r="A491" s="180">
        <v>464</v>
      </c>
      <c r="B491" s="181" t="s">
        <v>441</v>
      </c>
      <c r="C491" s="181" t="s">
        <v>352</v>
      </c>
      <c r="D491" s="180" t="s">
        <v>1132</v>
      </c>
      <c r="E491" s="229" t="s">
        <v>1133</v>
      </c>
      <c r="F491" s="183">
        <v>0</v>
      </c>
      <c r="G491" s="183">
        <v>0</v>
      </c>
      <c r="H491" s="183">
        <v>0</v>
      </c>
      <c r="I491" s="183">
        <v>0</v>
      </c>
      <c r="J491" s="183">
        <v>0</v>
      </c>
      <c r="K491" s="183">
        <v>0</v>
      </c>
      <c r="L491" s="183">
        <v>0</v>
      </c>
      <c r="M491" s="183">
        <v>0</v>
      </c>
      <c r="N491" s="183">
        <v>0</v>
      </c>
      <c r="O491" s="183">
        <v>0</v>
      </c>
      <c r="P491" s="183">
        <v>0</v>
      </c>
      <c r="Q491" s="183">
        <v>0</v>
      </c>
      <c r="R491" s="183">
        <v>-662939.05000000005</v>
      </c>
      <c r="S491" s="184">
        <f t="shared" si="124"/>
        <v>-27622.460416666669</v>
      </c>
      <c r="T491" s="180"/>
      <c r="U491" s="188"/>
      <c r="V491" s="186">
        <f t="shared" si="125"/>
        <v>-27622.460416666669</v>
      </c>
      <c r="W491" s="186"/>
      <c r="X491" s="187"/>
      <c r="Y491" s="186"/>
      <c r="Z491" s="186"/>
      <c r="AA491" s="188"/>
      <c r="AB491" s="186"/>
      <c r="AC491" s="180"/>
      <c r="AD491" s="260">
        <f t="shared" si="126"/>
        <v>-27622.460416666669</v>
      </c>
      <c r="AE491" s="180"/>
      <c r="AF491" s="190">
        <f t="shared" si="115"/>
        <v>0</v>
      </c>
    </row>
    <row r="492" spans="1:32">
      <c r="A492" s="180">
        <v>465</v>
      </c>
      <c r="B492" s="181" t="s">
        <v>441</v>
      </c>
      <c r="C492" s="181" t="s">
        <v>352</v>
      </c>
      <c r="D492" s="181" t="s">
        <v>1134</v>
      </c>
      <c r="E492" s="229" t="s">
        <v>1135</v>
      </c>
      <c r="F492" s="183">
        <v>0</v>
      </c>
      <c r="G492" s="183">
        <v>0</v>
      </c>
      <c r="H492" s="183">
        <v>0</v>
      </c>
      <c r="I492" s="183">
        <v>0</v>
      </c>
      <c r="J492" s="183">
        <v>-6430.7</v>
      </c>
      <c r="K492" s="183">
        <v>-8912.5400000000009</v>
      </c>
      <c r="L492" s="183">
        <v>-11274.58</v>
      </c>
      <c r="M492" s="183">
        <v>-15940.27</v>
      </c>
      <c r="N492" s="183">
        <v>-17190.5</v>
      </c>
      <c r="O492" s="183">
        <v>-20350.68</v>
      </c>
      <c r="P492" s="183">
        <v>-24205.08</v>
      </c>
      <c r="Q492" s="183">
        <v>-25442.53</v>
      </c>
      <c r="R492" s="183">
        <v>-32452.03</v>
      </c>
      <c r="S492" s="184">
        <f t="shared" si="124"/>
        <v>-12164.407916666665</v>
      </c>
      <c r="T492" s="180"/>
      <c r="U492" s="188"/>
      <c r="V492" s="186">
        <f t="shared" si="125"/>
        <v>-12164.407916666665</v>
      </c>
      <c r="W492" s="186"/>
      <c r="X492" s="187"/>
      <c r="Y492" s="186"/>
      <c r="Z492" s="186"/>
      <c r="AA492" s="188"/>
      <c r="AB492" s="186"/>
      <c r="AC492" s="180"/>
      <c r="AD492" s="260">
        <f t="shared" si="126"/>
        <v>-12164.407916666665</v>
      </c>
      <c r="AE492" s="180"/>
      <c r="AF492" s="190">
        <f t="shared" si="115"/>
        <v>0</v>
      </c>
    </row>
    <row r="493" spans="1:32">
      <c r="A493" s="180">
        <v>466</v>
      </c>
      <c r="B493" s="181" t="s">
        <v>441</v>
      </c>
      <c r="C493" s="181" t="s">
        <v>352</v>
      </c>
      <c r="D493" s="181" t="s">
        <v>44</v>
      </c>
      <c r="E493" s="229" t="s">
        <v>768</v>
      </c>
      <c r="F493" s="183">
        <v>-11252.53</v>
      </c>
      <c r="G493" s="183">
        <v>-15316.63</v>
      </c>
      <c r="H493" s="183">
        <v>-14222.28</v>
      </c>
      <c r="I493" s="183">
        <v>-14262.33</v>
      </c>
      <c r="J493" s="183">
        <v>-13.450000000000699</v>
      </c>
      <c r="K493" s="183">
        <v>-13.450000000000699</v>
      </c>
      <c r="L493" s="183">
        <v>-13.450000000000699</v>
      </c>
      <c r="M493" s="183">
        <v>-7.2830630415410299E-13</v>
      </c>
      <c r="N493" s="183">
        <v>-63.070000000000697</v>
      </c>
      <c r="O493" s="183">
        <v>-114.030000000001</v>
      </c>
      <c r="P493" s="183">
        <v>-202.83000000000101</v>
      </c>
      <c r="Q493" s="183">
        <v>-227.10000000000099</v>
      </c>
      <c r="R493" s="183">
        <v>-277.43000000000097</v>
      </c>
      <c r="S493" s="184">
        <f t="shared" si="124"/>
        <v>-4184.4666666666662</v>
      </c>
      <c r="T493" s="180"/>
      <c r="U493" s="188"/>
      <c r="V493" s="186">
        <f t="shared" si="125"/>
        <v>-4184.4666666666662</v>
      </c>
      <c r="W493" s="186"/>
      <c r="X493" s="187"/>
      <c r="Y493" s="186"/>
      <c r="Z493" s="186"/>
      <c r="AA493" s="188"/>
      <c r="AB493" s="186"/>
      <c r="AC493" s="180"/>
      <c r="AD493" s="260">
        <f t="shared" si="126"/>
        <v>-4184.4666666666662</v>
      </c>
      <c r="AE493" s="180"/>
      <c r="AF493" s="190">
        <f t="shared" si="115"/>
        <v>0</v>
      </c>
    </row>
    <row r="494" spans="1:32">
      <c r="A494" s="180">
        <v>467</v>
      </c>
      <c r="B494" s="181" t="s">
        <v>441</v>
      </c>
      <c r="C494" s="181" t="s">
        <v>352</v>
      </c>
      <c r="D494" s="181" t="s">
        <v>1136</v>
      </c>
      <c r="E494" s="229" t="s">
        <v>1137</v>
      </c>
      <c r="F494" s="183">
        <v>0</v>
      </c>
      <c r="G494" s="183">
        <v>0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183">
        <v>0</v>
      </c>
      <c r="P494" s="183">
        <v>0</v>
      </c>
      <c r="Q494" s="183">
        <v>0</v>
      </c>
      <c r="R494" s="183">
        <v>-87733.82</v>
      </c>
      <c r="S494" s="184">
        <f t="shared" si="124"/>
        <v>-3655.5758333333338</v>
      </c>
      <c r="T494" s="180"/>
      <c r="U494" s="188"/>
      <c r="V494" s="186">
        <f t="shared" si="125"/>
        <v>-3655.5758333333338</v>
      </c>
      <c r="W494" s="186"/>
      <c r="X494" s="187"/>
      <c r="Y494" s="186"/>
      <c r="Z494" s="186"/>
      <c r="AA494" s="188"/>
      <c r="AB494" s="186"/>
      <c r="AC494" s="180"/>
      <c r="AD494" s="260">
        <f t="shared" si="126"/>
        <v>-3655.5758333333338</v>
      </c>
      <c r="AE494" s="180"/>
      <c r="AF494" s="190">
        <f t="shared" si="115"/>
        <v>0</v>
      </c>
    </row>
    <row r="495" spans="1:32">
      <c r="A495" s="180">
        <v>468</v>
      </c>
      <c r="B495" s="181" t="s">
        <v>441</v>
      </c>
      <c r="C495" s="181" t="s">
        <v>352</v>
      </c>
      <c r="D495" s="181" t="s">
        <v>369</v>
      </c>
      <c r="E495" s="229" t="s">
        <v>769</v>
      </c>
      <c r="F495" s="183">
        <v>-5342.62</v>
      </c>
      <c r="G495" s="183">
        <v>-9168.6299999999992</v>
      </c>
      <c r="H495" s="183">
        <v>-14901.46</v>
      </c>
      <c r="I495" s="183">
        <v>-19833.759999999998</v>
      </c>
      <c r="J495" s="183">
        <v>-7338.38</v>
      </c>
      <c r="K495" s="183">
        <v>-10507.63</v>
      </c>
      <c r="L495" s="183">
        <v>-12204.15</v>
      </c>
      <c r="M495" s="183">
        <v>-2366.8000000000002</v>
      </c>
      <c r="N495" s="183">
        <v>-2725.69</v>
      </c>
      <c r="O495" s="183">
        <v>-2968.49</v>
      </c>
      <c r="P495" s="183">
        <v>-451.67000000000297</v>
      </c>
      <c r="Q495" s="183">
        <v>-586.79000000000303</v>
      </c>
      <c r="R495" s="183">
        <v>-761.080000000003</v>
      </c>
      <c r="S495" s="184">
        <f t="shared" si="124"/>
        <v>-7175.4416666666666</v>
      </c>
      <c r="T495" s="180"/>
      <c r="U495" s="188"/>
      <c r="V495" s="186">
        <f>+S495</f>
        <v>-7175.4416666666666</v>
      </c>
      <c r="W495" s="186"/>
      <c r="X495" s="187"/>
      <c r="Y495" s="186"/>
      <c r="Z495" s="186"/>
      <c r="AA495" s="188"/>
      <c r="AB495" s="186"/>
      <c r="AC495" s="180"/>
      <c r="AD495" s="260">
        <f t="shared" si="126"/>
        <v>-7175.4416666666666</v>
      </c>
      <c r="AE495" s="180"/>
      <c r="AF495" s="190">
        <f t="shared" si="115"/>
        <v>0</v>
      </c>
    </row>
    <row r="496" spans="1:32">
      <c r="A496" s="180">
        <v>469</v>
      </c>
      <c r="B496" s="181" t="s">
        <v>441</v>
      </c>
      <c r="C496" s="181" t="s">
        <v>352</v>
      </c>
      <c r="D496" s="181" t="s">
        <v>632</v>
      </c>
      <c r="E496" s="229" t="s">
        <v>770</v>
      </c>
      <c r="F496" s="183">
        <v>0</v>
      </c>
      <c r="G496" s="183">
        <v>5575.28</v>
      </c>
      <c r="H496" s="183">
        <v>7227.57</v>
      </c>
      <c r="I496" s="183">
        <v>11370</v>
      </c>
      <c r="J496" s="183">
        <v>15156.65</v>
      </c>
      <c r="K496" s="183">
        <v>19314.25</v>
      </c>
      <c r="L496" s="183">
        <v>23452.53</v>
      </c>
      <c r="M496" s="183">
        <v>27515.26</v>
      </c>
      <c r="N496" s="183">
        <v>31761.91</v>
      </c>
      <c r="O496" s="183">
        <v>36314.58</v>
      </c>
      <c r="P496" s="183">
        <v>35572.04</v>
      </c>
      <c r="Q496" s="183">
        <v>35291.589999999997</v>
      </c>
      <c r="R496" s="183">
        <v>0</v>
      </c>
      <c r="S496" s="184">
        <f t="shared" si="124"/>
        <v>20712.638333333332</v>
      </c>
      <c r="T496" s="180"/>
      <c r="U496" s="188"/>
      <c r="V496" s="186">
        <f t="shared" si="125"/>
        <v>20712.638333333332</v>
      </c>
      <c r="W496" s="186"/>
      <c r="X496" s="187"/>
      <c r="Y496" s="186"/>
      <c r="Z496" s="186"/>
      <c r="AA496" s="188"/>
      <c r="AB496" s="186"/>
      <c r="AC496" s="180"/>
      <c r="AD496" s="260">
        <f t="shared" si="126"/>
        <v>20712.638333333332</v>
      </c>
      <c r="AE496" s="180"/>
      <c r="AF496" s="190">
        <f t="shared" si="115"/>
        <v>0</v>
      </c>
    </row>
    <row r="497" spans="1:32">
      <c r="A497" s="180">
        <v>470</v>
      </c>
      <c r="B497" s="181" t="s">
        <v>441</v>
      </c>
      <c r="C497" s="181" t="s">
        <v>352</v>
      </c>
      <c r="D497" s="181" t="s">
        <v>771</v>
      </c>
      <c r="E497" s="229" t="s">
        <v>772</v>
      </c>
      <c r="F497" s="183">
        <v>-766.71</v>
      </c>
      <c r="G497" s="183">
        <v>-339.1</v>
      </c>
      <c r="H497" s="183">
        <v>-559.65</v>
      </c>
      <c r="I497" s="183">
        <v>-800.31</v>
      </c>
      <c r="J497" s="183">
        <v>-309.22000000000003</v>
      </c>
      <c r="K497" s="183">
        <v>-555.15</v>
      </c>
      <c r="L497" s="183">
        <v>-790.96</v>
      </c>
      <c r="M497" s="183">
        <v>-376.91</v>
      </c>
      <c r="N497" s="183">
        <v>-624.92999999999995</v>
      </c>
      <c r="O497" s="183">
        <v>-844.89</v>
      </c>
      <c r="P497" s="183">
        <v>-297.39</v>
      </c>
      <c r="Q497" s="183">
        <v>-519.70000000000005</v>
      </c>
      <c r="R497" s="183">
        <v>-798.49</v>
      </c>
      <c r="S497" s="184">
        <f t="shared" si="124"/>
        <v>-566.73416666666674</v>
      </c>
      <c r="T497" s="180"/>
      <c r="U497" s="188"/>
      <c r="V497" s="186">
        <f t="shared" si="125"/>
        <v>-566.73416666666674</v>
      </c>
      <c r="W497" s="186"/>
      <c r="X497" s="187"/>
      <c r="Y497" s="186"/>
      <c r="Z497" s="186"/>
      <c r="AA497" s="188"/>
      <c r="AB497" s="186"/>
      <c r="AC497" s="180"/>
      <c r="AD497" s="260">
        <f t="shared" si="126"/>
        <v>-566.73416666666674</v>
      </c>
      <c r="AE497" s="180"/>
      <c r="AF497" s="190">
        <f t="shared" si="115"/>
        <v>0</v>
      </c>
    </row>
    <row r="498" spans="1:32">
      <c r="A498" s="180">
        <v>471</v>
      </c>
      <c r="B498" s="181" t="s">
        <v>441</v>
      </c>
      <c r="C498" s="181" t="s">
        <v>352</v>
      </c>
      <c r="D498" s="181" t="s">
        <v>368</v>
      </c>
      <c r="E498" s="229" t="s">
        <v>773</v>
      </c>
      <c r="F498" s="183">
        <v>-10011.82</v>
      </c>
      <c r="G498" s="183">
        <v>-17651.919999999998</v>
      </c>
      <c r="H498" s="183">
        <v>-32159.51</v>
      </c>
      <c r="I498" s="183">
        <v>-41448.14</v>
      </c>
      <c r="J498" s="183">
        <v>-13205.37</v>
      </c>
      <c r="K498" s="183">
        <v>-20070.23</v>
      </c>
      <c r="L498" s="183">
        <v>-25602.29</v>
      </c>
      <c r="M498" s="183">
        <v>-5853.21</v>
      </c>
      <c r="N498" s="183">
        <v>-8620.82</v>
      </c>
      <c r="O498" s="183">
        <v>-9698.35</v>
      </c>
      <c r="P498" s="183">
        <v>-1272.75</v>
      </c>
      <c r="Q498" s="183">
        <v>-1818.18</v>
      </c>
      <c r="R498" s="183">
        <v>-2325.4299999999998</v>
      </c>
      <c r="S498" s="184">
        <f t="shared" si="124"/>
        <v>-15297.449583333333</v>
      </c>
      <c r="T498" s="180"/>
      <c r="U498" s="188"/>
      <c r="V498" s="186">
        <f t="shared" si="125"/>
        <v>-15297.449583333333</v>
      </c>
      <c r="W498" s="186"/>
      <c r="X498" s="187"/>
      <c r="Y498" s="186"/>
      <c r="Z498" s="186"/>
      <c r="AA498" s="188"/>
      <c r="AB498" s="186"/>
      <c r="AC498" s="180"/>
      <c r="AD498" s="260">
        <f t="shared" si="126"/>
        <v>-15297.449583333333</v>
      </c>
      <c r="AE498" s="180"/>
      <c r="AF498" s="190">
        <f t="shared" si="115"/>
        <v>0</v>
      </c>
    </row>
    <row r="499" spans="1:32">
      <c r="A499" s="180">
        <v>472</v>
      </c>
      <c r="B499" s="181" t="s">
        <v>441</v>
      </c>
      <c r="C499" s="181" t="s">
        <v>352</v>
      </c>
      <c r="D499" s="181" t="s">
        <v>774</v>
      </c>
      <c r="E499" s="229" t="s">
        <v>775</v>
      </c>
      <c r="F499" s="183">
        <v>-79962.61</v>
      </c>
      <c r="G499" s="183">
        <v>-99596.55</v>
      </c>
      <c r="H499" s="183">
        <v>-66210</v>
      </c>
      <c r="I499" s="183">
        <v>-92063.86</v>
      </c>
      <c r="J499" s="183">
        <v>-118008.4</v>
      </c>
      <c r="K499" s="183">
        <v>-63411.67</v>
      </c>
      <c r="L499" s="183">
        <v>-88805.6</v>
      </c>
      <c r="M499" s="183">
        <v>-117005.89</v>
      </c>
      <c r="N499" s="183">
        <v>-67879.72</v>
      </c>
      <c r="O499" s="183">
        <v>-93655.05</v>
      </c>
      <c r="P499" s="183">
        <v>-119246.76</v>
      </c>
      <c r="Q499" s="183">
        <v>-62318.5</v>
      </c>
      <c r="R499" s="183">
        <v>-44.969999999979301</v>
      </c>
      <c r="S499" s="184">
        <f t="shared" si="124"/>
        <v>-85683.815833333341</v>
      </c>
      <c r="T499" s="180"/>
      <c r="U499" s="188"/>
      <c r="V499" s="186">
        <f t="shared" si="125"/>
        <v>-85683.815833333341</v>
      </c>
      <c r="W499" s="186"/>
      <c r="X499" s="187"/>
      <c r="Y499" s="186"/>
      <c r="Z499" s="186"/>
      <c r="AA499" s="188"/>
      <c r="AB499" s="186"/>
      <c r="AC499" s="180"/>
      <c r="AD499" s="260">
        <f t="shared" si="126"/>
        <v>-85683.815833333341</v>
      </c>
      <c r="AE499" s="180"/>
      <c r="AF499" s="190">
        <f t="shared" si="115"/>
        <v>0</v>
      </c>
    </row>
    <row r="500" spans="1:32">
      <c r="A500" s="180">
        <v>473</v>
      </c>
      <c r="B500" s="181" t="s">
        <v>441</v>
      </c>
      <c r="C500" s="181" t="s">
        <v>352</v>
      </c>
      <c r="D500" s="181" t="s">
        <v>1049</v>
      </c>
      <c r="E500" s="229" t="s">
        <v>775</v>
      </c>
      <c r="F500" s="183">
        <v>-23699.43</v>
      </c>
      <c r="G500" s="183">
        <v>-33334.129999999997</v>
      </c>
      <c r="H500" s="183">
        <v>-24861.22</v>
      </c>
      <c r="I500" s="183">
        <v>-32567.26</v>
      </c>
      <c r="J500" s="183">
        <v>-39969.230000000003</v>
      </c>
      <c r="K500" s="183">
        <v>-16275.89</v>
      </c>
      <c r="L500" s="183">
        <v>-23821.78</v>
      </c>
      <c r="M500" s="183">
        <v>-33574.15</v>
      </c>
      <c r="N500" s="183">
        <v>-19434.45</v>
      </c>
      <c r="O500" s="183">
        <v>-26763.35</v>
      </c>
      <c r="P500" s="183">
        <v>-34077.53</v>
      </c>
      <c r="Q500" s="183">
        <v>-16111.36</v>
      </c>
      <c r="R500" s="183">
        <v>-25374.95</v>
      </c>
      <c r="S500" s="184">
        <f t="shared" si="124"/>
        <v>-27110.62833333333</v>
      </c>
      <c r="T500" s="180"/>
      <c r="U500" s="188"/>
      <c r="V500" s="186">
        <f t="shared" si="125"/>
        <v>-27110.62833333333</v>
      </c>
      <c r="W500" s="186"/>
      <c r="X500" s="187"/>
      <c r="Y500" s="186"/>
      <c r="Z500" s="186"/>
      <c r="AA500" s="188"/>
      <c r="AB500" s="186"/>
      <c r="AC500" s="180"/>
      <c r="AD500" s="260">
        <f t="shared" si="126"/>
        <v>-27110.62833333333</v>
      </c>
      <c r="AE500" s="180"/>
      <c r="AF500" s="190">
        <f t="shared" si="115"/>
        <v>0</v>
      </c>
    </row>
    <row r="501" spans="1:32">
      <c r="A501" s="180">
        <v>474</v>
      </c>
      <c r="B501" s="181" t="s">
        <v>441</v>
      </c>
      <c r="C501" s="181" t="s">
        <v>353</v>
      </c>
      <c r="D501" s="181"/>
      <c r="E501" s="229" t="s">
        <v>776</v>
      </c>
      <c r="F501" s="183">
        <v>-11696.45</v>
      </c>
      <c r="G501" s="183">
        <v>-11991.94</v>
      </c>
      <c r="H501" s="183">
        <v>2004.49</v>
      </c>
      <c r="I501" s="183">
        <v>1317.75</v>
      </c>
      <c r="J501" s="183">
        <v>-1974.11</v>
      </c>
      <c r="K501" s="183">
        <v>-587.71</v>
      </c>
      <c r="L501" s="183">
        <v>-6076.43</v>
      </c>
      <c r="M501" s="183">
        <v>88489.91</v>
      </c>
      <c r="N501" s="183">
        <v>-562.05000000000302</v>
      </c>
      <c r="O501" s="183">
        <v>-26323.66</v>
      </c>
      <c r="P501" s="183">
        <v>-1782.87</v>
      </c>
      <c r="Q501" s="183">
        <v>-4274.79</v>
      </c>
      <c r="R501" s="183">
        <v>-9745.14</v>
      </c>
      <c r="S501" s="184">
        <f t="shared" si="124"/>
        <v>2293.1495833333333</v>
      </c>
      <c r="T501" s="180"/>
      <c r="U501" s="188"/>
      <c r="V501" s="186">
        <f t="shared" si="125"/>
        <v>2293.1495833333333</v>
      </c>
      <c r="W501" s="186"/>
      <c r="X501" s="187"/>
      <c r="Y501" s="186"/>
      <c r="Z501" s="186"/>
      <c r="AA501" s="188"/>
      <c r="AB501" s="186"/>
      <c r="AC501" s="180"/>
      <c r="AD501" s="260">
        <f t="shared" si="126"/>
        <v>2293.1495833333333</v>
      </c>
      <c r="AE501" s="180"/>
      <c r="AF501" s="190">
        <f t="shared" si="115"/>
        <v>0</v>
      </c>
    </row>
    <row r="502" spans="1:32">
      <c r="A502" s="180">
        <v>475</v>
      </c>
      <c r="B502" s="181" t="s">
        <v>441</v>
      </c>
      <c r="C502" s="181" t="s">
        <v>353</v>
      </c>
      <c r="D502" s="181" t="s">
        <v>22</v>
      </c>
      <c r="E502" s="229" t="s">
        <v>777</v>
      </c>
      <c r="F502" s="183">
        <v>0</v>
      </c>
      <c r="G502" s="183">
        <v>0</v>
      </c>
      <c r="H502" s="183">
        <v>0</v>
      </c>
      <c r="I502" s="183">
        <v>-0.46</v>
      </c>
      <c r="J502" s="183">
        <v>-0.46</v>
      </c>
      <c r="K502" s="183">
        <v>-0.46</v>
      </c>
      <c r="L502" s="183">
        <v>-0.46</v>
      </c>
      <c r="M502" s="183">
        <v>-48.51</v>
      </c>
      <c r="N502" s="183">
        <v>0</v>
      </c>
      <c r="O502" s="183">
        <v>0</v>
      </c>
      <c r="P502" s="183">
        <v>0</v>
      </c>
      <c r="Q502" s="183">
        <v>0</v>
      </c>
      <c r="R502" s="183">
        <v>0</v>
      </c>
      <c r="S502" s="184">
        <f t="shared" si="124"/>
        <v>-4.1958333333333337</v>
      </c>
      <c r="T502" s="180"/>
      <c r="U502" s="188"/>
      <c r="V502" s="186">
        <f t="shared" si="125"/>
        <v>-4.1958333333333337</v>
      </c>
      <c r="W502" s="186"/>
      <c r="X502" s="187"/>
      <c r="Y502" s="186"/>
      <c r="Z502" s="186"/>
      <c r="AA502" s="188"/>
      <c r="AB502" s="186"/>
      <c r="AC502" s="180"/>
      <c r="AD502" s="260">
        <f t="shared" si="126"/>
        <v>-4.1958333333333337</v>
      </c>
      <c r="AE502" s="180"/>
      <c r="AF502" s="190">
        <f t="shared" si="115"/>
        <v>0</v>
      </c>
    </row>
    <row r="503" spans="1:32">
      <c r="A503" s="180">
        <v>476</v>
      </c>
      <c r="B503" s="181" t="s">
        <v>441</v>
      </c>
      <c r="C503" s="181" t="s">
        <v>1053</v>
      </c>
      <c r="D503" s="181" t="s">
        <v>124</v>
      </c>
      <c r="E503" s="229" t="s">
        <v>1054</v>
      </c>
      <c r="F503" s="183">
        <v>-9.9999999874853494E-3</v>
      </c>
      <c r="G503" s="183">
        <v>0</v>
      </c>
      <c r="H503" s="183">
        <v>0</v>
      </c>
      <c r="I503" s="183">
        <v>0</v>
      </c>
      <c r="J503" s="183">
        <v>0</v>
      </c>
      <c r="K503" s="183">
        <v>30943.83</v>
      </c>
      <c r="L503" s="183">
        <v>0</v>
      </c>
      <c r="M503" s="183">
        <v>0</v>
      </c>
      <c r="N503" s="183">
        <v>0</v>
      </c>
      <c r="O503" s="183">
        <v>0</v>
      </c>
      <c r="P503" s="183">
        <v>0</v>
      </c>
      <c r="Q503" s="183">
        <v>0</v>
      </c>
      <c r="R503" s="183">
        <v>0</v>
      </c>
      <c r="S503" s="184">
        <f t="shared" si="124"/>
        <v>2578.6520833333338</v>
      </c>
      <c r="T503" s="180"/>
      <c r="U503" s="188"/>
      <c r="V503" s="186">
        <f t="shared" si="125"/>
        <v>2578.6520833333338</v>
      </c>
      <c r="W503" s="186"/>
      <c r="X503" s="187"/>
      <c r="Y503" s="186"/>
      <c r="Z503" s="186"/>
      <c r="AA503" s="188"/>
      <c r="AB503" s="186"/>
      <c r="AD503" s="260">
        <f>+S503</f>
        <v>2578.6520833333338</v>
      </c>
      <c r="AE503" s="180"/>
      <c r="AF503" s="190">
        <f t="shared" si="115"/>
        <v>0</v>
      </c>
    </row>
    <row r="504" spans="1:32">
      <c r="A504" s="180">
        <v>477</v>
      </c>
      <c r="B504" s="181" t="s">
        <v>441</v>
      </c>
      <c r="C504" s="181" t="s">
        <v>359</v>
      </c>
      <c r="D504" s="181" t="s">
        <v>360</v>
      </c>
      <c r="E504" s="229" t="s">
        <v>798</v>
      </c>
      <c r="F504" s="183">
        <v>3.6379788070917101E-12</v>
      </c>
      <c r="G504" s="183">
        <v>-10763.89</v>
      </c>
      <c r="H504" s="183">
        <v>-20833.330000000002</v>
      </c>
      <c r="I504" s="183">
        <v>0</v>
      </c>
      <c r="J504" s="183">
        <v>-10416.67</v>
      </c>
      <c r="K504" s="183">
        <v>-21180.560000000001</v>
      </c>
      <c r="L504" s="183">
        <v>3.6379788070917101E-12</v>
      </c>
      <c r="M504" s="183">
        <v>-10763.89</v>
      </c>
      <c r="N504" s="183">
        <v>-21527.78</v>
      </c>
      <c r="O504" s="183">
        <v>3.6379788070917101E-12</v>
      </c>
      <c r="P504" s="183">
        <v>-10763.89</v>
      </c>
      <c r="Q504" s="183">
        <v>-21180.560000000001</v>
      </c>
      <c r="R504" s="183">
        <v>3.6379788070917101E-12</v>
      </c>
      <c r="S504" s="184">
        <f t="shared" si="124"/>
        <v>-10619.214166666667</v>
      </c>
      <c r="T504" s="180"/>
      <c r="U504" s="188"/>
      <c r="V504" s="186">
        <f t="shared" si="125"/>
        <v>-10619.214166666667</v>
      </c>
      <c r="W504" s="186"/>
      <c r="X504" s="187"/>
      <c r="Y504" s="186"/>
      <c r="Z504" s="186"/>
      <c r="AA504" s="188"/>
      <c r="AB504" s="186"/>
      <c r="AC504" s="180"/>
      <c r="AD504" s="260">
        <f t="shared" ref="AD504:AD505" si="127">+S504</f>
        <v>-10619.214166666667</v>
      </c>
      <c r="AE504" s="180"/>
      <c r="AF504" s="190">
        <f t="shared" si="115"/>
        <v>0</v>
      </c>
    </row>
    <row r="505" spans="1:32">
      <c r="A505" s="180">
        <v>478</v>
      </c>
      <c r="B505" s="181" t="s">
        <v>441</v>
      </c>
      <c r="C505" s="181" t="s">
        <v>359</v>
      </c>
      <c r="D505" s="181" t="s">
        <v>361</v>
      </c>
      <c r="E505" s="229" t="s">
        <v>799</v>
      </c>
      <c r="F505" s="183">
        <v>-16790.72</v>
      </c>
      <c r="G505" s="183">
        <v>-218617.05</v>
      </c>
      <c r="H505" s="183">
        <v>-234455.22</v>
      </c>
      <c r="I505" s="183">
        <v>-48481.16</v>
      </c>
      <c r="J505" s="183">
        <v>-60936.57</v>
      </c>
      <c r="K505" s="183">
        <v>-113168.55</v>
      </c>
      <c r="L505" s="183">
        <v>-1.45519152283669E-11</v>
      </c>
      <c r="M505" s="183">
        <v>-19495.560000000001</v>
      </c>
      <c r="N505" s="183">
        <v>-59449.56</v>
      </c>
      <c r="O505" s="183">
        <v>-12308.59</v>
      </c>
      <c r="P505" s="183">
        <v>-76805.490000000005</v>
      </c>
      <c r="Q505" s="183">
        <v>-122504.5</v>
      </c>
      <c r="R505" s="183">
        <v>-30509.360000000001</v>
      </c>
      <c r="S505" s="184">
        <f t="shared" si="124"/>
        <v>-82489.357500000013</v>
      </c>
      <c r="T505" s="180"/>
      <c r="U505" s="188"/>
      <c r="V505" s="186">
        <f t="shared" si="125"/>
        <v>-82489.357500000013</v>
      </c>
      <c r="W505" s="186"/>
      <c r="X505" s="187"/>
      <c r="Y505" s="186"/>
      <c r="Z505" s="186"/>
      <c r="AA505" s="188"/>
      <c r="AB505" s="186"/>
      <c r="AC505" s="180"/>
      <c r="AD505" s="260">
        <f t="shared" si="127"/>
        <v>-82489.357500000013</v>
      </c>
      <c r="AE505" s="180"/>
      <c r="AF505" s="190">
        <f t="shared" si="115"/>
        <v>0</v>
      </c>
    </row>
    <row r="506" spans="1:32">
      <c r="A506" s="180">
        <v>479</v>
      </c>
      <c r="B506" s="181" t="s">
        <v>441</v>
      </c>
      <c r="C506" s="181" t="s">
        <v>359</v>
      </c>
      <c r="D506" s="181" t="s">
        <v>46</v>
      </c>
      <c r="E506" s="229" t="s">
        <v>787</v>
      </c>
      <c r="F506" s="183">
        <v>-374000</v>
      </c>
      <c r="G506" s="183">
        <v>-498666.67</v>
      </c>
      <c r="H506" s="183">
        <v>-623333.34</v>
      </c>
      <c r="I506" s="183">
        <v>-748000</v>
      </c>
      <c r="J506" s="183">
        <v>-124666.67</v>
      </c>
      <c r="K506" s="183">
        <v>-249333.34</v>
      </c>
      <c r="L506" s="183">
        <v>-374000</v>
      </c>
      <c r="M506" s="183">
        <v>-498666.67</v>
      </c>
      <c r="N506" s="183">
        <v>-623333.34</v>
      </c>
      <c r="O506" s="183">
        <v>-748000</v>
      </c>
      <c r="P506" s="183">
        <v>-124666.67</v>
      </c>
      <c r="Q506" s="183">
        <v>-249333.34</v>
      </c>
      <c r="R506" s="183">
        <v>-374000</v>
      </c>
      <c r="S506" s="184">
        <f t="shared" si="124"/>
        <v>-436333.33666666661</v>
      </c>
      <c r="T506" s="180"/>
      <c r="U506" s="188"/>
      <c r="V506" s="186">
        <f t="shared" si="125"/>
        <v>-436333.33666666661</v>
      </c>
      <c r="W506" s="186"/>
      <c r="X506" s="187"/>
      <c r="Y506" s="186"/>
      <c r="Z506" s="186"/>
      <c r="AA506" s="188"/>
      <c r="AB506" s="186"/>
      <c r="AC506" s="180"/>
      <c r="AD506" s="260">
        <f>+V506</f>
        <v>-436333.33666666661</v>
      </c>
      <c r="AE506" s="180"/>
      <c r="AF506" s="190">
        <f t="shared" si="115"/>
        <v>0</v>
      </c>
    </row>
    <row r="507" spans="1:32">
      <c r="A507" s="180">
        <v>480</v>
      </c>
      <c r="B507" s="181" t="s">
        <v>441</v>
      </c>
      <c r="C507" s="181" t="s">
        <v>359</v>
      </c>
      <c r="D507" s="180" t="s">
        <v>221</v>
      </c>
      <c r="E507" s="229" t="s">
        <v>788</v>
      </c>
      <c r="F507" s="183">
        <v>-266175</v>
      </c>
      <c r="G507" s="183">
        <v>-354900</v>
      </c>
      <c r="H507" s="183">
        <v>-443625</v>
      </c>
      <c r="I507" s="183">
        <v>-532350</v>
      </c>
      <c r="J507" s="183">
        <v>-88725</v>
      </c>
      <c r="K507" s="183">
        <v>-177450</v>
      </c>
      <c r="L507" s="183">
        <v>-266175</v>
      </c>
      <c r="M507" s="183">
        <v>-354900</v>
      </c>
      <c r="N507" s="183">
        <v>-443625</v>
      </c>
      <c r="O507" s="183">
        <v>-532350</v>
      </c>
      <c r="P507" s="183">
        <v>-88725</v>
      </c>
      <c r="Q507" s="183">
        <v>-177450</v>
      </c>
      <c r="R507" s="183">
        <v>-266175</v>
      </c>
      <c r="S507" s="184">
        <f t="shared" si="124"/>
        <v>-310537.5</v>
      </c>
      <c r="T507" s="180"/>
      <c r="U507" s="188"/>
      <c r="V507" s="186">
        <f t="shared" si="125"/>
        <v>-310537.5</v>
      </c>
      <c r="W507" s="186"/>
      <c r="X507" s="187"/>
      <c r="Y507" s="186"/>
      <c r="Z507" s="186"/>
      <c r="AA507" s="188"/>
      <c r="AB507" s="186"/>
      <c r="AC507" s="260">
        <f>+W507</f>
        <v>0</v>
      </c>
      <c r="AD507" s="260">
        <f t="shared" ref="AD507:AD509" si="128">+V507</f>
        <v>-310537.5</v>
      </c>
      <c r="AE507" s="180"/>
      <c r="AF507" s="190">
        <f t="shared" si="115"/>
        <v>0</v>
      </c>
    </row>
    <row r="508" spans="1:32">
      <c r="A508" s="180">
        <v>481</v>
      </c>
      <c r="B508" s="181" t="s">
        <v>441</v>
      </c>
      <c r="C508" s="181" t="s">
        <v>359</v>
      </c>
      <c r="D508" s="180" t="s">
        <v>223</v>
      </c>
      <c r="E508" s="229" t="s">
        <v>789</v>
      </c>
      <c r="F508" s="183">
        <v>-211872.5</v>
      </c>
      <c r="G508" s="183">
        <v>-317808.75</v>
      </c>
      <c r="H508" s="183">
        <v>-105936.25</v>
      </c>
      <c r="I508" s="183">
        <v>-211872.5</v>
      </c>
      <c r="J508" s="183">
        <v>-317808.75</v>
      </c>
      <c r="K508" s="183">
        <v>-105936.25</v>
      </c>
      <c r="L508" s="183">
        <v>-211872.5</v>
      </c>
      <c r="M508" s="183">
        <v>-317808.75</v>
      </c>
      <c r="N508" s="183">
        <v>-105879.38</v>
      </c>
      <c r="O508" s="183">
        <v>-211758.76</v>
      </c>
      <c r="P508" s="183">
        <v>-317638.13</v>
      </c>
      <c r="Q508" s="183">
        <v>0</v>
      </c>
      <c r="R508" s="183">
        <v>0</v>
      </c>
      <c r="S508" s="184">
        <f t="shared" si="124"/>
        <v>-194188.02249999999</v>
      </c>
      <c r="T508" s="180"/>
      <c r="U508" s="188"/>
      <c r="V508" s="186">
        <f t="shared" si="125"/>
        <v>-194188.02249999999</v>
      </c>
      <c r="W508" s="186"/>
      <c r="X508" s="186"/>
      <c r="Y508" s="186"/>
      <c r="Z508" s="186"/>
      <c r="AA508" s="188"/>
      <c r="AB508" s="260">
        <f>+X508</f>
        <v>0</v>
      </c>
      <c r="AC508" s="180"/>
      <c r="AD508" s="260">
        <f t="shared" si="128"/>
        <v>-194188.02249999999</v>
      </c>
      <c r="AE508" s="180"/>
      <c r="AF508" s="190">
        <f t="shared" si="115"/>
        <v>0</v>
      </c>
    </row>
    <row r="509" spans="1:32">
      <c r="A509" s="180">
        <v>482</v>
      </c>
      <c r="B509" s="181" t="s">
        <v>441</v>
      </c>
      <c r="C509" s="181" t="s">
        <v>359</v>
      </c>
      <c r="D509" s="181" t="s">
        <v>225</v>
      </c>
      <c r="E509" s="229" t="s">
        <v>790</v>
      </c>
      <c r="F509" s="183">
        <v>-260500</v>
      </c>
      <c r="G509" s="183">
        <v>-325625</v>
      </c>
      <c r="H509" s="183">
        <v>-390750</v>
      </c>
      <c r="I509" s="183">
        <v>-65125</v>
      </c>
      <c r="J509" s="183">
        <v>-130250</v>
      </c>
      <c r="K509" s="183">
        <v>-195375</v>
      </c>
      <c r="L509" s="183">
        <v>-260500</v>
      </c>
      <c r="M509" s="183">
        <v>-325625</v>
      </c>
      <c r="N509" s="183">
        <v>-390750</v>
      </c>
      <c r="O509" s="183">
        <v>0</v>
      </c>
      <c r="P509" s="183">
        <v>0</v>
      </c>
      <c r="Q509" s="183">
        <v>0</v>
      </c>
      <c r="R509" s="183">
        <v>0</v>
      </c>
      <c r="S509" s="184">
        <f t="shared" si="124"/>
        <v>-184520.83333333334</v>
      </c>
      <c r="T509" s="180"/>
      <c r="U509" s="188"/>
      <c r="V509" s="186">
        <f t="shared" si="125"/>
        <v>-184520.83333333334</v>
      </c>
      <c r="W509" s="186"/>
      <c r="X509" s="186"/>
      <c r="Y509" s="186"/>
      <c r="Z509" s="186"/>
      <c r="AA509" s="188"/>
      <c r="AB509" s="260">
        <f>+X509</f>
        <v>0</v>
      </c>
      <c r="AC509" s="180"/>
      <c r="AD509" s="260">
        <f t="shared" si="128"/>
        <v>-184520.83333333334</v>
      </c>
      <c r="AE509" s="180"/>
      <c r="AF509" s="190">
        <f t="shared" si="115"/>
        <v>0</v>
      </c>
    </row>
    <row r="510" spans="1:32">
      <c r="A510" s="180">
        <v>483</v>
      </c>
      <c r="B510" s="181" t="s">
        <v>441</v>
      </c>
      <c r="C510" s="181" t="s">
        <v>359</v>
      </c>
      <c r="D510" s="181" t="s">
        <v>227</v>
      </c>
      <c r="E510" s="229" t="s">
        <v>791</v>
      </c>
      <c r="F510" s="183">
        <v>-772000</v>
      </c>
      <c r="G510" s="183">
        <v>-965000</v>
      </c>
      <c r="H510" s="183">
        <v>-1158000</v>
      </c>
      <c r="I510" s="183">
        <v>-193000</v>
      </c>
      <c r="J510" s="183">
        <v>-386000</v>
      </c>
      <c r="K510" s="183">
        <v>-579000</v>
      </c>
      <c r="L510" s="183">
        <v>-772000</v>
      </c>
      <c r="M510" s="183">
        <v>-965000</v>
      </c>
      <c r="N510" s="183">
        <v>-1158000</v>
      </c>
      <c r="O510" s="183">
        <v>-193000</v>
      </c>
      <c r="P510" s="183">
        <v>-386000</v>
      </c>
      <c r="Q510" s="183">
        <v>-579000</v>
      </c>
      <c r="R510" s="183">
        <v>-772000</v>
      </c>
      <c r="S510" s="184">
        <f t="shared" si="124"/>
        <v>-675500</v>
      </c>
      <c r="T510" s="180"/>
      <c r="U510" s="188"/>
      <c r="V510" s="186">
        <f t="shared" ref="V510:V552" si="129">+S510</f>
        <v>-675500</v>
      </c>
      <c r="W510" s="186"/>
      <c r="X510" s="187"/>
      <c r="Y510" s="186"/>
      <c r="Z510" s="186"/>
      <c r="AA510" s="188"/>
      <c r="AB510" s="186"/>
      <c r="AC510" s="180"/>
      <c r="AD510" s="260">
        <f t="shared" ref="AD510:AD580" si="130">+V510</f>
        <v>-675500</v>
      </c>
      <c r="AE510" s="180"/>
      <c r="AF510" s="190">
        <f t="shared" si="115"/>
        <v>0</v>
      </c>
    </row>
    <row r="511" spans="1:32">
      <c r="A511" s="180">
        <v>484</v>
      </c>
      <c r="B511" s="181" t="s">
        <v>441</v>
      </c>
      <c r="C511" s="181" t="s">
        <v>359</v>
      </c>
      <c r="D511" s="181" t="s">
        <v>229</v>
      </c>
      <c r="E511" s="229" t="s">
        <v>792</v>
      </c>
      <c r="F511" s="183">
        <v>-342500</v>
      </c>
      <c r="G511" s="183">
        <v>-428125</v>
      </c>
      <c r="H511" s="183">
        <v>0</v>
      </c>
      <c r="I511" s="183">
        <v>-85625</v>
      </c>
      <c r="J511" s="183">
        <v>-171250</v>
      </c>
      <c r="K511" s="183">
        <v>-256875</v>
      </c>
      <c r="L511" s="183">
        <v>-342500</v>
      </c>
      <c r="M511" s="183">
        <v>-428125</v>
      </c>
      <c r="N511" s="183">
        <v>0</v>
      </c>
      <c r="O511" s="183">
        <v>-85625</v>
      </c>
      <c r="P511" s="183">
        <v>-171250</v>
      </c>
      <c r="Q511" s="183">
        <v>-256875</v>
      </c>
      <c r="R511" s="183">
        <v>-342500</v>
      </c>
      <c r="S511" s="184">
        <f t="shared" si="124"/>
        <v>-214062.5</v>
      </c>
      <c r="T511" s="180"/>
      <c r="U511" s="188"/>
      <c r="V511" s="186">
        <f t="shared" si="129"/>
        <v>-214062.5</v>
      </c>
      <c r="W511" s="186"/>
      <c r="X511" s="187"/>
      <c r="Y511" s="186"/>
      <c r="Z511" s="186"/>
      <c r="AA511" s="188"/>
      <c r="AB511" s="186"/>
      <c r="AC511" s="180"/>
      <c r="AD511" s="260">
        <f t="shared" si="130"/>
        <v>-214062.5</v>
      </c>
      <c r="AE511" s="180"/>
      <c r="AF511" s="190">
        <f t="shared" si="115"/>
        <v>0</v>
      </c>
    </row>
    <row r="512" spans="1:32">
      <c r="A512" s="180">
        <v>485</v>
      </c>
      <c r="B512" s="181" t="s">
        <v>441</v>
      </c>
      <c r="C512" s="181" t="s">
        <v>359</v>
      </c>
      <c r="D512" s="181" t="s">
        <v>231</v>
      </c>
      <c r="E512" s="229" t="s">
        <v>793</v>
      </c>
      <c r="F512" s="183">
        <v>-363333.33</v>
      </c>
      <c r="G512" s="183">
        <v>-454166.66</v>
      </c>
      <c r="H512" s="183">
        <v>-5.8207660913467401E-11</v>
      </c>
      <c r="I512" s="183">
        <v>-90833.330000000104</v>
      </c>
      <c r="J512" s="183">
        <v>-181666.66</v>
      </c>
      <c r="K512" s="183">
        <v>-272500</v>
      </c>
      <c r="L512" s="183">
        <v>-363333.33</v>
      </c>
      <c r="M512" s="183">
        <v>-454166.66</v>
      </c>
      <c r="N512" s="183">
        <v>-1.16415321826935E-10</v>
      </c>
      <c r="O512" s="183">
        <v>-90833.330000000104</v>
      </c>
      <c r="P512" s="183">
        <v>-181666.66</v>
      </c>
      <c r="Q512" s="183">
        <v>-272500</v>
      </c>
      <c r="R512" s="183">
        <v>-363333.33</v>
      </c>
      <c r="S512" s="184">
        <f t="shared" si="124"/>
        <v>-227083.33</v>
      </c>
      <c r="T512" s="180"/>
      <c r="U512" s="188"/>
      <c r="V512" s="186">
        <f t="shared" si="129"/>
        <v>-227083.33</v>
      </c>
      <c r="W512" s="186"/>
      <c r="X512" s="187"/>
      <c r="Y512" s="186"/>
      <c r="Z512" s="186"/>
      <c r="AA512" s="188"/>
      <c r="AB512" s="186"/>
      <c r="AC512" s="180"/>
      <c r="AD512" s="260">
        <f t="shared" si="130"/>
        <v>-227083.33</v>
      </c>
      <c r="AE512" s="180"/>
      <c r="AF512" s="190">
        <f t="shared" si="115"/>
        <v>0</v>
      </c>
    </row>
    <row r="513" spans="1:32">
      <c r="A513" s="180">
        <v>486</v>
      </c>
      <c r="B513" s="181" t="s">
        <v>441</v>
      </c>
      <c r="C513" s="181" t="s">
        <v>359</v>
      </c>
      <c r="D513" s="181" t="s">
        <v>234</v>
      </c>
      <c r="E513" s="229" t="s">
        <v>794</v>
      </c>
      <c r="F513" s="183">
        <v>-42604.17</v>
      </c>
      <c r="G513" s="183">
        <v>-85208.34</v>
      </c>
      <c r="H513" s="183">
        <v>-127812.5</v>
      </c>
      <c r="I513" s="183">
        <v>-170416.67</v>
      </c>
      <c r="J513" s="183">
        <v>-213020.84</v>
      </c>
      <c r="K513" s="183">
        <v>2.91038304567337E-11</v>
      </c>
      <c r="L513" s="183">
        <v>-42604.17</v>
      </c>
      <c r="M513" s="183">
        <v>-85208.34</v>
      </c>
      <c r="N513" s="183">
        <v>-127812.5</v>
      </c>
      <c r="O513" s="183">
        <v>-170416.67</v>
      </c>
      <c r="P513" s="183">
        <v>-213020.84</v>
      </c>
      <c r="Q513" s="183">
        <v>2.91038304567337E-11</v>
      </c>
      <c r="R513" s="183">
        <v>-42604.17</v>
      </c>
      <c r="S513" s="184">
        <f t="shared" si="124"/>
        <v>-106510.42</v>
      </c>
      <c r="T513" s="180"/>
      <c r="U513" s="188"/>
      <c r="V513" s="186">
        <f t="shared" si="129"/>
        <v>-106510.42</v>
      </c>
      <c r="W513" s="186"/>
      <c r="X513" s="187"/>
      <c r="Y513" s="186"/>
      <c r="Z513" s="186"/>
      <c r="AA513" s="188"/>
      <c r="AB513" s="186"/>
      <c r="AC513" s="180"/>
      <c r="AD513" s="260">
        <f t="shared" si="130"/>
        <v>-106510.42</v>
      </c>
      <c r="AE513" s="180"/>
      <c r="AF513" s="190">
        <f t="shared" si="115"/>
        <v>0</v>
      </c>
    </row>
    <row r="514" spans="1:32">
      <c r="A514" s="180">
        <v>487</v>
      </c>
      <c r="B514" s="181" t="s">
        <v>441</v>
      </c>
      <c r="C514" s="181" t="s">
        <v>359</v>
      </c>
      <c r="D514" s="181" t="s">
        <v>235</v>
      </c>
      <c r="E514" s="229" t="s">
        <v>795</v>
      </c>
      <c r="F514" s="183">
        <v>-44166.67</v>
      </c>
      <c r="G514" s="183">
        <v>-88333.34</v>
      </c>
      <c r="H514" s="183">
        <v>-132500</v>
      </c>
      <c r="I514" s="183">
        <v>-176666.67</v>
      </c>
      <c r="J514" s="183">
        <v>-220833.34</v>
      </c>
      <c r="K514" s="183">
        <v>2.91038304567337E-11</v>
      </c>
      <c r="L514" s="183">
        <v>-44166.67</v>
      </c>
      <c r="M514" s="183">
        <v>-88333.34</v>
      </c>
      <c r="N514" s="183">
        <v>-132500</v>
      </c>
      <c r="O514" s="183">
        <v>-176666.67</v>
      </c>
      <c r="P514" s="183">
        <v>-220833.34</v>
      </c>
      <c r="Q514" s="183">
        <v>2.91038304567337E-11</v>
      </c>
      <c r="R514" s="183">
        <v>-44166.67</v>
      </c>
      <c r="S514" s="184">
        <f t="shared" si="124"/>
        <v>-110416.67</v>
      </c>
      <c r="T514" s="180"/>
      <c r="U514" s="188"/>
      <c r="V514" s="186">
        <f t="shared" si="129"/>
        <v>-110416.67</v>
      </c>
      <c r="W514" s="186"/>
      <c r="X514" s="187"/>
      <c r="Y514" s="186"/>
      <c r="Z514" s="186"/>
      <c r="AA514" s="188"/>
      <c r="AB514" s="186"/>
      <c r="AC514" s="180"/>
      <c r="AD514" s="260">
        <f t="shared" si="130"/>
        <v>-110416.67</v>
      </c>
      <c r="AE514" s="180"/>
      <c r="AF514" s="190">
        <f t="shared" si="115"/>
        <v>0</v>
      </c>
    </row>
    <row r="515" spans="1:32">
      <c r="A515" s="180">
        <v>488</v>
      </c>
      <c r="B515" s="181" t="s">
        <v>441</v>
      </c>
      <c r="C515" s="181" t="s">
        <v>359</v>
      </c>
      <c r="D515" s="181" t="s">
        <v>236</v>
      </c>
      <c r="E515" s="229" t="s">
        <v>796</v>
      </c>
      <c r="F515" s="183">
        <v>-213020.84</v>
      </c>
      <c r="G515" s="183">
        <v>0</v>
      </c>
      <c r="H515" s="183">
        <v>-42604.17</v>
      </c>
      <c r="I515" s="183">
        <v>-85208.34</v>
      </c>
      <c r="J515" s="183">
        <v>-127812.5</v>
      </c>
      <c r="K515" s="183">
        <v>-170416.67</v>
      </c>
      <c r="L515" s="183">
        <v>-213020.84</v>
      </c>
      <c r="M515" s="183">
        <v>2.91038304567337E-11</v>
      </c>
      <c r="N515" s="183">
        <v>-42604.17</v>
      </c>
      <c r="O515" s="183">
        <v>-85208.34</v>
      </c>
      <c r="P515" s="183">
        <v>-127812.5</v>
      </c>
      <c r="Q515" s="183">
        <v>-170416.67</v>
      </c>
      <c r="R515" s="183">
        <v>-213020.84</v>
      </c>
      <c r="S515" s="184">
        <f t="shared" si="124"/>
        <v>-106510.42</v>
      </c>
      <c r="T515" s="180"/>
      <c r="U515" s="188"/>
      <c r="V515" s="186">
        <f t="shared" si="129"/>
        <v>-106510.42</v>
      </c>
      <c r="W515" s="186"/>
      <c r="X515" s="187"/>
      <c r="Y515" s="186"/>
      <c r="Z515" s="186"/>
      <c r="AA515" s="188"/>
      <c r="AB515" s="186"/>
      <c r="AC515" s="180"/>
      <c r="AD515" s="260">
        <f t="shared" si="130"/>
        <v>-106510.42</v>
      </c>
      <c r="AE515" s="180"/>
      <c r="AF515" s="190">
        <f t="shared" si="115"/>
        <v>0</v>
      </c>
    </row>
    <row r="516" spans="1:32">
      <c r="A516" s="180">
        <v>489</v>
      </c>
      <c r="B516" s="181" t="s">
        <v>441</v>
      </c>
      <c r="C516" s="181" t="s">
        <v>359</v>
      </c>
      <c r="D516" s="181" t="s">
        <v>237</v>
      </c>
      <c r="E516" s="229" t="s">
        <v>797</v>
      </c>
      <c r="F516" s="183">
        <v>-220833.34</v>
      </c>
      <c r="G516" s="183">
        <v>0</v>
      </c>
      <c r="H516" s="183">
        <v>-44166.67</v>
      </c>
      <c r="I516" s="183">
        <v>-88333.34</v>
      </c>
      <c r="J516" s="183">
        <v>-132500</v>
      </c>
      <c r="K516" s="183">
        <v>-176666.67</v>
      </c>
      <c r="L516" s="183">
        <v>-220833.34</v>
      </c>
      <c r="M516" s="183">
        <v>2.91038304567337E-11</v>
      </c>
      <c r="N516" s="183">
        <v>-44166.67</v>
      </c>
      <c r="O516" s="183">
        <v>-88333.34</v>
      </c>
      <c r="P516" s="183">
        <v>-132500</v>
      </c>
      <c r="Q516" s="183">
        <v>-176666.67</v>
      </c>
      <c r="R516" s="183">
        <v>-220833.34</v>
      </c>
      <c r="S516" s="184">
        <f t="shared" si="124"/>
        <v>-110416.67</v>
      </c>
      <c r="T516" s="180"/>
      <c r="U516" s="188"/>
      <c r="V516" s="186">
        <f t="shared" si="129"/>
        <v>-110416.67</v>
      </c>
      <c r="W516" s="186"/>
      <c r="X516" s="187"/>
      <c r="Y516" s="186"/>
      <c r="Z516" s="186"/>
      <c r="AA516" s="188"/>
      <c r="AB516" s="186"/>
      <c r="AC516" s="180"/>
      <c r="AD516" s="260">
        <f t="shared" si="130"/>
        <v>-110416.67</v>
      </c>
      <c r="AE516" s="180"/>
      <c r="AF516" s="190">
        <f t="shared" si="115"/>
        <v>0</v>
      </c>
    </row>
    <row r="517" spans="1:32">
      <c r="A517" s="180">
        <v>490</v>
      </c>
      <c r="B517" s="181" t="s">
        <v>441</v>
      </c>
      <c r="C517" s="181" t="s">
        <v>359</v>
      </c>
      <c r="D517" s="181" t="s">
        <v>1009</v>
      </c>
      <c r="E517" s="229" t="s">
        <v>1050</v>
      </c>
      <c r="F517" s="183">
        <v>-75416.67</v>
      </c>
      <c r="G517" s="183">
        <v>-150833.34</v>
      </c>
      <c r="H517" s="183">
        <v>-226250</v>
      </c>
      <c r="I517" s="183">
        <v>-301666.67</v>
      </c>
      <c r="J517" s="183">
        <v>-377083.34</v>
      </c>
      <c r="K517" s="183">
        <v>-452500</v>
      </c>
      <c r="L517" s="183">
        <v>-75416.67</v>
      </c>
      <c r="M517" s="183">
        <v>-150833.34</v>
      </c>
      <c r="N517" s="183">
        <v>-226250</v>
      </c>
      <c r="O517" s="183">
        <v>-301666.67</v>
      </c>
      <c r="P517" s="183">
        <v>-377083.34</v>
      </c>
      <c r="Q517" s="183">
        <v>-452500</v>
      </c>
      <c r="R517" s="183">
        <v>-75416.67</v>
      </c>
      <c r="S517" s="184">
        <f t="shared" si="124"/>
        <v>-263958.33666666667</v>
      </c>
      <c r="T517" s="180"/>
      <c r="U517" s="188"/>
      <c r="V517" s="186">
        <f t="shared" si="129"/>
        <v>-263958.33666666667</v>
      </c>
      <c r="W517" s="186"/>
      <c r="X517" s="187"/>
      <c r="Y517" s="186"/>
      <c r="Z517" s="186"/>
      <c r="AA517" s="188"/>
      <c r="AB517" s="186"/>
      <c r="AC517" s="180"/>
      <c r="AD517" s="260">
        <f t="shared" si="130"/>
        <v>-263958.33666666667</v>
      </c>
      <c r="AE517" s="180"/>
      <c r="AF517" s="190">
        <f t="shared" si="115"/>
        <v>0</v>
      </c>
    </row>
    <row r="518" spans="1:32">
      <c r="A518" s="180">
        <v>491</v>
      </c>
      <c r="B518" s="181" t="s">
        <v>441</v>
      </c>
      <c r="C518" s="181" t="s">
        <v>359</v>
      </c>
      <c r="D518" s="181" t="s">
        <v>1011</v>
      </c>
      <c r="E518" s="229" t="s">
        <v>1051</v>
      </c>
      <c r="F518" s="183">
        <v>-63666.67</v>
      </c>
      <c r="G518" s="183">
        <v>-127333.34</v>
      </c>
      <c r="H518" s="183">
        <v>-191000</v>
      </c>
      <c r="I518" s="183">
        <v>-254666.67</v>
      </c>
      <c r="J518" s="183">
        <v>-318333.34000000003</v>
      </c>
      <c r="K518" s="183">
        <v>-382000</v>
      </c>
      <c r="L518" s="183">
        <v>-63666.67</v>
      </c>
      <c r="M518" s="183">
        <v>-127333.34</v>
      </c>
      <c r="N518" s="183">
        <v>-191000</v>
      </c>
      <c r="O518" s="183">
        <v>-254666.67</v>
      </c>
      <c r="P518" s="183">
        <v>-318333.34000000003</v>
      </c>
      <c r="Q518" s="183">
        <v>-382000</v>
      </c>
      <c r="R518" s="183">
        <v>-63666.67</v>
      </c>
      <c r="S518" s="184">
        <f t="shared" si="124"/>
        <v>-222833.33666666667</v>
      </c>
      <c r="T518" s="180"/>
      <c r="U518" s="188"/>
      <c r="V518" s="186">
        <f t="shared" si="129"/>
        <v>-222833.33666666667</v>
      </c>
      <c r="W518" s="186"/>
      <c r="X518" s="187"/>
      <c r="Y518" s="186"/>
      <c r="Z518" s="186"/>
      <c r="AA518" s="188"/>
      <c r="AB518" s="186"/>
      <c r="AC518" s="180"/>
      <c r="AD518" s="260">
        <f t="shared" si="130"/>
        <v>-222833.33666666667</v>
      </c>
      <c r="AE518" s="180"/>
      <c r="AF518" s="190">
        <f t="shared" si="115"/>
        <v>0</v>
      </c>
    </row>
    <row r="519" spans="1:32">
      <c r="A519" s="180">
        <v>492</v>
      </c>
      <c r="B519" s="181" t="s">
        <v>441</v>
      </c>
      <c r="C519" s="181" t="s">
        <v>359</v>
      </c>
      <c r="D519" s="181" t="s">
        <v>1013</v>
      </c>
      <c r="E519" s="229" t="s">
        <v>1052</v>
      </c>
      <c r="F519" s="183">
        <v>-106500</v>
      </c>
      <c r="G519" s="183">
        <v>-213000</v>
      </c>
      <c r="H519" s="183">
        <v>-319500</v>
      </c>
      <c r="I519" s="183">
        <v>-426000</v>
      </c>
      <c r="J519" s="183">
        <v>-532500</v>
      </c>
      <c r="K519" s="183">
        <v>-639000</v>
      </c>
      <c r="L519" s="183">
        <v>-106500</v>
      </c>
      <c r="M519" s="183">
        <v>-213000</v>
      </c>
      <c r="N519" s="183">
        <v>-319500</v>
      </c>
      <c r="O519" s="183">
        <v>-426000</v>
      </c>
      <c r="P519" s="183">
        <v>-532500</v>
      </c>
      <c r="Q519" s="183">
        <v>-639000</v>
      </c>
      <c r="R519" s="183">
        <v>-106500</v>
      </c>
      <c r="S519" s="184">
        <f t="shared" si="124"/>
        <v>-372750</v>
      </c>
      <c r="T519" s="180"/>
      <c r="U519" s="188"/>
      <c r="V519" s="186">
        <f t="shared" si="129"/>
        <v>-372750</v>
      </c>
      <c r="W519" s="186"/>
      <c r="X519" s="187"/>
      <c r="Y519" s="186"/>
      <c r="Z519" s="186"/>
      <c r="AA519" s="188"/>
      <c r="AB519" s="186"/>
      <c r="AC519" s="180"/>
      <c r="AD519" s="260">
        <f t="shared" si="130"/>
        <v>-372750</v>
      </c>
      <c r="AE519" s="180"/>
      <c r="AF519" s="190">
        <f t="shared" si="115"/>
        <v>0</v>
      </c>
    </row>
    <row r="520" spans="1:32">
      <c r="A520" s="180">
        <v>493</v>
      </c>
      <c r="B520" s="181" t="s">
        <v>441</v>
      </c>
      <c r="C520" s="181" t="s">
        <v>359</v>
      </c>
      <c r="D520" s="181" t="s">
        <v>783</v>
      </c>
      <c r="E520" s="229" t="s">
        <v>1138</v>
      </c>
      <c r="F520" s="183">
        <v>0</v>
      </c>
      <c r="G520" s="183">
        <v>0</v>
      </c>
      <c r="H520" s="183">
        <v>0</v>
      </c>
      <c r="I520" s="183">
        <v>0</v>
      </c>
      <c r="J520" s="183">
        <v>0</v>
      </c>
      <c r="K520" s="183">
        <v>0</v>
      </c>
      <c r="L520" s="183">
        <v>-89500</v>
      </c>
      <c r="M520" s="183">
        <v>-179000</v>
      </c>
      <c r="N520" s="183">
        <v>-268500</v>
      </c>
      <c r="O520" s="183">
        <v>-358000</v>
      </c>
      <c r="P520" s="183">
        <v>-447500</v>
      </c>
      <c r="Q520" s="183">
        <v>-537000</v>
      </c>
      <c r="R520" s="183">
        <v>-89500</v>
      </c>
      <c r="S520" s="184">
        <f t="shared" si="124"/>
        <v>-160354.16666666666</v>
      </c>
      <c r="T520" s="180"/>
      <c r="U520" s="188"/>
      <c r="V520" s="186">
        <f t="shared" si="129"/>
        <v>-160354.16666666666</v>
      </c>
      <c r="W520" s="186"/>
      <c r="X520" s="187"/>
      <c r="Y520" s="186"/>
      <c r="Z520" s="186"/>
      <c r="AA520" s="188"/>
      <c r="AB520" s="186"/>
      <c r="AC520" s="180"/>
      <c r="AD520" s="260">
        <f t="shared" si="130"/>
        <v>-160354.16666666666</v>
      </c>
      <c r="AE520" s="180"/>
      <c r="AF520" s="190">
        <f t="shared" si="115"/>
        <v>0</v>
      </c>
    </row>
    <row r="521" spans="1:32">
      <c r="A521" s="180">
        <v>494</v>
      </c>
      <c r="B521" s="181" t="s">
        <v>441</v>
      </c>
      <c r="C521" s="181" t="s">
        <v>359</v>
      </c>
      <c r="D521" s="181" t="s">
        <v>785</v>
      </c>
      <c r="E521" s="229" t="s">
        <v>1139</v>
      </c>
      <c r="F521" s="183">
        <v>0</v>
      </c>
      <c r="G521" s="183">
        <v>0</v>
      </c>
      <c r="H521" s="183">
        <v>0</v>
      </c>
      <c r="I521" s="183">
        <v>0</v>
      </c>
      <c r="J521" s="183">
        <v>0</v>
      </c>
      <c r="K521" s="183">
        <v>0</v>
      </c>
      <c r="L521" s="183">
        <v>-63000</v>
      </c>
      <c r="M521" s="183">
        <v>-126000</v>
      </c>
      <c r="N521" s="183">
        <v>-189000</v>
      </c>
      <c r="O521" s="183">
        <v>-252000</v>
      </c>
      <c r="P521" s="183">
        <v>-315000</v>
      </c>
      <c r="Q521" s="183">
        <v>-378000</v>
      </c>
      <c r="R521" s="183">
        <v>-63000</v>
      </c>
      <c r="S521" s="184">
        <f t="shared" si="124"/>
        <v>-112875</v>
      </c>
      <c r="T521" s="180"/>
      <c r="U521" s="188"/>
      <c r="V521" s="186">
        <f>+S521</f>
        <v>-112875</v>
      </c>
      <c r="W521" s="186"/>
      <c r="X521" s="187"/>
      <c r="Y521" s="186"/>
      <c r="Z521" s="186"/>
      <c r="AA521" s="188"/>
      <c r="AB521" s="186"/>
      <c r="AC521" s="180"/>
      <c r="AD521" s="260">
        <f t="shared" si="130"/>
        <v>-112875</v>
      </c>
      <c r="AE521" s="180"/>
      <c r="AF521" s="190">
        <f t="shared" si="115"/>
        <v>0</v>
      </c>
    </row>
    <row r="522" spans="1:32">
      <c r="A522" s="180">
        <v>495</v>
      </c>
      <c r="B522" s="181" t="s">
        <v>441</v>
      </c>
      <c r="C522" s="181" t="s">
        <v>359</v>
      </c>
      <c r="D522" s="181" t="s">
        <v>1109</v>
      </c>
      <c r="E522" s="229" t="s">
        <v>1140</v>
      </c>
      <c r="F522" s="183">
        <v>0</v>
      </c>
      <c r="G522" s="183">
        <v>0</v>
      </c>
      <c r="H522" s="183">
        <v>0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183">
        <v>0</v>
      </c>
      <c r="P522" s="183">
        <v>0</v>
      </c>
      <c r="Q522" s="183">
        <v>-69583.33</v>
      </c>
      <c r="R522" s="183">
        <v>-139166.66</v>
      </c>
      <c r="S522" s="184">
        <f t="shared" si="124"/>
        <v>-11597.221666666666</v>
      </c>
      <c r="T522" s="180"/>
      <c r="U522" s="188"/>
      <c r="V522" s="186">
        <f>+S522</f>
        <v>-11597.221666666666</v>
      </c>
      <c r="W522" s="186"/>
      <c r="X522" s="187"/>
      <c r="Y522" s="186"/>
      <c r="Z522" s="186"/>
      <c r="AA522" s="188"/>
      <c r="AB522" s="186"/>
      <c r="AC522" s="180"/>
      <c r="AD522" s="260">
        <f t="shared" si="130"/>
        <v>-11597.221666666666</v>
      </c>
      <c r="AE522" s="180"/>
      <c r="AF522" s="190">
        <f t="shared" si="115"/>
        <v>0</v>
      </c>
    </row>
    <row r="523" spans="1:32">
      <c r="A523" s="180">
        <v>496</v>
      </c>
      <c r="B523" s="181" t="s">
        <v>441</v>
      </c>
      <c r="C523" s="181" t="s">
        <v>355</v>
      </c>
      <c r="D523" s="181" t="s">
        <v>471</v>
      </c>
      <c r="E523" s="229" t="s">
        <v>356</v>
      </c>
      <c r="F523" s="183">
        <v>-2480000</v>
      </c>
      <c r="G523" s="183">
        <v>0</v>
      </c>
      <c r="H523" s="183">
        <v>-2835000</v>
      </c>
      <c r="I523" s="183">
        <v>-2835000</v>
      </c>
      <c r="J523" s="183">
        <v>0</v>
      </c>
      <c r="K523" s="183">
        <v>-2835000</v>
      </c>
      <c r="L523" s="183">
        <v>-2835000</v>
      </c>
      <c r="M523" s="183">
        <v>0</v>
      </c>
      <c r="N523" s="183">
        <v>-2835000</v>
      </c>
      <c r="O523" s="183">
        <v>-2835000</v>
      </c>
      <c r="P523" s="183">
        <v>0</v>
      </c>
      <c r="Q523" s="183">
        <v>-3590000</v>
      </c>
      <c r="R523" s="183">
        <v>-3590000</v>
      </c>
      <c r="S523" s="184">
        <f t="shared" si="124"/>
        <v>-1969583.3333333333</v>
      </c>
      <c r="T523" s="180"/>
      <c r="U523" s="188"/>
      <c r="V523" s="186"/>
      <c r="W523" s="186">
        <f>+S523</f>
        <v>-1969583.3333333333</v>
      </c>
      <c r="X523" s="187"/>
      <c r="Y523" s="186"/>
      <c r="Z523" s="186"/>
      <c r="AA523" s="188"/>
      <c r="AB523" s="186"/>
      <c r="AC523" s="260">
        <f>+W523</f>
        <v>-1969583.3333333333</v>
      </c>
      <c r="AD523" s="260">
        <f t="shared" si="130"/>
        <v>0</v>
      </c>
      <c r="AE523" s="180"/>
      <c r="AF523" s="190">
        <f t="shared" si="115"/>
        <v>0</v>
      </c>
    </row>
    <row r="524" spans="1:32">
      <c r="A524" s="180">
        <v>497</v>
      </c>
      <c r="B524" s="181" t="s">
        <v>441</v>
      </c>
      <c r="C524" s="181" t="s">
        <v>363</v>
      </c>
      <c r="D524" s="181" t="s">
        <v>802</v>
      </c>
      <c r="E524" s="229" t="s">
        <v>803</v>
      </c>
      <c r="F524" s="183">
        <v>-219560</v>
      </c>
      <c r="G524" s="183">
        <v>-229064.1</v>
      </c>
      <c r="H524" s="183">
        <v>-219560</v>
      </c>
      <c r="I524" s="183">
        <v>0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183">
        <v>0</v>
      </c>
      <c r="P524" s="183">
        <v>0</v>
      </c>
      <c r="Q524" s="183">
        <v>0</v>
      </c>
      <c r="R524" s="183">
        <v>-66090</v>
      </c>
      <c r="S524" s="184">
        <f t="shared" si="124"/>
        <v>-49287.424999999996</v>
      </c>
      <c r="T524" s="180"/>
      <c r="U524" s="188"/>
      <c r="V524" s="186">
        <f>+S524</f>
        <v>-49287.424999999996</v>
      </c>
      <c r="W524" s="186"/>
      <c r="X524" s="187"/>
      <c r="Y524" s="186"/>
      <c r="Z524" s="186"/>
      <c r="AA524" s="188"/>
      <c r="AB524" s="186"/>
      <c r="AC524" s="180"/>
      <c r="AD524" s="260">
        <f>+S524</f>
        <v>-49287.424999999996</v>
      </c>
      <c r="AE524" s="180"/>
      <c r="AF524" s="190">
        <f t="shared" si="115"/>
        <v>0</v>
      </c>
    </row>
    <row r="525" spans="1:32">
      <c r="A525" s="180">
        <v>498</v>
      </c>
      <c r="B525" s="181" t="s">
        <v>994</v>
      </c>
      <c r="C525" s="181" t="s">
        <v>363</v>
      </c>
      <c r="D525" s="181" t="s">
        <v>1141</v>
      </c>
      <c r="E525" s="229" t="s">
        <v>803</v>
      </c>
      <c r="F525" s="183">
        <v>0</v>
      </c>
      <c r="G525" s="183">
        <v>0</v>
      </c>
      <c r="H525" s="183">
        <v>0</v>
      </c>
      <c r="I525" s="183">
        <v>0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183">
        <v>-664110.06999999995</v>
      </c>
      <c r="P525" s="183">
        <v>-142374.1</v>
      </c>
      <c r="Q525" s="183">
        <v>-95839.039999999994</v>
      </c>
      <c r="R525" s="183">
        <v>-6465598.1600000001</v>
      </c>
      <c r="S525" s="184">
        <f t="shared" si="124"/>
        <v>-344593.52416666667</v>
      </c>
      <c r="T525" s="180"/>
      <c r="U525" s="188"/>
      <c r="V525" s="186">
        <f t="shared" si="129"/>
        <v>-344593.52416666667</v>
      </c>
      <c r="W525" s="186"/>
      <c r="X525" s="187"/>
      <c r="Y525" s="186"/>
      <c r="Z525" s="186"/>
      <c r="AA525" s="188"/>
      <c r="AB525" s="186"/>
      <c r="AC525" s="180"/>
      <c r="AD525" s="260">
        <f t="shared" si="130"/>
        <v>-344593.52416666667</v>
      </c>
      <c r="AE525" s="180"/>
      <c r="AF525" s="190">
        <f t="shared" si="115"/>
        <v>0</v>
      </c>
    </row>
    <row r="526" spans="1:32">
      <c r="A526" s="180">
        <v>499</v>
      </c>
      <c r="B526" s="181" t="s">
        <v>994</v>
      </c>
      <c r="C526" s="181" t="s">
        <v>363</v>
      </c>
      <c r="D526" s="181" t="s">
        <v>1001</v>
      </c>
      <c r="E526" s="229" t="s">
        <v>803</v>
      </c>
      <c r="F526" s="183">
        <v>-4864687.42</v>
      </c>
      <c r="G526" s="183">
        <v>-4052420.14</v>
      </c>
      <c r="H526" s="183">
        <v>-3500014.38</v>
      </c>
      <c r="I526" s="183">
        <v>-3161521.7</v>
      </c>
      <c r="J526" s="183">
        <v>-2776383.66</v>
      </c>
      <c r="K526" s="183">
        <v>-2595669.61</v>
      </c>
      <c r="L526" s="183">
        <v>-2661913.42</v>
      </c>
      <c r="M526" s="183">
        <v>-2784199.63</v>
      </c>
      <c r="N526" s="183">
        <v>-2950256.94</v>
      </c>
      <c r="O526" s="183">
        <v>-3003026.24</v>
      </c>
      <c r="P526" s="183">
        <v>-2942600.78</v>
      </c>
      <c r="Q526" s="183">
        <v>-2941183.59</v>
      </c>
      <c r="R526" s="183">
        <v>-1178669.27</v>
      </c>
      <c r="S526" s="184">
        <f t="shared" si="124"/>
        <v>-3032572.3695833334</v>
      </c>
      <c r="T526" s="180"/>
      <c r="U526" s="188"/>
      <c r="V526" s="186">
        <f t="shared" si="129"/>
        <v>-3032572.3695833334</v>
      </c>
      <c r="W526" s="186"/>
      <c r="X526" s="187"/>
      <c r="Y526" s="186"/>
      <c r="Z526" s="186"/>
      <c r="AA526" s="188"/>
      <c r="AB526" s="186"/>
      <c r="AC526" s="180"/>
      <c r="AD526" s="260">
        <f t="shared" si="130"/>
        <v>-3032572.3695833334</v>
      </c>
      <c r="AE526" s="180"/>
      <c r="AF526" s="190">
        <f t="shared" si="115"/>
        <v>0</v>
      </c>
    </row>
    <row r="527" spans="1:32">
      <c r="A527" s="180">
        <v>500</v>
      </c>
      <c r="B527" s="181" t="s">
        <v>994</v>
      </c>
      <c r="C527" s="181" t="s">
        <v>363</v>
      </c>
      <c r="D527" s="181" t="s">
        <v>1003</v>
      </c>
      <c r="E527" s="229" t="s">
        <v>803</v>
      </c>
      <c r="F527" s="183">
        <v>-9808230.1500000004</v>
      </c>
      <c r="G527" s="183">
        <v>-7800226.21</v>
      </c>
      <c r="H527" s="183">
        <v>-7601891.7300000004</v>
      </c>
      <c r="I527" s="183">
        <v>-7469962.3300000001</v>
      </c>
      <c r="J527" s="183">
        <v>-6235228.2999999998</v>
      </c>
      <c r="K527" s="183">
        <v>-6272515.71</v>
      </c>
      <c r="L527" s="183">
        <v>-6669566.0700000003</v>
      </c>
      <c r="M527" s="183">
        <v>-7592948.9800000004</v>
      </c>
      <c r="N527" s="183">
        <v>-9457323.1999999993</v>
      </c>
      <c r="O527" s="183">
        <v>-10076922.039999999</v>
      </c>
      <c r="P527" s="183">
        <v>-10889275.970000001</v>
      </c>
      <c r="Q527" s="183">
        <v>-9360149.75</v>
      </c>
      <c r="R527" s="183">
        <v>-1274525.3500000001</v>
      </c>
      <c r="S527" s="184">
        <f t="shared" si="124"/>
        <v>-7913949.0033333329</v>
      </c>
      <c r="T527" s="180"/>
      <c r="U527" s="188"/>
      <c r="V527" s="186">
        <f t="shared" si="129"/>
        <v>-7913949.0033333329</v>
      </c>
      <c r="W527" s="186"/>
      <c r="X527" s="187"/>
      <c r="Y527" s="186"/>
      <c r="Z527" s="186"/>
      <c r="AA527" s="188"/>
      <c r="AB527" s="186"/>
      <c r="AC527" s="180"/>
      <c r="AD527" s="260">
        <f t="shared" si="130"/>
        <v>-7913949.0033333329</v>
      </c>
      <c r="AE527" s="180"/>
      <c r="AF527" s="190">
        <f t="shared" si="115"/>
        <v>0</v>
      </c>
    </row>
    <row r="528" spans="1:32">
      <c r="A528" s="180">
        <v>501</v>
      </c>
      <c r="B528" s="181" t="s">
        <v>441</v>
      </c>
      <c r="C528" s="181" t="s">
        <v>363</v>
      </c>
      <c r="D528" s="181" t="s">
        <v>804</v>
      </c>
      <c r="E528" s="229" t="s">
        <v>805</v>
      </c>
      <c r="F528" s="183">
        <v>0</v>
      </c>
      <c r="G528" s="183">
        <v>-25000</v>
      </c>
      <c r="H528" s="183">
        <v>-50000</v>
      </c>
      <c r="I528" s="183">
        <v>-73256.14</v>
      </c>
      <c r="J528" s="183">
        <v>-25871.93</v>
      </c>
      <c r="K528" s="183">
        <v>-49128.07</v>
      </c>
      <c r="L528" s="183">
        <v>-72384.210000000006</v>
      </c>
      <c r="M528" s="183">
        <v>-29614.35</v>
      </c>
      <c r="N528" s="183">
        <v>-48256.14</v>
      </c>
      <c r="O528" s="183">
        <v>-5661.3899999999903</v>
      </c>
      <c r="P528" s="183">
        <v>-24478.29</v>
      </c>
      <c r="Q528" s="183">
        <v>-43120.08</v>
      </c>
      <c r="R528" s="183">
        <v>-61761.87</v>
      </c>
      <c r="S528" s="184">
        <f t="shared" si="124"/>
        <v>-39804.294583333336</v>
      </c>
      <c r="T528" s="180"/>
      <c r="U528" s="188"/>
      <c r="V528" s="186">
        <f t="shared" si="129"/>
        <v>-39804.294583333336</v>
      </c>
      <c r="W528" s="186"/>
      <c r="X528" s="187"/>
      <c r="Y528" s="186"/>
      <c r="Z528" s="186"/>
      <c r="AA528" s="188"/>
      <c r="AB528" s="186"/>
      <c r="AC528" s="180"/>
      <c r="AD528" s="260">
        <f t="shared" si="130"/>
        <v>-39804.294583333336</v>
      </c>
      <c r="AE528" s="180"/>
      <c r="AF528" s="190">
        <f t="shared" si="115"/>
        <v>0</v>
      </c>
    </row>
    <row r="529" spans="1:32">
      <c r="A529" s="180">
        <v>502</v>
      </c>
      <c r="B529" s="181" t="s">
        <v>441</v>
      </c>
      <c r="C529" s="181" t="s">
        <v>363</v>
      </c>
      <c r="D529" s="181" t="s">
        <v>806</v>
      </c>
      <c r="E529" s="229" t="s">
        <v>807</v>
      </c>
      <c r="F529" s="183">
        <v>-554325</v>
      </c>
      <c r="G529" s="183">
        <v>-554325</v>
      </c>
      <c r="H529" s="183">
        <v>-554325</v>
      </c>
      <c r="I529" s="183">
        <v>-554325</v>
      </c>
      <c r="J529" s="183">
        <v>-554325</v>
      </c>
      <c r="K529" s="183">
        <v>-554325</v>
      </c>
      <c r="L529" s="183">
        <v>-554325</v>
      </c>
      <c r="M529" s="183">
        <v>-554325</v>
      </c>
      <c r="N529" s="183">
        <v>-554325</v>
      </c>
      <c r="O529" s="183">
        <v>-554325</v>
      </c>
      <c r="P529" s="183">
        <v>-554325</v>
      </c>
      <c r="Q529" s="183">
        <v>-554325</v>
      </c>
      <c r="R529" s="183">
        <v>-570707</v>
      </c>
      <c r="S529" s="184">
        <f t="shared" si="124"/>
        <v>-555007.58333333337</v>
      </c>
      <c r="T529" s="180"/>
      <c r="U529" s="188"/>
      <c r="V529" s="186">
        <f t="shared" si="129"/>
        <v>-555007.58333333337</v>
      </c>
      <c r="W529" s="186"/>
      <c r="X529" s="187"/>
      <c r="Y529" s="186"/>
      <c r="Z529" s="186"/>
      <c r="AA529" s="188"/>
      <c r="AB529" s="186"/>
      <c r="AC529" s="180"/>
      <c r="AD529" s="260">
        <f t="shared" si="130"/>
        <v>-555007.58333333337</v>
      </c>
      <c r="AE529" s="180"/>
      <c r="AF529" s="190">
        <f t="shared" si="115"/>
        <v>0</v>
      </c>
    </row>
    <row r="530" spans="1:32">
      <c r="A530" s="180">
        <v>503</v>
      </c>
      <c r="B530" s="181" t="s">
        <v>441</v>
      </c>
      <c r="C530" s="181" t="s">
        <v>362</v>
      </c>
      <c r="D530" s="181" t="s">
        <v>22</v>
      </c>
      <c r="E530" s="229" t="s">
        <v>800</v>
      </c>
      <c r="F530" s="183">
        <v>-1925850.86</v>
      </c>
      <c r="G530" s="183">
        <v>-1115369.48</v>
      </c>
      <c r="H530" s="183">
        <v>-1140596.31</v>
      </c>
      <c r="I530" s="183">
        <v>-1356576.95</v>
      </c>
      <c r="J530" s="183">
        <v>-1594504.36</v>
      </c>
      <c r="K530" s="183">
        <v>-1771197.42</v>
      </c>
      <c r="L530" s="183">
        <v>-1944337.85</v>
      </c>
      <c r="M530" s="183">
        <v>-1137038.46</v>
      </c>
      <c r="N530" s="183">
        <v>-1241361.32</v>
      </c>
      <c r="O530" s="183">
        <v>-1469706.02</v>
      </c>
      <c r="P530" s="183">
        <v>-1746137.36</v>
      </c>
      <c r="Q530" s="183">
        <v>-1835241.4</v>
      </c>
      <c r="R530" s="183">
        <v>-1026586.12</v>
      </c>
      <c r="S530" s="184">
        <f t="shared" si="124"/>
        <v>-1485690.4516666669</v>
      </c>
      <c r="T530" s="180"/>
      <c r="U530" s="188"/>
      <c r="V530" s="186">
        <f>+S530</f>
        <v>-1485690.4516666669</v>
      </c>
      <c r="W530" s="186"/>
      <c r="X530" s="187"/>
      <c r="Y530" s="186"/>
      <c r="Z530" s="186"/>
      <c r="AA530" s="188"/>
      <c r="AB530" s="186"/>
      <c r="AC530" s="180"/>
      <c r="AD530" s="260">
        <f t="shared" si="130"/>
        <v>-1485690.4516666669</v>
      </c>
      <c r="AE530" s="180"/>
      <c r="AF530" s="190">
        <f t="shared" si="115"/>
        <v>0</v>
      </c>
    </row>
    <row r="531" spans="1:32">
      <c r="A531" s="180">
        <v>504</v>
      </c>
      <c r="B531" s="181" t="s">
        <v>441</v>
      </c>
      <c r="C531" s="181" t="s">
        <v>362</v>
      </c>
      <c r="D531" s="181" t="s">
        <v>27</v>
      </c>
      <c r="E531" s="229" t="s">
        <v>801</v>
      </c>
      <c r="F531" s="183">
        <v>-1697134.42</v>
      </c>
      <c r="G531" s="183">
        <v>-1836523.29</v>
      </c>
      <c r="H531" s="183">
        <v>-262338.15000000002</v>
      </c>
      <c r="I531" s="183">
        <v>-285570.96999999997</v>
      </c>
      <c r="J531" s="183">
        <v>-330818.46999999997</v>
      </c>
      <c r="K531" s="183">
        <v>-378599.67</v>
      </c>
      <c r="L531" s="183">
        <v>-505611.55</v>
      </c>
      <c r="M531" s="183">
        <v>-612172.01</v>
      </c>
      <c r="N531" s="183">
        <v>-705864.88</v>
      </c>
      <c r="O531" s="183">
        <v>-1089425.81</v>
      </c>
      <c r="P531" s="183">
        <v>-1335651.52</v>
      </c>
      <c r="Q531" s="183">
        <v>-1378091.8</v>
      </c>
      <c r="R531" s="183">
        <v>-1521146.44</v>
      </c>
      <c r="S531" s="184">
        <f t="shared" si="124"/>
        <v>-860817.37916666653</v>
      </c>
      <c r="T531" s="180"/>
      <c r="U531" s="188"/>
      <c r="V531" s="186">
        <f t="shared" ref="V531:V532" si="131">+S531</f>
        <v>-860817.37916666653</v>
      </c>
      <c r="W531" s="186"/>
      <c r="X531" s="187"/>
      <c r="Y531" s="186"/>
      <c r="Z531" s="186"/>
      <c r="AA531" s="188"/>
      <c r="AB531" s="186"/>
      <c r="AC531" s="180"/>
      <c r="AD531" s="260">
        <f t="shared" si="130"/>
        <v>-860817.37916666653</v>
      </c>
      <c r="AE531" s="180"/>
      <c r="AF531" s="190"/>
    </row>
    <row r="532" spans="1:32">
      <c r="A532" s="180">
        <v>505</v>
      </c>
      <c r="B532" s="181" t="s">
        <v>441</v>
      </c>
      <c r="C532" s="181" t="s">
        <v>364</v>
      </c>
      <c r="D532" s="181" t="s">
        <v>22</v>
      </c>
      <c r="E532" s="229" t="s">
        <v>365</v>
      </c>
      <c r="F532" s="183">
        <v>-2137261.0299999998</v>
      </c>
      <c r="G532" s="183">
        <v>-2146738.13</v>
      </c>
      <c r="H532" s="183">
        <v>-2154621.0099999998</v>
      </c>
      <c r="I532" s="183">
        <v>-2154047.64</v>
      </c>
      <c r="J532" s="183">
        <v>-2162920.21</v>
      </c>
      <c r="K532" s="183">
        <v>-2097912.2200000002</v>
      </c>
      <c r="L532" s="183">
        <v>-2104500.14</v>
      </c>
      <c r="M532" s="183">
        <v>-2099812.4300000002</v>
      </c>
      <c r="N532" s="183">
        <v>-2074851.52</v>
      </c>
      <c r="O532" s="183">
        <v>-2083578.04</v>
      </c>
      <c r="P532" s="183">
        <v>-2092320.34</v>
      </c>
      <c r="Q532" s="183">
        <v>-2091675.51</v>
      </c>
      <c r="R532" s="183">
        <v>-2449529.34</v>
      </c>
      <c r="S532" s="184">
        <f t="shared" si="124"/>
        <v>-2129697.6979166665</v>
      </c>
      <c r="T532" s="180"/>
      <c r="U532" s="188"/>
      <c r="V532" s="186">
        <f t="shared" si="131"/>
        <v>-2129697.6979166665</v>
      </c>
      <c r="W532" s="186"/>
      <c r="X532" s="187"/>
      <c r="Y532" s="186"/>
      <c r="Z532" s="186"/>
      <c r="AA532" s="188"/>
      <c r="AB532" s="186"/>
      <c r="AC532" s="180"/>
      <c r="AD532" s="260">
        <f t="shared" si="130"/>
        <v>-2129697.6979166665</v>
      </c>
      <c r="AE532" s="180"/>
      <c r="AF532" s="190"/>
    </row>
    <row r="533" spans="1:32">
      <c r="A533" s="180">
        <v>506</v>
      </c>
      <c r="B533" s="181" t="s">
        <v>441</v>
      </c>
      <c r="C533" s="181" t="s">
        <v>366</v>
      </c>
      <c r="D533" s="181" t="s">
        <v>22</v>
      </c>
      <c r="E533" s="229" t="s">
        <v>196</v>
      </c>
      <c r="F533" s="183">
        <v>5.8207660913467397E-10</v>
      </c>
      <c r="G533" s="183">
        <v>-348.87</v>
      </c>
      <c r="H533" s="183">
        <v>-103755.31</v>
      </c>
      <c r="I533" s="183">
        <v>-22421.81</v>
      </c>
      <c r="J533" s="183">
        <v>-31763.65</v>
      </c>
      <c r="K533" s="183">
        <v>-82805.19</v>
      </c>
      <c r="L533" s="183">
        <v>-370249.46</v>
      </c>
      <c r="M533" s="183">
        <v>-663576.93000000005</v>
      </c>
      <c r="N533" s="183">
        <v>-620018.16</v>
      </c>
      <c r="O533" s="183">
        <v>1.16415321826935E-10</v>
      </c>
      <c r="P533" s="183">
        <v>-40693.849999999897</v>
      </c>
      <c r="Q533" s="183">
        <v>-159437.01999999999</v>
      </c>
      <c r="R533" s="183">
        <v>-213748.65</v>
      </c>
      <c r="S533" s="184">
        <f t="shared" si="124"/>
        <v>-183495.38124999998</v>
      </c>
      <c r="T533" s="180"/>
      <c r="U533" s="188"/>
      <c r="V533" s="186">
        <f t="shared" si="129"/>
        <v>-183495.38124999998</v>
      </c>
      <c r="W533" s="186"/>
      <c r="X533" s="187"/>
      <c r="Y533" s="186"/>
      <c r="Z533" s="186"/>
      <c r="AA533" s="188"/>
      <c r="AB533" s="186"/>
      <c r="AC533" s="180"/>
      <c r="AD533" s="260">
        <f t="shared" si="130"/>
        <v>-183495.38124999998</v>
      </c>
      <c r="AE533" s="180"/>
      <c r="AF533" s="190">
        <f t="shared" si="115"/>
        <v>0</v>
      </c>
    </row>
    <row r="534" spans="1:32">
      <c r="A534" s="180">
        <v>507</v>
      </c>
      <c r="B534" s="181" t="s">
        <v>441</v>
      </c>
      <c r="C534" s="181" t="s">
        <v>367</v>
      </c>
      <c r="D534" s="181" t="s">
        <v>814</v>
      </c>
      <c r="E534" s="229" t="s">
        <v>815</v>
      </c>
      <c r="F534" s="183">
        <v>-20872.259999999998</v>
      </c>
      <c r="G534" s="183">
        <v>-80676.320000000007</v>
      </c>
      <c r="H534" s="183">
        <v>-81716.14</v>
      </c>
      <c r="I534" s="183">
        <v>-87420.7</v>
      </c>
      <c r="J534" s="183">
        <v>-64987.93</v>
      </c>
      <c r="K534" s="183">
        <v>-70097.03</v>
      </c>
      <c r="L534" s="183">
        <v>-74991.41</v>
      </c>
      <c r="M534" s="183">
        <v>-82935.570000000007</v>
      </c>
      <c r="N534" s="183">
        <v>-59359.92</v>
      </c>
      <c r="O534" s="183">
        <v>-62695.91</v>
      </c>
      <c r="P534" s="183">
        <v>-42483.74</v>
      </c>
      <c r="Q534" s="183">
        <v>-41470.5</v>
      </c>
      <c r="R534" s="183">
        <v>-67919.5</v>
      </c>
      <c r="S534" s="184">
        <f t="shared" si="124"/>
        <v>-66102.587500000009</v>
      </c>
      <c r="T534" s="180"/>
      <c r="U534" s="188"/>
      <c r="V534" s="186">
        <f t="shared" si="129"/>
        <v>-66102.587500000009</v>
      </c>
      <c r="W534" s="186"/>
      <c r="X534" s="187"/>
      <c r="Y534" s="186"/>
      <c r="Z534" s="186"/>
      <c r="AA534" s="188"/>
      <c r="AB534" s="186"/>
      <c r="AC534" s="180"/>
      <c r="AD534" s="260">
        <f t="shared" si="130"/>
        <v>-66102.587500000009</v>
      </c>
      <c r="AE534" s="180"/>
      <c r="AF534" s="190">
        <f t="shared" si="115"/>
        <v>0</v>
      </c>
    </row>
    <row r="535" spans="1:32">
      <c r="A535" s="180">
        <v>508</v>
      </c>
      <c r="B535" s="181" t="s">
        <v>441</v>
      </c>
      <c r="C535" s="181" t="s">
        <v>367</v>
      </c>
      <c r="D535" s="181" t="s">
        <v>816</v>
      </c>
      <c r="E535" s="229" t="s">
        <v>817</v>
      </c>
      <c r="F535" s="183">
        <v>-1244918.45</v>
      </c>
      <c r="G535" s="183">
        <v>-1407556.82</v>
      </c>
      <c r="H535" s="183">
        <v>-431262.87</v>
      </c>
      <c r="I535" s="183">
        <v>-591153.12</v>
      </c>
      <c r="J535" s="183">
        <v>-749732.25</v>
      </c>
      <c r="K535" s="183">
        <v>-903047.87</v>
      </c>
      <c r="L535" s="183">
        <v>-1061710.1000000001</v>
      </c>
      <c r="M535" s="183">
        <v>-1229013.1399999999</v>
      </c>
      <c r="N535" s="183">
        <v>-590585.78</v>
      </c>
      <c r="O535" s="183">
        <v>-748392.14</v>
      </c>
      <c r="P535" s="183">
        <v>-907506.14</v>
      </c>
      <c r="Q535" s="183">
        <v>-1059898.94</v>
      </c>
      <c r="R535" s="183">
        <v>-1228898.25</v>
      </c>
      <c r="S535" s="184">
        <f t="shared" si="124"/>
        <v>-909730.62666666659</v>
      </c>
      <c r="T535" s="180"/>
      <c r="U535" s="188"/>
      <c r="V535" s="186">
        <f t="shared" si="129"/>
        <v>-909730.62666666659</v>
      </c>
      <c r="W535" s="186"/>
      <c r="X535" s="187"/>
      <c r="Y535" s="186"/>
      <c r="Z535" s="186"/>
      <c r="AA535" s="188"/>
      <c r="AB535" s="186"/>
      <c r="AC535" s="180"/>
      <c r="AD535" s="260">
        <f t="shared" si="130"/>
        <v>-909730.62666666659</v>
      </c>
      <c r="AE535" s="180"/>
      <c r="AF535" s="190">
        <f t="shared" si="115"/>
        <v>0</v>
      </c>
    </row>
    <row r="536" spans="1:32">
      <c r="A536" s="180">
        <v>509</v>
      </c>
      <c r="B536" s="181" t="s">
        <v>441</v>
      </c>
      <c r="C536" s="181" t="s">
        <v>367</v>
      </c>
      <c r="D536" s="181" t="s">
        <v>818</v>
      </c>
      <c r="E536" s="229" t="s">
        <v>819</v>
      </c>
      <c r="F536" s="183">
        <v>628.39</v>
      </c>
      <c r="G536" s="183">
        <v>0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183">
        <v>0</v>
      </c>
      <c r="P536" s="183">
        <v>0</v>
      </c>
      <c r="Q536" s="183">
        <v>0</v>
      </c>
      <c r="R536" s="183">
        <v>0</v>
      </c>
      <c r="S536" s="184">
        <f t="shared" si="124"/>
        <v>26.182916666666667</v>
      </c>
      <c r="T536" s="180"/>
      <c r="U536" s="188"/>
      <c r="V536" s="186">
        <f t="shared" si="129"/>
        <v>26.182916666666667</v>
      </c>
      <c r="W536" s="186"/>
      <c r="X536" s="187"/>
      <c r="Y536" s="186"/>
      <c r="Z536" s="186"/>
      <c r="AA536" s="188"/>
      <c r="AB536" s="186"/>
      <c r="AC536" s="180"/>
      <c r="AD536" s="260">
        <f t="shared" si="130"/>
        <v>26.182916666666667</v>
      </c>
      <c r="AE536" s="180"/>
      <c r="AF536" s="190">
        <f t="shared" ref="AF536:AF613" si="132">+U536+V536-AD536</f>
        <v>0</v>
      </c>
    </row>
    <row r="537" spans="1:32">
      <c r="A537" s="180">
        <v>510</v>
      </c>
      <c r="B537" s="181" t="s">
        <v>441</v>
      </c>
      <c r="C537" s="181" t="s">
        <v>367</v>
      </c>
      <c r="D537" s="181" t="s">
        <v>808</v>
      </c>
      <c r="E537" s="229" t="s">
        <v>809</v>
      </c>
      <c r="F537" s="183">
        <v>-115735.99</v>
      </c>
      <c r="G537" s="183">
        <v>-113369.06</v>
      </c>
      <c r="H537" s="183">
        <v>-103337.95</v>
      </c>
      <c r="I537" s="183">
        <v>-92439.23</v>
      </c>
      <c r="J537" s="183">
        <v>-75919.520000000004</v>
      </c>
      <c r="K537" s="183">
        <v>-42972.160000000003</v>
      </c>
      <c r="L537" s="183">
        <v>-17121.21</v>
      </c>
      <c r="M537" s="183">
        <v>-14264.23</v>
      </c>
      <c r="N537" s="183">
        <v>-15309.23</v>
      </c>
      <c r="O537" s="183">
        <v>-12245.16</v>
      </c>
      <c r="P537" s="183">
        <v>-22678.69</v>
      </c>
      <c r="Q537" s="183">
        <v>-28501.66</v>
      </c>
      <c r="R537" s="183">
        <v>-36542.800000000003</v>
      </c>
      <c r="S537" s="184">
        <f t="shared" si="124"/>
        <v>-51191.457916666666</v>
      </c>
      <c r="T537" s="180"/>
      <c r="U537" s="188"/>
      <c r="V537" s="186">
        <f t="shared" si="129"/>
        <v>-51191.457916666666</v>
      </c>
      <c r="W537" s="186"/>
      <c r="X537" s="187"/>
      <c r="Y537" s="186"/>
      <c r="Z537" s="186"/>
      <c r="AA537" s="188"/>
      <c r="AB537" s="186"/>
      <c r="AC537" s="180"/>
      <c r="AD537" s="260">
        <f t="shared" si="130"/>
        <v>-51191.457916666666</v>
      </c>
      <c r="AE537" s="180"/>
      <c r="AF537" s="190">
        <f t="shared" si="132"/>
        <v>0</v>
      </c>
    </row>
    <row r="538" spans="1:32">
      <c r="A538" s="180">
        <v>511</v>
      </c>
      <c r="B538" s="181" t="s">
        <v>994</v>
      </c>
      <c r="C538" s="181" t="s">
        <v>1057</v>
      </c>
      <c r="D538" s="180" t="s">
        <v>1041</v>
      </c>
      <c r="E538" s="229" t="s">
        <v>1058</v>
      </c>
      <c r="F538" s="183">
        <v>-70339.81</v>
      </c>
      <c r="G538" s="183">
        <v>-68001.740000000005</v>
      </c>
      <c r="H538" s="183">
        <v>-65657.34</v>
      </c>
      <c r="I538" s="183">
        <v>-63307.59</v>
      </c>
      <c r="J538" s="183">
        <v>-60951.49</v>
      </c>
      <c r="K538" s="183">
        <v>-81334.7</v>
      </c>
      <c r="L538" s="183">
        <v>-81150.080000000002</v>
      </c>
      <c r="M538" s="183">
        <v>-80964.69</v>
      </c>
      <c r="N538" s="183">
        <v>-80779.649999999994</v>
      </c>
      <c r="O538" s="183">
        <v>-80594.02</v>
      </c>
      <c r="P538" s="183">
        <v>-79678.89</v>
      </c>
      <c r="Q538" s="183">
        <v>-78760.69</v>
      </c>
      <c r="R538" s="183">
        <v>-76614.75</v>
      </c>
      <c r="S538" s="184">
        <f t="shared" si="124"/>
        <v>-74554.846666666679</v>
      </c>
      <c r="T538" s="180"/>
      <c r="U538" s="188"/>
      <c r="V538" s="186">
        <f t="shared" si="129"/>
        <v>-74554.846666666679</v>
      </c>
      <c r="W538" s="186"/>
      <c r="X538" s="187"/>
      <c r="Y538" s="186"/>
      <c r="Z538" s="186"/>
      <c r="AA538" s="188"/>
      <c r="AB538" s="186"/>
      <c r="AC538" s="180"/>
      <c r="AD538" s="260">
        <f t="shared" si="130"/>
        <v>-74554.846666666679</v>
      </c>
      <c r="AE538" s="180"/>
      <c r="AF538" s="190">
        <f t="shared" si="132"/>
        <v>0</v>
      </c>
    </row>
    <row r="539" spans="1:32">
      <c r="A539" s="180">
        <v>512</v>
      </c>
      <c r="B539" s="181" t="s">
        <v>441</v>
      </c>
      <c r="C539" s="181" t="s">
        <v>376</v>
      </c>
      <c r="D539" s="180" t="s">
        <v>22</v>
      </c>
      <c r="E539" s="229" t="s">
        <v>211</v>
      </c>
      <c r="F539" s="183">
        <v>0</v>
      </c>
      <c r="G539" s="183">
        <v>-43786.81</v>
      </c>
      <c r="H539" s="183">
        <v>-124157.07</v>
      </c>
      <c r="I539" s="183">
        <v>-81802.87</v>
      </c>
      <c r="J539" s="183">
        <v>0</v>
      </c>
      <c r="K539" s="183">
        <v>0</v>
      </c>
      <c r="L539" s="183">
        <v>-391.06</v>
      </c>
      <c r="M539" s="183">
        <v>0</v>
      </c>
      <c r="N539" s="183">
        <v>0</v>
      </c>
      <c r="O539" s="183">
        <v>0</v>
      </c>
      <c r="P539" s="183">
        <v>0</v>
      </c>
      <c r="Q539" s="183">
        <v>-314565.40000000002</v>
      </c>
      <c r="R539" s="183">
        <v>-558997.84</v>
      </c>
      <c r="S539" s="184">
        <f t="shared" si="124"/>
        <v>-70350.177499999991</v>
      </c>
      <c r="T539" s="180"/>
      <c r="U539" s="188"/>
      <c r="V539" s="186">
        <f t="shared" si="129"/>
        <v>-70350.177499999991</v>
      </c>
      <c r="W539" s="186"/>
      <c r="X539" s="187"/>
      <c r="Y539" s="186"/>
      <c r="Z539" s="186"/>
      <c r="AA539" s="188"/>
      <c r="AB539" s="186"/>
      <c r="AC539" s="180"/>
      <c r="AD539" s="260">
        <f t="shared" si="130"/>
        <v>-70350.177499999991</v>
      </c>
      <c r="AE539" s="180"/>
      <c r="AF539" s="190">
        <f t="shared" si="132"/>
        <v>0</v>
      </c>
    </row>
    <row r="540" spans="1:32">
      <c r="A540" s="180">
        <v>513</v>
      </c>
      <c r="B540" s="181" t="s">
        <v>466</v>
      </c>
      <c r="C540" s="181" t="s">
        <v>373</v>
      </c>
      <c r="D540" s="180" t="s">
        <v>124</v>
      </c>
      <c r="E540" s="229" t="s">
        <v>820</v>
      </c>
      <c r="F540" s="183">
        <v>0</v>
      </c>
      <c r="G540" s="183">
        <v>0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183">
        <v>0</v>
      </c>
      <c r="P540" s="183">
        <v>0</v>
      </c>
      <c r="Q540" s="183">
        <v>0</v>
      </c>
      <c r="R540" s="183">
        <v>0</v>
      </c>
      <c r="S540" s="184">
        <f t="shared" si="124"/>
        <v>0</v>
      </c>
      <c r="T540" s="180"/>
      <c r="U540" s="188"/>
      <c r="V540" s="186">
        <f t="shared" si="129"/>
        <v>0</v>
      </c>
      <c r="W540" s="186"/>
      <c r="X540" s="187"/>
      <c r="Y540" s="186"/>
      <c r="Z540" s="186"/>
      <c r="AA540" s="188"/>
      <c r="AB540" s="186"/>
      <c r="AC540" s="180"/>
      <c r="AD540" s="260">
        <f t="shared" si="130"/>
        <v>0</v>
      </c>
      <c r="AE540" s="180"/>
      <c r="AF540" s="190">
        <f t="shared" si="132"/>
        <v>0</v>
      </c>
    </row>
    <row r="541" spans="1:32">
      <c r="A541" s="180">
        <v>514</v>
      </c>
      <c r="B541" s="181" t="s">
        <v>466</v>
      </c>
      <c r="C541" s="181" t="s">
        <v>357</v>
      </c>
      <c r="D541" s="180" t="s">
        <v>729</v>
      </c>
      <c r="E541" s="229" t="s">
        <v>358</v>
      </c>
      <c r="F541" s="183">
        <v>-118440.31</v>
      </c>
      <c r="G541" s="183">
        <v>-114977.46</v>
      </c>
      <c r="H541" s="183">
        <v>-111039.46</v>
      </c>
      <c r="I541" s="183">
        <v>-107275</v>
      </c>
      <c r="J541" s="183">
        <v>-104603</v>
      </c>
      <c r="K541" s="183">
        <v>-88279.01</v>
      </c>
      <c r="L541" s="183">
        <v>-80997.45</v>
      </c>
      <c r="M541" s="183">
        <v>-77336.460000000006</v>
      </c>
      <c r="N541" s="183">
        <v>-82958.399999999994</v>
      </c>
      <c r="O541" s="183">
        <v>-76208.66</v>
      </c>
      <c r="P541" s="183">
        <v>-70638.52</v>
      </c>
      <c r="Q541" s="183">
        <v>-73408.479999999996</v>
      </c>
      <c r="R541" s="183">
        <v>-67384.36</v>
      </c>
      <c r="S541" s="184">
        <f t="shared" si="124"/>
        <v>-90052.85291666667</v>
      </c>
      <c r="T541" s="180"/>
      <c r="U541" s="188"/>
      <c r="V541" s="186"/>
      <c r="W541" s="186"/>
      <c r="X541" s="187">
        <f>+S541</f>
        <v>-90052.85291666667</v>
      </c>
      <c r="Y541" s="186"/>
      <c r="Z541" s="186"/>
      <c r="AA541" s="188"/>
      <c r="AB541" s="186">
        <f>+X541</f>
        <v>-90052.85291666667</v>
      </c>
      <c r="AC541" s="180"/>
      <c r="AD541" s="260">
        <f t="shared" si="130"/>
        <v>0</v>
      </c>
      <c r="AE541" s="180"/>
      <c r="AF541" s="190">
        <f t="shared" si="132"/>
        <v>0</v>
      </c>
    </row>
    <row r="542" spans="1:32">
      <c r="A542" s="180">
        <v>515</v>
      </c>
      <c r="B542" s="181" t="s">
        <v>466</v>
      </c>
      <c r="C542" s="181" t="s">
        <v>351</v>
      </c>
      <c r="D542" s="180" t="s">
        <v>231</v>
      </c>
      <c r="E542" s="229" t="s">
        <v>1142</v>
      </c>
      <c r="F542" s="183">
        <v>0</v>
      </c>
      <c r="G542" s="183">
        <v>0</v>
      </c>
      <c r="H542" s="183">
        <v>-83539.039999999994</v>
      </c>
      <c r="I542" s="183">
        <v>-272748.17</v>
      </c>
      <c r="J542" s="183">
        <v>-333672.76</v>
      </c>
      <c r="K542" s="183">
        <v>-309319.53000000003</v>
      </c>
      <c r="L542" s="183">
        <v>-241217.04</v>
      </c>
      <c r="M542" s="183">
        <v>-2.91038304567337E-11</v>
      </c>
      <c r="N542" s="183">
        <v>-2.91038304567337E-11</v>
      </c>
      <c r="O542" s="183">
        <v>-2.91038304567337E-11</v>
      </c>
      <c r="P542" s="183">
        <v>-2.91038304567337E-11</v>
      </c>
      <c r="Q542" s="183">
        <v>-2.91038304567337E-11</v>
      </c>
      <c r="R542" s="183">
        <v>-185595.73</v>
      </c>
      <c r="S542" s="184">
        <f t="shared" si="124"/>
        <v>-111107.86708333333</v>
      </c>
      <c r="T542" s="180"/>
      <c r="U542" s="188"/>
      <c r="V542" s="186">
        <f t="shared" si="129"/>
        <v>-111107.86708333333</v>
      </c>
      <c r="W542" s="186"/>
      <c r="X542" s="187"/>
      <c r="Y542" s="186"/>
      <c r="Z542" s="186"/>
      <c r="AA542" s="188"/>
      <c r="AB542" s="186"/>
      <c r="AC542" s="180"/>
      <c r="AD542" s="260">
        <f t="shared" si="130"/>
        <v>-111107.86708333333</v>
      </c>
      <c r="AE542" s="180"/>
      <c r="AF542" s="190">
        <f t="shared" si="132"/>
        <v>0</v>
      </c>
    </row>
    <row r="543" spans="1:32">
      <c r="A543" s="180">
        <v>516</v>
      </c>
      <c r="B543" s="181" t="s">
        <v>466</v>
      </c>
      <c r="C543" s="181" t="s">
        <v>354</v>
      </c>
      <c r="D543" s="180" t="s">
        <v>42</v>
      </c>
      <c r="E543" s="229" t="s">
        <v>778</v>
      </c>
      <c r="F543" s="183">
        <v>0</v>
      </c>
      <c r="G543" s="183">
        <v>0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-182381</v>
      </c>
      <c r="N543" s="183">
        <v>-364762</v>
      </c>
      <c r="O543" s="183">
        <v>-547143</v>
      </c>
      <c r="P543" s="183">
        <v>-729524</v>
      </c>
      <c r="Q543" s="183">
        <v>0</v>
      </c>
      <c r="R543" s="183">
        <v>0</v>
      </c>
      <c r="S543" s="184">
        <f t="shared" si="124"/>
        <v>-151984.16666666666</v>
      </c>
      <c r="T543" s="180"/>
      <c r="U543" s="188"/>
      <c r="V543" s="186">
        <f t="shared" si="129"/>
        <v>-151984.16666666666</v>
      </c>
      <c r="W543" s="186"/>
      <c r="X543" s="187"/>
      <c r="Y543" s="186"/>
      <c r="Z543" s="186"/>
      <c r="AA543" s="188"/>
      <c r="AB543" s="186"/>
      <c r="AC543" s="180"/>
      <c r="AD543" s="260">
        <f t="shared" si="130"/>
        <v>-151984.16666666666</v>
      </c>
      <c r="AE543" s="180"/>
      <c r="AF543" s="190">
        <f t="shared" si="132"/>
        <v>0</v>
      </c>
    </row>
    <row r="544" spans="1:32">
      <c r="A544" s="180">
        <v>517</v>
      </c>
      <c r="B544" s="181" t="s">
        <v>466</v>
      </c>
      <c r="C544" s="181" t="s">
        <v>354</v>
      </c>
      <c r="D544" s="180" t="s">
        <v>229</v>
      </c>
      <c r="E544" s="229" t="s">
        <v>779</v>
      </c>
      <c r="F544" s="183">
        <v>-920291.67</v>
      </c>
      <c r="G544" s="183">
        <v>-673723.19</v>
      </c>
      <c r="H544" s="183">
        <v>-928210.33</v>
      </c>
      <c r="I544" s="183">
        <v>-1198004.44</v>
      </c>
      <c r="J544" s="183">
        <v>-411757.19</v>
      </c>
      <c r="K544" s="183">
        <v>-494697.81</v>
      </c>
      <c r="L544" s="183">
        <v>-574281.56999999995</v>
      </c>
      <c r="M544" s="183">
        <v>-157960.82999999999</v>
      </c>
      <c r="N544" s="183">
        <v>-221996.79999999999</v>
      </c>
      <c r="O544" s="183">
        <v>-306469.76000000001</v>
      </c>
      <c r="P544" s="183">
        <v>-216800.66</v>
      </c>
      <c r="Q544" s="183">
        <v>-500260.4</v>
      </c>
      <c r="R544" s="183">
        <v>-924639.48</v>
      </c>
      <c r="S544" s="184">
        <f t="shared" si="124"/>
        <v>-550552.37958333339</v>
      </c>
      <c r="T544" s="180"/>
      <c r="U544" s="188"/>
      <c r="V544" s="186">
        <f t="shared" si="129"/>
        <v>-550552.37958333339</v>
      </c>
      <c r="W544" s="186"/>
      <c r="X544" s="187"/>
      <c r="Y544" s="186"/>
      <c r="Z544" s="186"/>
      <c r="AA544" s="188"/>
      <c r="AB544" s="186"/>
      <c r="AC544" s="180"/>
      <c r="AD544" s="260">
        <f t="shared" si="130"/>
        <v>-550552.37958333339</v>
      </c>
      <c r="AE544" s="180"/>
      <c r="AF544" s="190">
        <f t="shared" si="132"/>
        <v>0</v>
      </c>
    </row>
    <row r="545" spans="1:32">
      <c r="A545" s="180">
        <v>518</v>
      </c>
      <c r="B545" s="181" t="s">
        <v>466</v>
      </c>
      <c r="C545" s="181" t="s">
        <v>354</v>
      </c>
      <c r="D545" s="180" t="s">
        <v>783</v>
      </c>
      <c r="E545" s="229" t="s">
        <v>784</v>
      </c>
      <c r="F545" s="183">
        <v>0</v>
      </c>
      <c r="G545" s="183">
        <v>-15487.26</v>
      </c>
      <c r="H545" s="183">
        <v>-30974.52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183">
        <v>0</v>
      </c>
      <c r="P545" s="183">
        <v>0</v>
      </c>
      <c r="Q545" s="183">
        <v>0</v>
      </c>
      <c r="R545" s="183">
        <v>0</v>
      </c>
      <c r="S545" s="184">
        <f t="shared" si="124"/>
        <v>-3871.8150000000001</v>
      </c>
      <c r="T545" s="180"/>
      <c r="U545" s="188"/>
      <c r="V545" s="186">
        <f t="shared" si="129"/>
        <v>-3871.8150000000001</v>
      </c>
      <c r="W545" s="186"/>
      <c r="X545" s="187"/>
      <c r="Y545" s="186"/>
      <c r="Z545" s="186"/>
      <c r="AA545" s="188"/>
      <c r="AB545" s="186"/>
      <c r="AC545" s="180"/>
      <c r="AD545" s="260">
        <f t="shared" si="130"/>
        <v>-3871.8150000000001</v>
      </c>
      <c r="AE545" s="180"/>
      <c r="AF545" s="190">
        <f t="shared" si="132"/>
        <v>0</v>
      </c>
    </row>
    <row r="546" spans="1:32">
      <c r="A546" s="180">
        <v>519</v>
      </c>
      <c r="B546" s="181" t="s">
        <v>466</v>
      </c>
      <c r="C546" s="181" t="s">
        <v>354</v>
      </c>
      <c r="D546" s="180" t="s">
        <v>1041</v>
      </c>
      <c r="E546" s="229" t="s">
        <v>1055</v>
      </c>
      <c r="F546" s="183">
        <v>0</v>
      </c>
      <c r="G546" s="183">
        <v>0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183">
        <v>0</v>
      </c>
      <c r="P546" s="183">
        <v>0</v>
      </c>
      <c r="Q546" s="183">
        <v>0</v>
      </c>
      <c r="R546" s="183">
        <v>0</v>
      </c>
      <c r="S546" s="184">
        <f t="shared" si="124"/>
        <v>0</v>
      </c>
      <c r="T546" s="180"/>
      <c r="U546" s="188"/>
      <c r="V546" s="186">
        <f>+S546</f>
        <v>0</v>
      </c>
      <c r="W546" s="186"/>
      <c r="X546" s="187"/>
      <c r="Y546" s="186"/>
      <c r="Z546" s="186"/>
      <c r="AA546" s="188"/>
      <c r="AB546" s="186"/>
      <c r="AC546" s="180"/>
      <c r="AD546" s="260">
        <f t="shared" si="130"/>
        <v>0</v>
      </c>
      <c r="AE546" s="180"/>
      <c r="AF546" s="190">
        <f t="shared" si="132"/>
        <v>0</v>
      </c>
    </row>
    <row r="547" spans="1:32">
      <c r="A547" s="180">
        <v>520</v>
      </c>
      <c r="B547" s="181" t="s">
        <v>466</v>
      </c>
      <c r="C547" s="181" t="s">
        <v>354</v>
      </c>
      <c r="D547" s="180" t="s">
        <v>1143</v>
      </c>
      <c r="E547" s="229" t="s">
        <v>1144</v>
      </c>
      <c r="F547" s="183">
        <v>0</v>
      </c>
      <c r="G547" s="183">
        <v>0</v>
      </c>
      <c r="H547" s="183">
        <v>0</v>
      </c>
      <c r="I547" s="183">
        <v>-75000</v>
      </c>
      <c r="J547" s="183">
        <v>0</v>
      </c>
      <c r="K547" s="183">
        <v>0</v>
      </c>
      <c r="L547" s="183">
        <v>-75000</v>
      </c>
      <c r="M547" s="183">
        <v>0</v>
      </c>
      <c r="N547" s="183">
        <v>0</v>
      </c>
      <c r="O547" s="183">
        <v>-75000</v>
      </c>
      <c r="P547" s="183">
        <v>-75000</v>
      </c>
      <c r="Q547" s="183">
        <v>-75000</v>
      </c>
      <c r="R547" s="183">
        <v>-150000</v>
      </c>
      <c r="S547" s="184">
        <f t="shared" si="124"/>
        <v>-37500</v>
      </c>
      <c r="T547" s="180"/>
      <c r="U547" s="188"/>
      <c r="V547" s="186">
        <f>+S547</f>
        <v>-37500</v>
      </c>
      <c r="W547" s="186"/>
      <c r="X547" s="187"/>
      <c r="Y547" s="186"/>
      <c r="Z547" s="186"/>
      <c r="AA547" s="188"/>
      <c r="AB547" s="186"/>
      <c r="AC547" s="180"/>
      <c r="AD547" s="260">
        <f t="shared" si="130"/>
        <v>-37500</v>
      </c>
      <c r="AE547" s="180"/>
      <c r="AF547" s="190"/>
    </row>
    <row r="548" spans="1:32">
      <c r="A548" s="180">
        <v>521</v>
      </c>
      <c r="B548" s="181" t="s">
        <v>466</v>
      </c>
      <c r="C548" s="181" t="s">
        <v>367</v>
      </c>
      <c r="D548" s="180" t="s">
        <v>471</v>
      </c>
      <c r="E548" s="229" t="s">
        <v>810</v>
      </c>
      <c r="F548" s="183">
        <v>-532108.17000000004</v>
      </c>
      <c r="G548" s="183">
        <v>-538734.47</v>
      </c>
      <c r="H548" s="183">
        <v>-374652.77</v>
      </c>
      <c r="I548" s="183">
        <v>-334984.5</v>
      </c>
      <c r="J548" s="183">
        <v>-195539.25</v>
      </c>
      <c r="K548" s="183">
        <v>-143031.43</v>
      </c>
      <c r="L548" s="183">
        <v>-119935.67999999999</v>
      </c>
      <c r="M548" s="183">
        <v>-100445.33</v>
      </c>
      <c r="N548" s="183">
        <v>-104857</v>
      </c>
      <c r="O548" s="183">
        <v>-115781.97</v>
      </c>
      <c r="P548" s="183">
        <v>-239135.9</v>
      </c>
      <c r="Q548" s="183">
        <v>-430821.37</v>
      </c>
      <c r="R548" s="183">
        <v>-506755.45</v>
      </c>
      <c r="S548" s="184">
        <f t="shared" si="124"/>
        <v>-268112.62333333335</v>
      </c>
      <c r="T548" s="180"/>
      <c r="U548" s="188"/>
      <c r="V548" s="186">
        <f t="shared" si="129"/>
        <v>-268112.62333333335</v>
      </c>
      <c r="W548" s="186"/>
      <c r="X548" s="187"/>
      <c r="Y548" s="186"/>
      <c r="Z548" s="186"/>
      <c r="AA548" s="188"/>
      <c r="AB548" s="186"/>
      <c r="AC548" s="180"/>
      <c r="AD548" s="260">
        <f t="shared" si="130"/>
        <v>-268112.62333333335</v>
      </c>
      <c r="AE548" s="180"/>
      <c r="AF548" s="190">
        <f t="shared" si="132"/>
        <v>0</v>
      </c>
    </row>
    <row r="549" spans="1:32">
      <c r="A549" s="180">
        <v>522</v>
      </c>
      <c r="B549" s="181" t="s">
        <v>466</v>
      </c>
      <c r="C549" s="181" t="s">
        <v>367</v>
      </c>
      <c r="D549" s="180" t="s">
        <v>210</v>
      </c>
      <c r="E549" s="229" t="s">
        <v>811</v>
      </c>
      <c r="F549" s="183">
        <v>-1017468.45</v>
      </c>
      <c r="G549" s="183">
        <v>-1009468.17</v>
      </c>
      <c r="H549" s="183">
        <v>-995648.43</v>
      </c>
      <c r="I549" s="183">
        <v>-990673.87</v>
      </c>
      <c r="J549" s="183">
        <v>-987770.06</v>
      </c>
      <c r="K549" s="183">
        <v>-985646.06</v>
      </c>
      <c r="L549" s="183">
        <v>-983865.07</v>
      </c>
      <c r="M549" s="183">
        <v>-982373.43</v>
      </c>
      <c r="N549" s="183">
        <v>-980816.24</v>
      </c>
      <c r="O549" s="183">
        <v>-979096.87</v>
      </c>
      <c r="P549" s="183">
        <v>-975545.69</v>
      </c>
      <c r="Q549" s="183">
        <v>-969148.01</v>
      </c>
      <c r="R549" s="183">
        <v>-965203.02</v>
      </c>
      <c r="S549" s="184">
        <f t="shared" si="124"/>
        <v>-985948.96958333312</v>
      </c>
      <c r="T549" s="180"/>
      <c r="U549" s="188"/>
      <c r="V549" s="186">
        <f t="shared" si="129"/>
        <v>-985948.96958333312</v>
      </c>
      <c r="W549" s="186"/>
      <c r="X549" s="187"/>
      <c r="Y549" s="186"/>
      <c r="Z549" s="186"/>
      <c r="AA549" s="188"/>
      <c r="AB549" s="186"/>
      <c r="AC549" s="180"/>
      <c r="AD549" s="260">
        <f t="shared" si="130"/>
        <v>-985948.96958333312</v>
      </c>
      <c r="AE549" s="180"/>
      <c r="AF549" s="190">
        <f t="shared" si="132"/>
        <v>0</v>
      </c>
    </row>
    <row r="550" spans="1:32">
      <c r="A550" s="180">
        <v>523</v>
      </c>
      <c r="B550" s="181" t="s">
        <v>466</v>
      </c>
      <c r="C550" s="181" t="s">
        <v>367</v>
      </c>
      <c r="D550" s="181" t="s">
        <v>195</v>
      </c>
      <c r="E550" s="229" t="s">
        <v>812</v>
      </c>
      <c r="F550" s="183">
        <v>-2164.79</v>
      </c>
      <c r="G550" s="183">
        <v>-8564.11</v>
      </c>
      <c r="H550" s="183">
        <v>-11119.52</v>
      </c>
      <c r="I550" s="183">
        <v>-12686</v>
      </c>
      <c r="J550" s="183">
        <v>-10186.75</v>
      </c>
      <c r="K550" s="183">
        <v>-7393.59</v>
      </c>
      <c r="L550" s="183">
        <v>-5674.2</v>
      </c>
      <c r="M550" s="183">
        <v>-1279.47</v>
      </c>
      <c r="N550" s="183">
        <v>6470.56</v>
      </c>
      <c r="O550" s="183">
        <v>14536.57</v>
      </c>
      <c r="P550" s="183">
        <v>14864.75</v>
      </c>
      <c r="Q550" s="183">
        <v>11403.15</v>
      </c>
      <c r="R550" s="183">
        <v>19876.919999999998</v>
      </c>
      <c r="S550" s="184">
        <f t="shared" si="124"/>
        <v>-64.378750000000309</v>
      </c>
      <c r="T550" s="180"/>
      <c r="U550" s="188"/>
      <c r="V550" s="186">
        <f t="shared" si="129"/>
        <v>-64.378750000000309</v>
      </c>
      <c r="W550" s="186"/>
      <c r="X550" s="187"/>
      <c r="Y550" s="186"/>
      <c r="Z550" s="186"/>
      <c r="AA550" s="188"/>
      <c r="AB550" s="186"/>
      <c r="AC550" s="180"/>
      <c r="AD550" s="260">
        <f t="shared" si="130"/>
        <v>-64.378750000000309</v>
      </c>
      <c r="AE550" s="180"/>
      <c r="AF550" s="190">
        <f t="shared" si="132"/>
        <v>0</v>
      </c>
    </row>
    <row r="551" spans="1:32">
      <c r="A551" s="180">
        <v>524</v>
      </c>
      <c r="B551" s="181" t="s">
        <v>466</v>
      </c>
      <c r="C551" s="181" t="s">
        <v>367</v>
      </c>
      <c r="D551" s="181" t="s">
        <v>241</v>
      </c>
      <c r="E551" s="229" t="s">
        <v>813</v>
      </c>
      <c r="F551" s="183">
        <v>490971.99</v>
      </c>
      <c r="G551" s="183">
        <v>490971.99</v>
      </c>
      <c r="H551" s="183">
        <v>502715.93</v>
      </c>
      <c r="I551" s="183">
        <v>502715.93</v>
      </c>
      <c r="J551" s="183">
        <v>502715.93</v>
      </c>
      <c r="K551" s="183">
        <v>502715.93</v>
      </c>
      <c r="L551" s="183">
        <v>502715.93</v>
      </c>
      <c r="M551" s="183">
        <v>502715.93</v>
      </c>
      <c r="N551" s="183">
        <v>502715.93</v>
      </c>
      <c r="O551" s="183">
        <v>502715.93</v>
      </c>
      <c r="P551" s="183">
        <v>502715.93</v>
      </c>
      <c r="Q551" s="183">
        <v>502715.93</v>
      </c>
      <c r="R551" s="183">
        <v>495465.93</v>
      </c>
      <c r="S551" s="184">
        <f t="shared" si="124"/>
        <v>500945.85416666669</v>
      </c>
      <c r="T551" s="180"/>
      <c r="U551" s="188"/>
      <c r="V551" s="186">
        <f t="shared" si="129"/>
        <v>500945.85416666669</v>
      </c>
      <c r="W551" s="186"/>
      <c r="X551" s="187"/>
      <c r="Y551" s="186"/>
      <c r="Z551" s="186"/>
      <c r="AA551" s="188"/>
      <c r="AB551" s="186"/>
      <c r="AC551" s="180"/>
      <c r="AD551" s="260">
        <f t="shared" si="130"/>
        <v>500945.85416666669</v>
      </c>
      <c r="AE551" s="180"/>
      <c r="AF551" s="190">
        <f t="shared" si="132"/>
        <v>0</v>
      </c>
    </row>
    <row r="552" spans="1:32">
      <c r="A552" s="180">
        <v>525</v>
      </c>
      <c r="B552" s="181" t="s">
        <v>466</v>
      </c>
      <c r="C552" s="181" t="s">
        <v>374</v>
      </c>
      <c r="D552" s="181" t="s">
        <v>210</v>
      </c>
      <c r="E552" s="229" t="s">
        <v>829</v>
      </c>
      <c r="F552" s="183">
        <v>0</v>
      </c>
      <c r="G552" s="183">
        <v>0</v>
      </c>
      <c r="H552" s="183">
        <v>0</v>
      </c>
      <c r="I552" s="183">
        <v>0</v>
      </c>
      <c r="J552" s="183">
        <v>0</v>
      </c>
      <c r="K552" s="183">
        <v>0</v>
      </c>
      <c r="L552" s="183">
        <v>0</v>
      </c>
      <c r="M552" s="183">
        <v>0</v>
      </c>
      <c r="N552" s="183">
        <v>0</v>
      </c>
      <c r="O552" s="183">
        <v>0</v>
      </c>
      <c r="P552" s="183">
        <v>0</v>
      </c>
      <c r="Q552" s="183">
        <v>0</v>
      </c>
      <c r="R552" s="183">
        <v>0</v>
      </c>
      <c r="S552" s="184">
        <f t="shared" si="124"/>
        <v>0</v>
      </c>
      <c r="T552" s="180"/>
      <c r="U552" s="188"/>
      <c r="V552" s="186">
        <f t="shared" si="129"/>
        <v>0</v>
      </c>
      <c r="W552" s="186"/>
      <c r="X552" s="187"/>
      <c r="Y552" s="186"/>
      <c r="Z552" s="186"/>
      <c r="AA552" s="188"/>
      <c r="AB552" s="186"/>
      <c r="AC552" s="180"/>
      <c r="AD552" s="260">
        <f t="shared" si="130"/>
        <v>0</v>
      </c>
      <c r="AE552" s="180"/>
      <c r="AF552" s="190">
        <f t="shared" si="132"/>
        <v>0</v>
      </c>
    </row>
    <row r="553" spans="1:32">
      <c r="A553" s="180">
        <v>526</v>
      </c>
      <c r="B553" s="181" t="s">
        <v>466</v>
      </c>
      <c r="C553" s="181" t="s">
        <v>374</v>
      </c>
      <c r="D553" s="181" t="s">
        <v>821</v>
      </c>
      <c r="E553" s="229" t="s">
        <v>822</v>
      </c>
      <c r="F553" s="183">
        <v>3387386.16</v>
      </c>
      <c r="G553" s="183">
        <v>4592256.99</v>
      </c>
      <c r="H553" s="183">
        <v>5102116.53</v>
      </c>
      <c r="I553" s="183">
        <v>5183843.9400000004</v>
      </c>
      <c r="J553" s="183">
        <v>5117129.46</v>
      </c>
      <c r="K553" s="183">
        <v>5075765.97</v>
      </c>
      <c r="L553" s="183">
        <v>5079052.58</v>
      </c>
      <c r="M553" s="183">
        <v>5101325.05</v>
      </c>
      <c r="N553" s="183">
        <v>5119288.28</v>
      </c>
      <c r="O553" s="183">
        <v>5235646.2300000004</v>
      </c>
      <c r="P553" s="183">
        <v>4996113.91</v>
      </c>
      <c r="Q553" s="183">
        <v>14494.6699999999</v>
      </c>
      <c r="R553" s="183">
        <v>893069.05</v>
      </c>
      <c r="S553" s="184">
        <f t="shared" si="124"/>
        <v>4396438.4345833333</v>
      </c>
      <c r="T553" s="180"/>
      <c r="U553" s="188"/>
      <c r="V553" s="186"/>
      <c r="W553" s="186"/>
      <c r="X553" s="187">
        <f>+S553</f>
        <v>4396438.4345833333</v>
      </c>
      <c r="Y553" s="186"/>
      <c r="Z553" s="186"/>
      <c r="AA553" s="188"/>
      <c r="AB553" s="186">
        <f>+X553</f>
        <v>4396438.4345833333</v>
      </c>
      <c r="AC553" s="180"/>
      <c r="AD553" s="260">
        <f t="shared" si="130"/>
        <v>0</v>
      </c>
      <c r="AE553" s="180"/>
      <c r="AF553" s="190">
        <f t="shared" si="132"/>
        <v>0</v>
      </c>
    </row>
    <row r="554" spans="1:32">
      <c r="A554" s="180">
        <v>527</v>
      </c>
      <c r="B554" s="181" t="s">
        <v>466</v>
      </c>
      <c r="C554" s="181" t="s">
        <v>374</v>
      </c>
      <c r="D554" s="180" t="s">
        <v>823</v>
      </c>
      <c r="E554" s="229" t="s">
        <v>824</v>
      </c>
      <c r="F554" s="183">
        <v>-2322389.21</v>
      </c>
      <c r="G554" s="183">
        <v>-3025659.98</v>
      </c>
      <c r="H554" s="183">
        <v>-3412593.56</v>
      </c>
      <c r="I554" s="183">
        <v>-3593812.04</v>
      </c>
      <c r="J554" s="183">
        <v>-3272096.7</v>
      </c>
      <c r="K554" s="183">
        <v>-2997477.27</v>
      </c>
      <c r="L554" s="183">
        <v>-2667112.09</v>
      </c>
      <c r="M554" s="183">
        <v>-2200113.27</v>
      </c>
      <c r="N554" s="183">
        <v>-1764176.61</v>
      </c>
      <c r="O554" s="183">
        <v>-1363437.49</v>
      </c>
      <c r="P554" s="183">
        <v>-1431012.51</v>
      </c>
      <c r="Q554" s="183">
        <v>1082148.8400000001</v>
      </c>
      <c r="R554" s="183">
        <v>471950.01</v>
      </c>
      <c r="S554" s="184">
        <f t="shared" si="124"/>
        <v>-2130880.19</v>
      </c>
      <c r="T554" s="180"/>
      <c r="U554" s="188"/>
      <c r="W554" s="186"/>
      <c r="X554" s="186">
        <f>+S554</f>
        <v>-2130880.19</v>
      </c>
      <c r="Y554" s="186"/>
      <c r="Z554" s="186"/>
      <c r="AA554" s="188"/>
      <c r="AB554" s="260">
        <f>+X554</f>
        <v>-2130880.19</v>
      </c>
      <c r="AC554" s="180"/>
      <c r="AE554" s="180"/>
      <c r="AF554" s="190">
        <f t="shared" si="132"/>
        <v>0</v>
      </c>
    </row>
    <row r="555" spans="1:32">
      <c r="A555" s="180">
        <v>528</v>
      </c>
      <c r="B555" s="181" t="s">
        <v>466</v>
      </c>
      <c r="C555" s="181" t="s">
        <v>374</v>
      </c>
      <c r="D555" s="181" t="s">
        <v>825</v>
      </c>
      <c r="E555" s="229" t="s">
        <v>826</v>
      </c>
      <c r="F555" s="183">
        <v>4487237.01</v>
      </c>
      <c r="G555" s="183">
        <v>3567298.8</v>
      </c>
      <c r="H555" s="183">
        <v>2843113.06</v>
      </c>
      <c r="I555" s="183">
        <v>2134420.77</v>
      </c>
      <c r="J555" s="183">
        <v>1567523.92</v>
      </c>
      <c r="K555" s="183">
        <v>1276376.28</v>
      </c>
      <c r="L555" s="183">
        <v>1043516.35</v>
      </c>
      <c r="M555" s="183">
        <v>867802.09999999905</v>
      </c>
      <c r="N555" s="183">
        <v>737422.52999999898</v>
      </c>
      <c r="O555" s="183">
        <v>588877.929999999</v>
      </c>
      <c r="P555" s="183">
        <v>374922.34999999899</v>
      </c>
      <c r="Q555" s="183">
        <v>2392593.36</v>
      </c>
      <c r="R555" s="183">
        <v>1993693.98</v>
      </c>
      <c r="S555" s="184">
        <f t="shared" si="124"/>
        <v>1719527.7454166664</v>
      </c>
      <c r="T555" s="180"/>
      <c r="U555" s="188"/>
      <c r="V555" s="186"/>
      <c r="W555" s="186"/>
      <c r="X555" s="187">
        <f>+S555</f>
        <v>1719527.7454166664</v>
      </c>
      <c r="Y555" s="186"/>
      <c r="Z555" s="186"/>
      <c r="AA555" s="188"/>
      <c r="AB555" s="186">
        <f t="shared" ref="AB555:AB557" si="133">+X555</f>
        <v>1719527.7454166664</v>
      </c>
      <c r="AC555" s="180"/>
      <c r="AD555" s="260">
        <f t="shared" si="130"/>
        <v>0</v>
      </c>
      <c r="AE555" s="180"/>
      <c r="AF555" s="190">
        <f t="shared" si="132"/>
        <v>0</v>
      </c>
    </row>
    <row r="556" spans="1:32">
      <c r="A556" s="180">
        <v>529</v>
      </c>
      <c r="B556" s="181" t="s">
        <v>466</v>
      </c>
      <c r="C556" s="181" t="s">
        <v>374</v>
      </c>
      <c r="D556" s="181" t="s">
        <v>1145</v>
      </c>
      <c r="E556" s="229" t="s">
        <v>1146</v>
      </c>
      <c r="F556" s="183">
        <v>0</v>
      </c>
      <c r="G556" s="183">
        <v>0</v>
      </c>
      <c r="H556" s="183">
        <v>0</v>
      </c>
      <c r="I556" s="183">
        <v>0</v>
      </c>
      <c r="J556" s="183">
        <v>0</v>
      </c>
      <c r="K556" s="183">
        <v>0</v>
      </c>
      <c r="L556" s="183">
        <v>0</v>
      </c>
      <c r="M556" s="183">
        <v>0</v>
      </c>
      <c r="N556" s="183">
        <v>0</v>
      </c>
      <c r="O556" s="183">
        <v>0</v>
      </c>
      <c r="P556" s="183">
        <v>0</v>
      </c>
      <c r="Q556" s="183">
        <v>0</v>
      </c>
      <c r="R556" s="183">
        <v>-188000.76</v>
      </c>
      <c r="S556" s="184">
        <f t="shared" si="124"/>
        <v>-7833.3650000000007</v>
      </c>
      <c r="T556" s="180"/>
      <c r="U556" s="188"/>
      <c r="V556" s="186"/>
      <c r="W556" s="186"/>
      <c r="X556" s="187">
        <f t="shared" ref="X556:X578" si="134">+S556</f>
        <v>-7833.3650000000007</v>
      </c>
      <c r="Y556" s="186"/>
      <c r="Z556" s="186"/>
      <c r="AA556" s="188"/>
      <c r="AB556" s="186">
        <f t="shared" si="133"/>
        <v>-7833.3650000000007</v>
      </c>
      <c r="AC556" s="180"/>
      <c r="AD556" s="260">
        <f t="shared" si="130"/>
        <v>0</v>
      </c>
      <c r="AE556" s="180"/>
      <c r="AF556" s="190">
        <f t="shared" si="132"/>
        <v>0</v>
      </c>
    </row>
    <row r="557" spans="1:32">
      <c r="A557" s="180">
        <v>530</v>
      </c>
      <c r="B557" s="181" t="s">
        <v>466</v>
      </c>
      <c r="C557" s="181" t="s">
        <v>374</v>
      </c>
      <c r="D557" s="181" t="s">
        <v>827</v>
      </c>
      <c r="E557" s="229" t="s">
        <v>828</v>
      </c>
      <c r="F557" s="183">
        <v>-543667.46</v>
      </c>
      <c r="G557" s="183">
        <v>-459159.83</v>
      </c>
      <c r="H557" s="183">
        <v>-413229.8</v>
      </c>
      <c r="I557" s="183">
        <v>-323817.87</v>
      </c>
      <c r="J557" s="183">
        <v>-136172.85</v>
      </c>
      <c r="K557" s="183">
        <v>-86728.17</v>
      </c>
      <c r="L557" s="183">
        <v>-49741.08</v>
      </c>
      <c r="M557" s="183">
        <v>-29766.2</v>
      </c>
      <c r="N557" s="183">
        <v>-51939.97</v>
      </c>
      <c r="O557" s="183">
        <v>-77002.009999999995</v>
      </c>
      <c r="P557" s="183">
        <v>-237194.61</v>
      </c>
      <c r="Q557" s="183">
        <v>-230663.09</v>
      </c>
      <c r="R557" s="183">
        <v>-260938.27</v>
      </c>
      <c r="S557" s="184">
        <f t="shared" si="124"/>
        <v>-208143.19541666668</v>
      </c>
      <c r="T557" s="180"/>
      <c r="U557" s="188"/>
      <c r="V557" s="186"/>
      <c r="W557" s="186"/>
      <c r="X557" s="187">
        <f t="shared" si="134"/>
        <v>-208143.19541666668</v>
      </c>
      <c r="Y557" s="186"/>
      <c r="Z557" s="186"/>
      <c r="AA557" s="188"/>
      <c r="AB557" s="186">
        <f t="shared" si="133"/>
        <v>-208143.19541666668</v>
      </c>
      <c r="AC557" s="180"/>
      <c r="AD557" s="260">
        <f t="shared" si="130"/>
        <v>0</v>
      </c>
      <c r="AE557" s="180"/>
      <c r="AF557" s="190">
        <f t="shared" si="132"/>
        <v>0</v>
      </c>
    </row>
    <row r="558" spans="1:32">
      <c r="A558" s="180">
        <v>531</v>
      </c>
      <c r="B558" s="181" t="s">
        <v>466</v>
      </c>
      <c r="C558" s="181" t="s">
        <v>374</v>
      </c>
      <c r="D558" s="181" t="s">
        <v>833</v>
      </c>
      <c r="E558" s="229" t="s">
        <v>375</v>
      </c>
      <c r="F558" s="183">
        <v>-29908.85</v>
      </c>
      <c r="G558" s="183">
        <v>0</v>
      </c>
      <c r="H558" s="183">
        <v>0</v>
      </c>
      <c r="I558" s="183">
        <v>0</v>
      </c>
      <c r="J558" s="183">
        <v>-33704.89</v>
      </c>
      <c r="K558" s="183">
        <v>-13648.74</v>
      </c>
      <c r="L558" s="183">
        <v>1.8189894035458601E-12</v>
      </c>
      <c r="M558" s="183">
        <v>-3702.18</v>
      </c>
      <c r="N558" s="183">
        <v>-27313.49</v>
      </c>
      <c r="O558" s="183">
        <v>-53351.37</v>
      </c>
      <c r="P558" s="183">
        <v>-128890.85</v>
      </c>
      <c r="Q558" s="183">
        <v>1.45519152283669E-11</v>
      </c>
      <c r="R558" s="183">
        <v>1.45519152283669E-11</v>
      </c>
      <c r="S558" s="184">
        <f t="shared" si="124"/>
        <v>-22963.828750000001</v>
      </c>
      <c r="T558" s="180"/>
      <c r="U558" s="188"/>
      <c r="V558" s="187">
        <f>+S558</f>
        <v>-22963.828750000001</v>
      </c>
      <c r="W558" s="186"/>
      <c r="X558" s="176"/>
      <c r="Y558" s="186"/>
      <c r="Z558" s="186"/>
      <c r="AA558" s="188"/>
      <c r="AB558" s="186"/>
      <c r="AC558" s="180"/>
      <c r="AD558" s="260">
        <f>+V558</f>
        <v>-22963.828750000001</v>
      </c>
      <c r="AE558" s="180"/>
      <c r="AF558" s="190" t="e">
        <f>+U558+#REF!-AD558</f>
        <v>#REF!</v>
      </c>
    </row>
    <row r="559" spans="1:32">
      <c r="A559" s="180">
        <v>532</v>
      </c>
      <c r="B559" s="181" t="s">
        <v>994</v>
      </c>
      <c r="C559" s="181" t="s">
        <v>374</v>
      </c>
      <c r="D559" s="181" t="s">
        <v>1001</v>
      </c>
      <c r="E559" s="229" t="s">
        <v>1056</v>
      </c>
      <c r="F559" s="183">
        <v>-5008566.5</v>
      </c>
      <c r="G559" s="183">
        <v>-4674735.9800000004</v>
      </c>
      <c r="H559" s="183">
        <v>-4119406.23</v>
      </c>
      <c r="I559" s="183">
        <v>-3400634.8</v>
      </c>
      <c r="J559" s="183">
        <v>-3276383.83</v>
      </c>
      <c r="K559" s="183">
        <v>-3267936.81</v>
      </c>
      <c r="L559" s="183">
        <v>-3405715.76</v>
      </c>
      <c r="M559" s="183">
        <v>-3739247.68</v>
      </c>
      <c r="N559" s="183">
        <v>-4040594.23</v>
      </c>
      <c r="O559" s="183">
        <v>-4384084.66</v>
      </c>
      <c r="P559" s="183">
        <v>-3702829.14</v>
      </c>
      <c r="Q559" s="183">
        <v>-3258573.78</v>
      </c>
      <c r="R559" s="183">
        <v>-3097774.77</v>
      </c>
      <c r="S559" s="184">
        <f t="shared" si="124"/>
        <v>-3776942.7945833337</v>
      </c>
      <c r="T559" s="180"/>
      <c r="U559" s="188"/>
      <c r="V559" s="187">
        <f>+S559</f>
        <v>-3776942.7945833337</v>
      </c>
      <c r="W559" s="186"/>
      <c r="X559" s="176"/>
      <c r="Y559" s="186"/>
      <c r="Z559" s="186"/>
      <c r="AA559" s="188"/>
      <c r="AB559" s="186">
        <f>+V559</f>
        <v>-3776942.7945833337</v>
      </c>
      <c r="AC559" s="180"/>
      <c r="AD559" s="260"/>
      <c r="AE559" s="180"/>
      <c r="AF559" s="190" t="e">
        <f>+U559+#REF!-AD559</f>
        <v>#REF!</v>
      </c>
    </row>
    <row r="560" spans="1:32">
      <c r="A560" s="180">
        <v>533</v>
      </c>
      <c r="B560" s="181" t="s">
        <v>994</v>
      </c>
      <c r="C560" s="181" t="s">
        <v>374</v>
      </c>
      <c r="D560" s="181" t="s">
        <v>1003</v>
      </c>
      <c r="E560" s="229" t="s">
        <v>1056</v>
      </c>
      <c r="F560" s="183">
        <v>-84195663.5</v>
      </c>
      <c r="G560" s="183">
        <v>-80755021.959999993</v>
      </c>
      <c r="H560" s="183">
        <v>-75481931.700000003</v>
      </c>
      <c r="I560" s="183">
        <v>-69431527.340000004</v>
      </c>
      <c r="J560" s="183">
        <v>-66617231.649999999</v>
      </c>
      <c r="K560" s="183">
        <v>-66019723.520000003</v>
      </c>
      <c r="L560" s="183">
        <v>-66360815.649999999</v>
      </c>
      <c r="M560" s="183">
        <v>-66949451.399999999</v>
      </c>
      <c r="N560" s="183">
        <v>-67762787.909999996</v>
      </c>
      <c r="O560" s="183">
        <v>-68520199.480000004</v>
      </c>
      <c r="P560" s="183">
        <v>-67006483.759999998</v>
      </c>
      <c r="Q560" s="183">
        <v>-64260906.960000001</v>
      </c>
      <c r="R560" s="183">
        <v>-60424159.259999998</v>
      </c>
      <c r="S560" s="184">
        <f t="shared" si="124"/>
        <v>-69289666.059166655</v>
      </c>
      <c r="T560" s="180"/>
      <c r="U560" s="188"/>
      <c r="V560" s="187">
        <f>+S560</f>
        <v>-69289666.059166655</v>
      </c>
      <c r="W560" s="186"/>
      <c r="X560" s="176"/>
      <c r="Y560" s="186"/>
      <c r="Z560" s="186"/>
      <c r="AA560" s="188"/>
      <c r="AB560" s="186">
        <f>+V560</f>
        <v>-69289666.059166655</v>
      </c>
      <c r="AC560" s="180"/>
      <c r="AD560" s="260"/>
      <c r="AE560" s="180"/>
      <c r="AF560" s="190" t="e">
        <f>+U560+#REF!-AD560</f>
        <v>#REF!</v>
      </c>
    </row>
    <row r="561" spans="1:32">
      <c r="A561" s="180">
        <v>534</v>
      </c>
      <c r="B561" s="181" t="s">
        <v>468</v>
      </c>
      <c r="C561" s="181" t="s">
        <v>373</v>
      </c>
      <c r="D561" s="181" t="s">
        <v>124</v>
      </c>
      <c r="E561" s="229" t="s">
        <v>820</v>
      </c>
      <c r="F561" s="183">
        <v>0</v>
      </c>
      <c r="G561" s="183">
        <v>0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183">
        <v>0</v>
      </c>
      <c r="P561" s="183">
        <v>0</v>
      </c>
      <c r="Q561" s="183">
        <v>0</v>
      </c>
      <c r="R561" s="183">
        <v>0</v>
      </c>
      <c r="S561" s="184">
        <f t="shared" si="124"/>
        <v>0</v>
      </c>
      <c r="T561" s="180"/>
      <c r="U561" s="188"/>
      <c r="V561" s="186"/>
      <c r="W561" s="186"/>
      <c r="X561" s="187">
        <f t="shared" si="134"/>
        <v>0</v>
      </c>
      <c r="Y561" s="186"/>
      <c r="Z561" s="186"/>
      <c r="AA561" s="188"/>
      <c r="AB561" s="186">
        <f t="shared" ref="AB561:AB578" si="135">+X561</f>
        <v>0</v>
      </c>
      <c r="AC561" s="180"/>
      <c r="AD561" s="260">
        <f t="shared" si="130"/>
        <v>0</v>
      </c>
      <c r="AE561" s="180"/>
      <c r="AF561" s="190">
        <f t="shared" si="132"/>
        <v>0</v>
      </c>
    </row>
    <row r="562" spans="1:32">
      <c r="A562" s="180">
        <v>535</v>
      </c>
      <c r="B562" s="181" t="s">
        <v>468</v>
      </c>
      <c r="C562" s="181" t="s">
        <v>357</v>
      </c>
      <c r="D562" s="181" t="s">
        <v>729</v>
      </c>
      <c r="E562" s="229" t="s">
        <v>358</v>
      </c>
      <c r="F562" s="183">
        <v>-664878.92000000004</v>
      </c>
      <c r="G562" s="183">
        <v>-682951.03</v>
      </c>
      <c r="H562" s="183">
        <v>-703216.62</v>
      </c>
      <c r="I562" s="183">
        <v>-699762.28</v>
      </c>
      <c r="J562" s="183">
        <v>-689005.49</v>
      </c>
      <c r="K562" s="183">
        <v>-651975.97</v>
      </c>
      <c r="L562" s="183">
        <v>-607612.17000000004</v>
      </c>
      <c r="M562" s="183">
        <v>-570682.09</v>
      </c>
      <c r="N562" s="183">
        <v>-551256.01</v>
      </c>
      <c r="O562" s="183">
        <v>-507658.27</v>
      </c>
      <c r="P562" s="183">
        <v>-462819.57</v>
      </c>
      <c r="Q562" s="183">
        <v>-415481.42</v>
      </c>
      <c r="R562" s="183">
        <v>-372244.01</v>
      </c>
      <c r="S562" s="184">
        <f t="shared" si="124"/>
        <v>-588415.19874999998</v>
      </c>
      <c r="T562" s="180"/>
      <c r="U562" s="188"/>
      <c r="V562" s="186"/>
      <c r="W562" s="186"/>
      <c r="X562" s="187">
        <f t="shared" si="134"/>
        <v>-588415.19874999998</v>
      </c>
      <c r="Y562" s="186"/>
      <c r="Z562" s="186"/>
      <c r="AA562" s="188"/>
      <c r="AB562" s="186">
        <f t="shared" si="135"/>
        <v>-588415.19874999998</v>
      </c>
      <c r="AC562" s="180"/>
      <c r="AD562" s="260">
        <f t="shared" si="130"/>
        <v>0</v>
      </c>
      <c r="AE562" s="180"/>
      <c r="AF562" s="190">
        <f t="shared" si="132"/>
        <v>0</v>
      </c>
    </row>
    <row r="563" spans="1:32">
      <c r="A563" s="180"/>
      <c r="B563" s="181" t="s">
        <v>468</v>
      </c>
      <c r="C563" s="181" t="s">
        <v>353</v>
      </c>
      <c r="D563" s="181" t="s">
        <v>22</v>
      </c>
      <c r="E563" s="229" t="s">
        <v>777</v>
      </c>
      <c r="F563" s="183">
        <v>-13.91</v>
      </c>
      <c r="G563" s="183">
        <v>-5.12</v>
      </c>
      <c r="H563" s="183">
        <v>-31.24</v>
      </c>
      <c r="I563" s="183">
        <v>-44.55</v>
      </c>
      <c r="J563" s="183">
        <v>-0.320000000000007</v>
      </c>
      <c r="K563" s="183">
        <v>-68.67</v>
      </c>
      <c r="L563" s="183">
        <v>-65.430000000000007</v>
      </c>
      <c r="M563" s="183">
        <v>-90.93</v>
      </c>
      <c r="N563" s="183">
        <v>0</v>
      </c>
      <c r="O563" s="183">
        <v>-2.08</v>
      </c>
      <c r="P563" s="183">
        <v>-20.75</v>
      </c>
      <c r="Q563" s="183">
        <v>-175.72</v>
      </c>
      <c r="R563" s="183">
        <v>-119.75</v>
      </c>
      <c r="S563" s="184">
        <f t="shared" si="124"/>
        <v>-47.636666666666663</v>
      </c>
      <c r="T563" s="180"/>
      <c r="U563" s="188"/>
      <c r="V563" s="186">
        <f>+S563</f>
        <v>-47.636666666666663</v>
      </c>
      <c r="W563" s="186"/>
      <c r="X563" s="187"/>
      <c r="Y563" s="186"/>
      <c r="Z563" s="186"/>
      <c r="AA563" s="188"/>
      <c r="AB563" s="186"/>
      <c r="AC563" s="180"/>
      <c r="AD563" s="260">
        <f>+V563</f>
        <v>-47.636666666666663</v>
      </c>
      <c r="AE563" s="180"/>
      <c r="AF563" s="190"/>
    </row>
    <row r="564" spans="1:32">
      <c r="A564" s="180"/>
      <c r="B564" s="181" t="s">
        <v>468</v>
      </c>
      <c r="C564" s="181" t="s">
        <v>354</v>
      </c>
      <c r="D564" s="181" t="s">
        <v>42</v>
      </c>
      <c r="E564" s="229" t="s">
        <v>778</v>
      </c>
      <c r="F564" s="183">
        <v>-2792986</v>
      </c>
      <c r="G564" s="183">
        <v>-3005161</v>
      </c>
      <c r="H564" s="183">
        <v>-3217336</v>
      </c>
      <c r="I564" s="183">
        <v>-3429511</v>
      </c>
      <c r="J564" s="183">
        <v>-2138671.4500000002</v>
      </c>
      <c r="K564" s="183">
        <v>-2414002.4500000002</v>
      </c>
      <c r="L564" s="183">
        <v>-2630174.9700000002</v>
      </c>
      <c r="M564" s="183">
        <v>-2854980.97</v>
      </c>
      <c r="N564" s="183">
        <v>-3233716.97</v>
      </c>
      <c r="O564" s="183">
        <v>-2196426</v>
      </c>
      <c r="P564" s="183">
        <v>-2440473</v>
      </c>
      <c r="Q564" s="183">
        <v>-2684520</v>
      </c>
      <c r="R564" s="183">
        <v>-2928567</v>
      </c>
      <c r="S564" s="184">
        <f t="shared" si="124"/>
        <v>-2758812.5258333329</v>
      </c>
      <c r="T564" s="180"/>
      <c r="U564" s="188"/>
      <c r="V564" s="186">
        <f t="shared" ref="V564:V571" si="136">+S564</f>
        <v>-2758812.5258333329</v>
      </c>
      <c r="W564" s="186"/>
      <c r="X564" s="187"/>
      <c r="Y564" s="186"/>
      <c r="Z564" s="186"/>
      <c r="AA564" s="188"/>
      <c r="AB564" s="186"/>
      <c r="AC564" s="180"/>
      <c r="AD564" s="260">
        <f t="shared" ref="AD564:AD571" si="137">+V564</f>
        <v>-2758812.5258333329</v>
      </c>
      <c r="AE564" s="180"/>
      <c r="AF564" s="190"/>
    </row>
    <row r="565" spans="1:32">
      <c r="A565" s="180"/>
      <c r="B565" s="181" t="s">
        <v>468</v>
      </c>
      <c r="C565" s="181" t="s">
        <v>354</v>
      </c>
      <c r="D565" s="181" t="s">
        <v>229</v>
      </c>
      <c r="E565" s="229" t="s">
        <v>779</v>
      </c>
      <c r="F565" s="183">
        <v>-27823.65</v>
      </c>
      <c r="G565" s="183">
        <v>-33999.17</v>
      </c>
      <c r="H565" s="183">
        <v>-32132.43</v>
      </c>
      <c r="I565" s="183">
        <v>-32854.370000000003</v>
      </c>
      <c r="J565" s="183">
        <v>-30669.759999999998</v>
      </c>
      <c r="K565" s="183">
        <v>-17812.259999999998</v>
      </c>
      <c r="L565" s="183">
        <v>-11778.9</v>
      </c>
      <c r="M565" s="183">
        <v>-10607.45</v>
      </c>
      <c r="N565" s="183">
        <v>-7679.8199999999897</v>
      </c>
      <c r="O565" s="183">
        <v>-8123.5599999999904</v>
      </c>
      <c r="P565" s="183">
        <v>-9089.78999999999</v>
      </c>
      <c r="Q565" s="183">
        <v>-17180.080000000002</v>
      </c>
      <c r="R565" s="183">
        <v>-33117.449999999997</v>
      </c>
      <c r="S565" s="184">
        <f t="shared" si="124"/>
        <v>-20199.844999999998</v>
      </c>
      <c r="T565" s="180"/>
      <c r="U565" s="188"/>
      <c r="V565" s="186">
        <f t="shared" si="136"/>
        <v>-20199.844999999998</v>
      </c>
      <c r="W565" s="186"/>
      <c r="X565" s="187"/>
      <c r="Y565" s="186"/>
      <c r="Z565" s="186"/>
      <c r="AA565" s="188"/>
      <c r="AB565" s="186"/>
      <c r="AC565" s="180"/>
      <c r="AD565" s="260">
        <f t="shared" si="137"/>
        <v>-20199.844999999998</v>
      </c>
      <c r="AE565" s="180"/>
      <c r="AF565" s="190"/>
    </row>
    <row r="566" spans="1:32">
      <c r="A566" s="180"/>
      <c r="B566" s="181" t="s">
        <v>468</v>
      </c>
      <c r="C566" s="181" t="s">
        <v>354</v>
      </c>
      <c r="D566" s="181" t="s">
        <v>231</v>
      </c>
      <c r="E566" s="229" t="s">
        <v>780</v>
      </c>
      <c r="F566" s="183">
        <v>-1879892.94</v>
      </c>
      <c r="G566" s="183">
        <v>-1926121.51</v>
      </c>
      <c r="H566" s="183">
        <v>-1869618.93</v>
      </c>
      <c r="I566" s="183">
        <v>-2078295.11</v>
      </c>
      <c r="J566" s="183">
        <v>-1306787.79</v>
      </c>
      <c r="K566" s="183">
        <v>-916912.73</v>
      </c>
      <c r="L566" s="183">
        <v>-879848.97</v>
      </c>
      <c r="M566" s="183">
        <v>-530383.46</v>
      </c>
      <c r="N566" s="183">
        <v>-526196.43000000005</v>
      </c>
      <c r="O566" s="183">
        <v>-611013.6</v>
      </c>
      <c r="P566" s="183">
        <v>-561363.71</v>
      </c>
      <c r="Q566" s="183">
        <v>-1061337.74</v>
      </c>
      <c r="R566" s="183">
        <v>-1888309.22</v>
      </c>
      <c r="S566" s="184">
        <f t="shared" si="124"/>
        <v>-1179331.7549999999</v>
      </c>
      <c r="T566" s="180"/>
      <c r="U566" s="188"/>
      <c r="V566" s="186">
        <f t="shared" si="136"/>
        <v>-1179331.7549999999</v>
      </c>
      <c r="W566" s="186"/>
      <c r="X566" s="187"/>
      <c r="Y566" s="186"/>
      <c r="Z566" s="186"/>
      <c r="AA566" s="188"/>
      <c r="AB566" s="186"/>
      <c r="AC566" s="180"/>
      <c r="AD566" s="260">
        <f t="shared" si="137"/>
        <v>-1179331.7549999999</v>
      </c>
      <c r="AE566" s="180"/>
      <c r="AF566" s="190"/>
    </row>
    <row r="567" spans="1:32">
      <c r="A567" s="180"/>
      <c r="B567" s="181" t="s">
        <v>468</v>
      </c>
      <c r="C567" s="181" t="s">
        <v>354</v>
      </c>
      <c r="D567" s="181" t="s">
        <v>204</v>
      </c>
      <c r="E567" s="229" t="s">
        <v>781</v>
      </c>
      <c r="F567" s="183">
        <v>-11504.29</v>
      </c>
      <c r="G567" s="183">
        <v>-13469.18</v>
      </c>
      <c r="H567" s="183">
        <v>-10093.68</v>
      </c>
      <c r="I567" s="183">
        <v>-9737.43</v>
      </c>
      <c r="J567" s="183">
        <v>-6321.61</v>
      </c>
      <c r="K567" s="183">
        <v>-3214.83</v>
      </c>
      <c r="L567" s="183">
        <v>-2879.93</v>
      </c>
      <c r="M567" s="183">
        <v>-2636.74</v>
      </c>
      <c r="N567" s="183">
        <v>-3082.53</v>
      </c>
      <c r="O567" s="183">
        <v>-3315.32</v>
      </c>
      <c r="P567" s="183">
        <v>-4223.1899999999996</v>
      </c>
      <c r="Q567" s="183">
        <v>-7969.76</v>
      </c>
      <c r="R567" s="183">
        <v>-13181.04</v>
      </c>
      <c r="S567" s="184">
        <f t="shared" si="124"/>
        <v>-6607.2387499999995</v>
      </c>
      <c r="T567" s="180"/>
      <c r="U567" s="188"/>
      <c r="V567" s="186">
        <f t="shared" si="136"/>
        <v>-6607.2387499999995</v>
      </c>
      <c r="W567" s="186"/>
      <c r="X567" s="187"/>
      <c r="Y567" s="186"/>
      <c r="Z567" s="186"/>
      <c r="AA567" s="188"/>
      <c r="AB567" s="186"/>
      <c r="AC567" s="180"/>
      <c r="AD567" s="260">
        <f t="shared" si="137"/>
        <v>-6607.2387499999995</v>
      </c>
      <c r="AE567" s="180"/>
      <c r="AF567" s="190"/>
    </row>
    <row r="568" spans="1:32">
      <c r="A568" s="180"/>
      <c r="B568" s="181" t="s">
        <v>468</v>
      </c>
      <c r="C568" s="181" t="s">
        <v>354</v>
      </c>
      <c r="D568" s="181" t="s">
        <v>234</v>
      </c>
      <c r="E568" s="229" t="s">
        <v>782</v>
      </c>
      <c r="F568" s="183">
        <v>-1630.39</v>
      </c>
      <c r="G568" s="183">
        <v>-935.7</v>
      </c>
      <c r="H568" s="183">
        <v>-1650.4</v>
      </c>
      <c r="I568" s="183">
        <v>-2433.13</v>
      </c>
      <c r="J568" s="183">
        <v>-304.75</v>
      </c>
      <c r="K568" s="183">
        <v>-400.93</v>
      </c>
      <c r="L568" s="183">
        <v>-548.91</v>
      </c>
      <c r="M568" s="183">
        <v>-210.09</v>
      </c>
      <c r="N568" s="183">
        <v>-378.94</v>
      </c>
      <c r="O568" s="183">
        <v>-613.16999999999996</v>
      </c>
      <c r="P568" s="183">
        <v>-221.27</v>
      </c>
      <c r="Q568" s="183">
        <v>-621.78</v>
      </c>
      <c r="R568" s="183">
        <v>-1285.3599999999999</v>
      </c>
      <c r="S568" s="184">
        <f t="shared" si="124"/>
        <v>-814.74541666666676</v>
      </c>
      <c r="T568" s="180"/>
      <c r="U568" s="188"/>
      <c r="V568" s="186">
        <f t="shared" si="136"/>
        <v>-814.74541666666676</v>
      </c>
      <c r="W568" s="186"/>
      <c r="X568" s="187"/>
      <c r="Y568" s="186"/>
      <c r="Z568" s="186"/>
      <c r="AA568" s="188"/>
      <c r="AB568" s="186"/>
      <c r="AC568" s="180"/>
      <c r="AD568" s="260">
        <f t="shared" si="137"/>
        <v>-814.74541666666676</v>
      </c>
      <c r="AE568" s="180"/>
      <c r="AF568" s="190"/>
    </row>
    <row r="569" spans="1:32">
      <c r="A569" s="180"/>
      <c r="B569" s="181" t="s">
        <v>468</v>
      </c>
      <c r="C569" s="181" t="s">
        <v>354</v>
      </c>
      <c r="D569" s="181" t="s">
        <v>783</v>
      </c>
      <c r="E569" s="229" t="s">
        <v>784</v>
      </c>
      <c r="F569" s="183">
        <v>-479297.52</v>
      </c>
      <c r="G569" s="183">
        <v>-560160.5</v>
      </c>
      <c r="H569" s="183">
        <v>-628407.74</v>
      </c>
      <c r="I569" s="183">
        <v>-202131.92</v>
      </c>
      <c r="J569" s="183">
        <v>-258559.12</v>
      </c>
      <c r="K569" s="183">
        <v>-290511.96000000002</v>
      </c>
      <c r="L569" s="183">
        <v>-316229.11</v>
      </c>
      <c r="M569" s="183">
        <v>-338919.2</v>
      </c>
      <c r="N569" s="183">
        <v>-357685.6</v>
      </c>
      <c r="O569" s="183">
        <v>-377933.34</v>
      </c>
      <c r="P569" s="183">
        <v>-402956.87</v>
      </c>
      <c r="Q569" s="183">
        <v>-445488.84</v>
      </c>
      <c r="R569" s="183">
        <v>-514851.97</v>
      </c>
      <c r="S569" s="184">
        <f t="shared" si="124"/>
        <v>-389671.57874999993</v>
      </c>
      <c r="T569" s="180"/>
      <c r="U569" s="188"/>
      <c r="V569" s="186">
        <f t="shared" si="136"/>
        <v>-389671.57874999993</v>
      </c>
      <c r="W569" s="186"/>
      <c r="X569" s="187"/>
      <c r="Y569" s="186"/>
      <c r="Z569" s="186"/>
      <c r="AA569" s="188"/>
      <c r="AB569" s="186"/>
      <c r="AC569" s="180"/>
      <c r="AD569" s="260">
        <f t="shared" si="137"/>
        <v>-389671.57874999993</v>
      </c>
      <c r="AE569" s="180"/>
      <c r="AF569" s="190"/>
    </row>
    <row r="570" spans="1:32">
      <c r="A570" s="180"/>
      <c r="B570" s="181" t="s">
        <v>468</v>
      </c>
      <c r="C570" s="181" t="s">
        <v>354</v>
      </c>
      <c r="D570" s="181" t="s">
        <v>785</v>
      </c>
      <c r="E570" s="229" t="s">
        <v>786</v>
      </c>
      <c r="F570" s="183">
        <v>-2281478.2999999998</v>
      </c>
      <c r="G570" s="183">
        <v>-2383357.11</v>
      </c>
      <c r="H570" s="183">
        <v>-2103826.4900000002</v>
      </c>
      <c r="I570" s="183">
        <v>-1998812.5</v>
      </c>
      <c r="J570" s="183">
        <v>-1427503.77</v>
      </c>
      <c r="K570" s="183">
        <v>-854682.38</v>
      </c>
      <c r="L570" s="183">
        <v>-659019.15</v>
      </c>
      <c r="M570" s="183">
        <v>-581448.22</v>
      </c>
      <c r="N570" s="183">
        <v>-553310.62</v>
      </c>
      <c r="O570" s="183">
        <v>-627724.98</v>
      </c>
      <c r="P570" s="183">
        <v>-968999.26</v>
      </c>
      <c r="Q570" s="183">
        <v>-1617356.62</v>
      </c>
      <c r="R570" s="183">
        <v>-2202829.41</v>
      </c>
      <c r="S570" s="184">
        <f t="shared" si="124"/>
        <v>-1334849.5795833336</v>
      </c>
      <c r="T570" s="180"/>
      <c r="U570" s="188"/>
      <c r="V570" s="186">
        <f t="shared" si="136"/>
        <v>-1334849.5795833336</v>
      </c>
      <c r="W570" s="186"/>
      <c r="X570" s="187"/>
      <c r="Y570" s="186"/>
      <c r="Z570" s="186"/>
      <c r="AA570" s="188"/>
      <c r="AB570" s="186"/>
      <c r="AC570" s="180"/>
      <c r="AD570" s="260">
        <f t="shared" si="137"/>
        <v>-1334849.5795833336</v>
      </c>
      <c r="AE570" s="180"/>
      <c r="AF570" s="190"/>
    </row>
    <row r="571" spans="1:32">
      <c r="A571" s="180"/>
      <c r="B571" s="181" t="s">
        <v>468</v>
      </c>
      <c r="C571" s="181" t="s">
        <v>367</v>
      </c>
      <c r="D571" s="181" t="s">
        <v>195</v>
      </c>
      <c r="E571" s="229" t="s">
        <v>812</v>
      </c>
      <c r="F571" s="183">
        <v>-617037.13</v>
      </c>
      <c r="G571" s="183">
        <v>-626293.75</v>
      </c>
      <c r="H571" s="183">
        <v>-613065.80000000005</v>
      </c>
      <c r="I571" s="183">
        <v>-611766.71</v>
      </c>
      <c r="J571" s="183">
        <v>-588188.86</v>
      </c>
      <c r="K571" s="183">
        <v>-543747.21</v>
      </c>
      <c r="L571" s="183">
        <v>-483497.95</v>
      </c>
      <c r="M571" s="183">
        <v>-441589.84</v>
      </c>
      <c r="N571" s="183">
        <v>-422693.61</v>
      </c>
      <c r="O571" s="183">
        <v>-428906.39</v>
      </c>
      <c r="P571" s="183">
        <v>-402042.56</v>
      </c>
      <c r="Q571" s="183">
        <v>-427737.19</v>
      </c>
      <c r="R571" s="183">
        <v>-431477.83</v>
      </c>
      <c r="S571" s="184">
        <f t="shared" si="124"/>
        <v>-509482.27916666662</v>
      </c>
      <c r="T571" s="180"/>
      <c r="U571" s="188"/>
      <c r="V571" s="186">
        <f t="shared" si="136"/>
        <v>-509482.27916666662</v>
      </c>
      <c r="W571" s="186"/>
      <c r="X571" s="187"/>
      <c r="Y571" s="186"/>
      <c r="Z571" s="186"/>
      <c r="AA571" s="188"/>
      <c r="AB571" s="186"/>
      <c r="AC571" s="180"/>
      <c r="AD571" s="260">
        <f t="shared" si="137"/>
        <v>-509482.27916666662</v>
      </c>
      <c r="AE571" s="180"/>
      <c r="AF571" s="190"/>
    </row>
    <row r="572" spans="1:32">
      <c r="A572" s="180"/>
      <c r="B572" s="181" t="s">
        <v>468</v>
      </c>
      <c r="C572" s="181" t="s">
        <v>374</v>
      </c>
      <c r="D572" s="181" t="s">
        <v>210</v>
      </c>
      <c r="E572" s="229" t="s">
        <v>829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183">
        <v>0</v>
      </c>
      <c r="P572" s="183">
        <v>0</v>
      </c>
      <c r="Q572" s="183">
        <v>0</v>
      </c>
      <c r="R572" s="183">
        <v>0</v>
      </c>
      <c r="S572" s="184">
        <f t="shared" si="124"/>
        <v>0</v>
      </c>
      <c r="T572" s="180"/>
      <c r="U572" s="188"/>
      <c r="V572" s="186"/>
      <c r="W572" s="186"/>
      <c r="X572" s="187"/>
      <c r="Y572" s="186"/>
      <c r="Z572" s="186"/>
      <c r="AA572" s="188"/>
      <c r="AB572" s="186"/>
      <c r="AC572" s="180"/>
      <c r="AD572" s="260"/>
      <c r="AE572" s="180"/>
      <c r="AF572" s="190"/>
    </row>
    <row r="573" spans="1:32">
      <c r="A573" s="180"/>
      <c r="B573" s="181" t="s">
        <v>468</v>
      </c>
      <c r="C573" s="181" t="s">
        <v>374</v>
      </c>
      <c r="D573" s="181" t="s">
        <v>830</v>
      </c>
      <c r="E573" s="229" t="s">
        <v>822</v>
      </c>
      <c r="F573" s="183">
        <v>11456753.52</v>
      </c>
      <c r="G573" s="183">
        <v>15210768.42</v>
      </c>
      <c r="H573" s="183">
        <v>16225265.52</v>
      </c>
      <c r="I573" s="183">
        <v>15326428.869999999</v>
      </c>
      <c r="J573" s="183">
        <v>14138854.220000001</v>
      </c>
      <c r="K573" s="183">
        <v>13307238.08</v>
      </c>
      <c r="L573" s="183">
        <v>12680854.24</v>
      </c>
      <c r="M573" s="183">
        <v>12051645.93</v>
      </c>
      <c r="N573" s="183">
        <v>11673435.32</v>
      </c>
      <c r="O573" s="183">
        <v>11491323.93</v>
      </c>
      <c r="P573" s="183">
        <v>11603146.210000001</v>
      </c>
      <c r="Q573" s="183">
        <v>1308584.45</v>
      </c>
      <c r="R573" s="183">
        <v>4399649.2699999996</v>
      </c>
      <c r="S573" s="184">
        <f t="shared" si="124"/>
        <v>11912145.54875</v>
      </c>
      <c r="T573" s="180"/>
      <c r="U573" s="188"/>
      <c r="V573" s="186"/>
      <c r="W573" s="186"/>
      <c r="X573" s="187"/>
      <c r="Y573" s="186"/>
      <c r="Z573" s="186"/>
      <c r="AA573" s="188"/>
      <c r="AB573" s="186"/>
      <c r="AC573" s="180"/>
      <c r="AD573" s="260"/>
      <c r="AE573" s="180"/>
      <c r="AF573" s="190"/>
    </row>
    <row r="574" spans="1:32">
      <c r="A574" s="180"/>
      <c r="B574" s="181" t="s">
        <v>468</v>
      </c>
      <c r="C574" s="181" t="s">
        <v>374</v>
      </c>
      <c r="D574" s="181" t="s">
        <v>831</v>
      </c>
      <c r="E574" s="229" t="s">
        <v>824</v>
      </c>
      <c r="F574" s="183">
        <v>-1901460.25</v>
      </c>
      <c r="G574" s="183">
        <v>-4612855.7300000004</v>
      </c>
      <c r="H574" s="183">
        <v>-6856725.1900000004</v>
      </c>
      <c r="I574" s="183">
        <v>-8376771.9400000004</v>
      </c>
      <c r="J574" s="183">
        <v>-8030374.3600000003</v>
      </c>
      <c r="K574" s="183">
        <v>-6599464.5800000001</v>
      </c>
      <c r="L574" s="183">
        <v>-4746224.32</v>
      </c>
      <c r="M574" s="183">
        <v>-2616110.3199999998</v>
      </c>
      <c r="N574" s="183">
        <v>-562956.15</v>
      </c>
      <c r="O574" s="183">
        <v>1327147.51</v>
      </c>
      <c r="P574" s="183">
        <v>1789528.02</v>
      </c>
      <c r="Q574" s="183">
        <v>3420360.2</v>
      </c>
      <c r="R574" s="183">
        <v>1440517.74</v>
      </c>
      <c r="S574" s="184">
        <f t="shared" si="124"/>
        <v>-3007909.842916667</v>
      </c>
      <c r="T574" s="180"/>
      <c r="U574" s="188"/>
      <c r="V574" s="186"/>
      <c r="W574" s="186"/>
      <c r="X574" s="187">
        <f>+S573</f>
        <v>11912145.54875</v>
      </c>
      <c r="Y574" s="186"/>
      <c r="Z574" s="186"/>
      <c r="AA574" s="188"/>
      <c r="AB574" s="186">
        <f>+X574</f>
        <v>11912145.54875</v>
      </c>
      <c r="AC574" s="180"/>
      <c r="AD574" s="260"/>
      <c r="AE574" s="180"/>
      <c r="AF574" s="190"/>
    </row>
    <row r="575" spans="1:32">
      <c r="A575" s="180"/>
      <c r="B575" s="181" t="s">
        <v>468</v>
      </c>
      <c r="C575" s="181" t="s">
        <v>374</v>
      </c>
      <c r="D575" s="181" t="s">
        <v>832</v>
      </c>
      <c r="E575" s="229" t="s">
        <v>826</v>
      </c>
      <c r="F575" s="183">
        <v>-8.7311491370201098E-11</v>
      </c>
      <c r="G575" s="183">
        <v>0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183">
        <v>0</v>
      </c>
      <c r="P575" s="183">
        <v>0</v>
      </c>
      <c r="Q575" s="183">
        <v>0</v>
      </c>
      <c r="R575" s="183">
        <v>0</v>
      </c>
      <c r="S575" s="184">
        <f t="shared" si="124"/>
        <v>-3.6379788070917125E-12</v>
      </c>
      <c r="T575" s="180"/>
      <c r="U575" s="188"/>
      <c r="V575" s="186"/>
      <c r="W575" s="186"/>
      <c r="X575" s="187">
        <f>+S574</f>
        <v>-3007909.842916667</v>
      </c>
      <c r="Y575" s="186"/>
      <c r="Z575" s="186"/>
      <c r="AA575" s="188"/>
      <c r="AB575" s="186">
        <f>+X575</f>
        <v>-3007909.842916667</v>
      </c>
      <c r="AC575" s="180"/>
      <c r="AD575" s="260"/>
      <c r="AE575" s="180"/>
      <c r="AF575" s="190"/>
    </row>
    <row r="576" spans="1:32">
      <c r="A576" s="180">
        <v>536</v>
      </c>
      <c r="B576" s="181" t="s">
        <v>468</v>
      </c>
      <c r="C576" s="181" t="s">
        <v>374</v>
      </c>
      <c r="D576" s="181" t="s">
        <v>1059</v>
      </c>
      <c r="E576" s="229" t="s">
        <v>1060</v>
      </c>
      <c r="F576" s="183">
        <v>41366186.759999998</v>
      </c>
      <c r="G576" s="183">
        <v>38524761.549999997</v>
      </c>
      <c r="H576" s="183">
        <v>36179675.979999997</v>
      </c>
      <c r="I576" s="183">
        <v>33831277</v>
      </c>
      <c r="J576" s="183">
        <v>32019020.109999999</v>
      </c>
      <c r="K576" s="183">
        <v>31165572.640000001</v>
      </c>
      <c r="L576" s="183">
        <v>30518683.100000001</v>
      </c>
      <c r="M576" s="183">
        <v>29946650.75</v>
      </c>
      <c r="N576" s="183">
        <v>29542578.41</v>
      </c>
      <c r="O576" s="183">
        <v>29088153.84</v>
      </c>
      <c r="P576" s="183">
        <v>28478724.620000001</v>
      </c>
      <c r="Q576" s="183">
        <v>27151920.300000001</v>
      </c>
      <c r="R576" s="183">
        <v>24748844.07</v>
      </c>
      <c r="S576" s="184">
        <f t="shared" si="124"/>
        <v>31625377.809583332</v>
      </c>
      <c r="T576" s="180"/>
      <c r="U576" s="188"/>
      <c r="V576" s="186"/>
      <c r="W576" s="186"/>
      <c r="X576" s="187">
        <f>+S576</f>
        <v>31625377.809583332</v>
      </c>
      <c r="Y576" s="186"/>
      <c r="Z576" s="186"/>
      <c r="AA576" s="188"/>
      <c r="AB576" s="186">
        <f t="shared" si="135"/>
        <v>31625377.809583332</v>
      </c>
      <c r="AC576" s="180"/>
      <c r="AD576" s="260"/>
      <c r="AE576" s="180"/>
      <c r="AF576" s="190"/>
    </row>
    <row r="577" spans="1:32">
      <c r="A577" s="180">
        <v>537</v>
      </c>
      <c r="B577" s="181" t="s">
        <v>468</v>
      </c>
      <c r="C577" s="181" t="s">
        <v>374</v>
      </c>
      <c r="D577" s="181" t="s">
        <v>1061</v>
      </c>
      <c r="E577" s="229" t="s">
        <v>1060</v>
      </c>
      <c r="F577" s="183">
        <v>36554943.310000002</v>
      </c>
      <c r="G577" s="183">
        <v>34358474.770000003</v>
      </c>
      <c r="H577" s="183">
        <v>32547758.440000001</v>
      </c>
      <c r="I577" s="183">
        <v>30735708.800000001</v>
      </c>
      <c r="J577" s="183">
        <v>29340264.530000001</v>
      </c>
      <c r="K577" s="183">
        <v>28692764.73</v>
      </c>
      <c r="L577" s="183">
        <v>28205757.100000001</v>
      </c>
      <c r="M577" s="183">
        <v>27772781.960000001</v>
      </c>
      <c r="N577" s="183">
        <v>27470754.309999999</v>
      </c>
      <c r="O577" s="183">
        <v>27129101.469999999</v>
      </c>
      <c r="P577" s="183">
        <v>26666408.949999999</v>
      </c>
      <c r="Q577" s="183">
        <v>35375499.119999997</v>
      </c>
      <c r="R577" s="183">
        <v>33087820.699999999</v>
      </c>
      <c r="S577" s="184">
        <f t="shared" si="124"/>
        <v>30259721.348749999</v>
      </c>
      <c r="T577" s="180"/>
      <c r="U577" s="188"/>
      <c r="V577" s="186"/>
      <c r="W577" s="186"/>
      <c r="X577" s="187">
        <f>+S577</f>
        <v>30259721.348749999</v>
      </c>
      <c r="Y577" s="186"/>
      <c r="Z577" s="186"/>
      <c r="AA577" s="188"/>
      <c r="AB577" s="186">
        <f t="shared" si="135"/>
        <v>30259721.348749999</v>
      </c>
      <c r="AC577" s="180"/>
      <c r="AD577" s="260"/>
      <c r="AE577" s="180"/>
      <c r="AF577" s="190"/>
    </row>
    <row r="578" spans="1:32">
      <c r="A578" s="180">
        <v>538</v>
      </c>
      <c r="B578" s="181" t="s">
        <v>468</v>
      </c>
      <c r="C578" s="181" t="s">
        <v>374</v>
      </c>
      <c r="D578" s="181" t="s">
        <v>1147</v>
      </c>
      <c r="E578" s="229" t="s">
        <v>1148</v>
      </c>
      <c r="F578" s="183">
        <v>0</v>
      </c>
      <c r="G578" s="183">
        <v>0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183">
        <v>0</v>
      </c>
      <c r="P578" s="183">
        <v>0</v>
      </c>
      <c r="Q578" s="183">
        <v>0</v>
      </c>
      <c r="R578" s="183">
        <v>-618733.23</v>
      </c>
      <c r="S578" s="184">
        <f t="shared" si="124"/>
        <v>-25780.55125</v>
      </c>
      <c r="T578" s="180"/>
      <c r="U578" s="188"/>
      <c r="V578" s="186"/>
      <c r="W578" s="186"/>
      <c r="X578" s="187">
        <f t="shared" si="134"/>
        <v>-25780.55125</v>
      </c>
      <c r="Y578" s="186"/>
      <c r="Z578" s="186"/>
      <c r="AA578" s="188"/>
      <c r="AB578" s="186">
        <f t="shared" si="135"/>
        <v>-25780.55125</v>
      </c>
      <c r="AC578" s="180"/>
      <c r="AD578" s="260">
        <f t="shared" si="130"/>
        <v>0</v>
      </c>
      <c r="AE578" s="262"/>
      <c r="AF578" s="190">
        <f t="shared" si="132"/>
        <v>0</v>
      </c>
    </row>
    <row r="579" spans="1:32">
      <c r="A579" s="180">
        <v>539</v>
      </c>
      <c r="B579" s="181" t="s">
        <v>468</v>
      </c>
      <c r="C579" s="181" t="s">
        <v>374</v>
      </c>
      <c r="D579" s="181" t="s">
        <v>827</v>
      </c>
      <c r="E579" s="229" t="s">
        <v>828</v>
      </c>
      <c r="F579" s="183">
        <v>-3280759.84</v>
      </c>
      <c r="G579" s="183">
        <v>-2726127.05</v>
      </c>
      <c r="H579" s="183">
        <v>-2614043.0499999998</v>
      </c>
      <c r="I579" s="183">
        <v>-2085115.39</v>
      </c>
      <c r="J579" s="183">
        <v>-850532.85</v>
      </c>
      <c r="K579" s="183">
        <v>-546387.35</v>
      </c>
      <c r="L579" s="183">
        <v>-298254.46999999997</v>
      </c>
      <c r="M579" s="183">
        <v>-205516.92</v>
      </c>
      <c r="N579" s="183">
        <v>-361023.98</v>
      </c>
      <c r="O579" s="183">
        <v>-515527.27</v>
      </c>
      <c r="P579" s="183">
        <v>-1531324.04</v>
      </c>
      <c r="Q579" s="183">
        <v>-2995457.11</v>
      </c>
      <c r="R579" s="183">
        <v>-3252672.52</v>
      </c>
      <c r="S579" s="184">
        <f t="shared" si="124"/>
        <v>-1499668.8049999999</v>
      </c>
      <c r="T579" s="180"/>
      <c r="U579" s="188"/>
      <c r="V579" s="176"/>
      <c r="W579" s="186"/>
      <c r="X579" s="186">
        <f>+S579</f>
        <v>-1499668.8049999999</v>
      </c>
      <c r="Y579" s="186"/>
      <c r="Z579" s="186"/>
      <c r="AA579" s="188"/>
      <c r="AB579" s="260">
        <f>+X579</f>
        <v>-1499668.8049999999</v>
      </c>
      <c r="AC579" s="180"/>
      <c r="AE579" s="194"/>
      <c r="AF579" s="190">
        <f>+U579+X579-AB579</f>
        <v>0</v>
      </c>
    </row>
    <row r="580" spans="1:32">
      <c r="A580" s="180">
        <v>540</v>
      </c>
      <c r="B580" s="181" t="s">
        <v>468</v>
      </c>
      <c r="C580" s="181" t="s">
        <v>374</v>
      </c>
      <c r="D580" s="181" t="s">
        <v>834</v>
      </c>
      <c r="E580" s="229" t="s">
        <v>375</v>
      </c>
      <c r="F580" s="183">
        <v>-108189.15</v>
      </c>
      <c r="G580" s="183">
        <v>0</v>
      </c>
      <c r="H580" s="183">
        <v>0</v>
      </c>
      <c r="I580" s="183">
        <v>0</v>
      </c>
      <c r="J580" s="183">
        <v>-121920.53</v>
      </c>
      <c r="K580" s="183">
        <v>-49371.53</v>
      </c>
      <c r="L580" s="183">
        <v>0</v>
      </c>
      <c r="M580" s="183">
        <v>-13391.9</v>
      </c>
      <c r="N580" s="183">
        <v>-98800.98</v>
      </c>
      <c r="O580" s="183">
        <v>-192987.7</v>
      </c>
      <c r="P580" s="183">
        <v>-466236.26</v>
      </c>
      <c r="Q580" s="183">
        <v>0</v>
      </c>
      <c r="R580" s="183">
        <v>0</v>
      </c>
      <c r="S580" s="184">
        <f t="shared" si="124"/>
        <v>-83066.956250000003</v>
      </c>
      <c r="T580" s="180"/>
      <c r="U580" s="188"/>
      <c r="V580" s="186">
        <f>+S580</f>
        <v>-83066.956250000003</v>
      </c>
      <c r="W580" s="186"/>
      <c r="X580" s="187"/>
      <c r="Y580" s="186"/>
      <c r="Z580" s="186"/>
      <c r="AA580" s="188"/>
      <c r="AB580" s="186"/>
      <c r="AC580" s="180"/>
      <c r="AD580" s="260">
        <f t="shared" si="130"/>
        <v>-83066.956250000003</v>
      </c>
      <c r="AE580" s="260"/>
      <c r="AF580" s="190">
        <f t="shared" si="132"/>
        <v>0</v>
      </c>
    </row>
    <row r="581" spans="1:32">
      <c r="A581" s="180">
        <v>541</v>
      </c>
      <c r="B581" s="180"/>
      <c r="C581" s="180"/>
      <c r="D581" s="180"/>
      <c r="E581" s="229" t="s">
        <v>377</v>
      </c>
      <c r="F581" s="211">
        <f>SUM(F523:F580)</f>
        <v>-36132429.45000001</v>
      </c>
      <c r="G581" s="211">
        <f t="shared" ref="G581:S581" si="138">SUM(G523:G580)</f>
        <v>-30575842.71000002</v>
      </c>
      <c r="H581" s="211">
        <f t="shared" si="138"/>
        <v>-30440080.730000012</v>
      </c>
      <c r="I581" s="211">
        <f t="shared" si="138"/>
        <v>-30382811.100000005</v>
      </c>
      <c r="J581" s="211">
        <f t="shared" si="138"/>
        <v>-22805858.190000005</v>
      </c>
      <c r="K581" s="211">
        <f t="shared" si="138"/>
        <v>-25016605.809999999</v>
      </c>
      <c r="L581" s="211">
        <f t="shared" si="138"/>
        <v>-26123162.13000001</v>
      </c>
      <c r="M581" s="211">
        <f t="shared" si="138"/>
        <v>-23228569.079999998</v>
      </c>
      <c r="N581" s="211">
        <f t="shared" si="138"/>
        <v>-28261610.689999994</v>
      </c>
      <c r="O581" s="211">
        <f t="shared" si="138"/>
        <v>-29276185.37999998</v>
      </c>
      <c r="P581" s="211">
        <f t="shared" si="138"/>
        <v>-28456605.839999996</v>
      </c>
      <c r="Q581" s="211">
        <f t="shared" si="138"/>
        <v>-31784648.710000016</v>
      </c>
      <c r="R581" s="211">
        <f t="shared" si="138"/>
        <v>-31864287.559999999</v>
      </c>
      <c r="S581" s="211">
        <f t="shared" si="138"/>
        <v>-28362528.239583325</v>
      </c>
      <c r="T581" s="180"/>
      <c r="U581" s="188"/>
      <c r="V581" s="186"/>
      <c r="W581" s="186"/>
      <c r="X581" s="187"/>
      <c r="Y581" s="186"/>
      <c r="Z581" s="186"/>
      <c r="AA581" s="188"/>
      <c r="AB581" s="186"/>
      <c r="AC581" s="180"/>
      <c r="AD581" s="180"/>
      <c r="AE581" s="180"/>
      <c r="AF581" s="190">
        <f t="shared" si="132"/>
        <v>0</v>
      </c>
    </row>
    <row r="582" spans="1:32">
      <c r="A582" s="180">
        <v>542</v>
      </c>
      <c r="B582" s="180"/>
      <c r="C582" s="180"/>
      <c r="D582" s="180"/>
      <c r="E582" s="229"/>
      <c r="F582" s="183"/>
      <c r="G582" s="264"/>
      <c r="H582" s="252"/>
      <c r="I582" s="252"/>
      <c r="J582" s="253"/>
      <c r="K582" s="254"/>
      <c r="L582" s="255"/>
      <c r="M582" s="256"/>
      <c r="N582" s="257"/>
      <c r="O582" s="224"/>
      <c r="P582" s="258"/>
      <c r="Q582" s="265"/>
      <c r="R582" s="183"/>
      <c r="S582" s="185"/>
      <c r="T582" s="180"/>
      <c r="U582" s="188"/>
      <c r="V582" s="186"/>
      <c r="W582" s="186"/>
      <c r="X582" s="187"/>
      <c r="Y582" s="186"/>
      <c r="Z582" s="186"/>
      <c r="AA582" s="188"/>
      <c r="AB582" s="186"/>
      <c r="AC582" s="180"/>
      <c r="AD582" s="180"/>
      <c r="AE582" s="180"/>
      <c r="AF582" s="190">
        <f t="shared" si="132"/>
        <v>0</v>
      </c>
    </row>
    <row r="583" spans="1:32">
      <c r="A583" s="180">
        <v>543</v>
      </c>
      <c r="B583" s="181" t="s">
        <v>441</v>
      </c>
      <c r="C583" s="181" t="s">
        <v>370</v>
      </c>
      <c r="D583" s="181" t="s">
        <v>195</v>
      </c>
      <c r="E583" s="229" t="s">
        <v>1062</v>
      </c>
      <c r="F583" s="183">
        <v>-320100</v>
      </c>
      <c r="G583" s="183">
        <v>-320100</v>
      </c>
      <c r="H583" s="183">
        <v>-320100</v>
      </c>
      <c r="I583" s="183">
        <v>-320100</v>
      </c>
      <c r="J583" s="183">
        <v>-320100</v>
      </c>
      <c r="K583" s="183">
        <v>-319900</v>
      </c>
      <c r="L583" s="183">
        <v>0</v>
      </c>
      <c r="M583" s="183">
        <v>0</v>
      </c>
      <c r="N583" s="183">
        <v>0</v>
      </c>
      <c r="O583" s="183">
        <v>0</v>
      </c>
      <c r="P583" s="183">
        <v>0</v>
      </c>
      <c r="Q583" s="183">
        <v>0</v>
      </c>
      <c r="R583" s="183">
        <v>0</v>
      </c>
      <c r="S583" s="184">
        <f t="shared" si="124"/>
        <v>-146695.83333333334</v>
      </c>
      <c r="T583" s="180"/>
      <c r="U583" s="188"/>
      <c r="V583" s="186">
        <f>+S583</f>
        <v>-146695.83333333334</v>
      </c>
      <c r="W583" s="186"/>
      <c r="X583" s="187"/>
      <c r="Y583" s="186"/>
      <c r="Z583" s="186"/>
      <c r="AA583" s="188"/>
      <c r="AB583" s="186"/>
      <c r="AC583" s="180"/>
      <c r="AD583" s="260">
        <f>+V583</f>
        <v>-146695.83333333334</v>
      </c>
      <c r="AE583" s="180"/>
      <c r="AF583" s="190">
        <f t="shared" si="132"/>
        <v>0</v>
      </c>
    </row>
    <row r="584" spans="1:32">
      <c r="A584" s="180">
        <v>544</v>
      </c>
      <c r="B584" s="181" t="s">
        <v>441</v>
      </c>
      <c r="C584" s="181" t="s">
        <v>378</v>
      </c>
      <c r="D584" s="181" t="s">
        <v>195</v>
      </c>
      <c r="E584" s="229" t="s">
        <v>1149</v>
      </c>
      <c r="F584" s="183">
        <v>-5552400.04</v>
      </c>
      <c r="G584" s="183">
        <v>-5555219.9500000002</v>
      </c>
      <c r="H584" s="183">
        <v>-5558039.8600000003</v>
      </c>
      <c r="I584" s="183">
        <v>-5560859.7699999996</v>
      </c>
      <c r="J584" s="183">
        <v>-5563679.6799999997</v>
      </c>
      <c r="K584" s="183">
        <v>-5566499.5899999999</v>
      </c>
      <c r="L584" s="183">
        <v>-5577166</v>
      </c>
      <c r="M584" s="183">
        <v>-5581293.6600000001</v>
      </c>
      <c r="N584" s="183">
        <v>-5585421.3200000003</v>
      </c>
      <c r="O584" s="183">
        <v>-5589548.9800000004</v>
      </c>
      <c r="P584" s="183">
        <v>-5593676.6399999997</v>
      </c>
      <c r="Q584" s="183">
        <v>-5597804.2999999998</v>
      </c>
      <c r="R584" s="183">
        <v>-5595028.96</v>
      </c>
      <c r="S584" s="184">
        <f t="shared" si="124"/>
        <v>-5575243.6875</v>
      </c>
      <c r="T584" s="180"/>
      <c r="U584" s="188"/>
      <c r="V584" s="176"/>
      <c r="W584" s="186"/>
      <c r="X584" s="186">
        <f>+S584</f>
        <v>-5575243.6875</v>
      </c>
      <c r="Y584" s="186"/>
      <c r="Z584" s="186"/>
      <c r="AA584" s="188"/>
      <c r="AB584" s="260">
        <f>+X584</f>
        <v>-5575243.6875</v>
      </c>
      <c r="AC584" s="180"/>
      <c r="AE584" s="180"/>
      <c r="AF584" s="190">
        <f>+U584+X584-AB584</f>
        <v>0</v>
      </c>
    </row>
    <row r="585" spans="1:32">
      <c r="A585" s="180">
        <v>545</v>
      </c>
      <c r="B585" s="181" t="s">
        <v>441</v>
      </c>
      <c r="C585" s="181" t="s">
        <v>378</v>
      </c>
      <c r="D585" s="181" t="s">
        <v>1150</v>
      </c>
      <c r="E585" s="229" t="s">
        <v>838</v>
      </c>
      <c r="F585" s="183">
        <v>0</v>
      </c>
      <c r="G585" s="183">
        <v>0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183">
        <v>0</v>
      </c>
      <c r="P585" s="183">
        <v>0</v>
      </c>
      <c r="Q585" s="183">
        <v>0</v>
      </c>
      <c r="R585" s="183">
        <v>0</v>
      </c>
      <c r="S585" s="184">
        <f t="shared" si="124"/>
        <v>0</v>
      </c>
      <c r="T585" s="180"/>
      <c r="U585" s="188"/>
      <c r="V585" s="186">
        <f t="shared" ref="V585" si="139">+S585</f>
        <v>0</v>
      </c>
      <c r="W585" s="186"/>
      <c r="X585" s="187"/>
      <c r="Y585" s="186"/>
      <c r="Z585" s="186"/>
      <c r="AA585" s="188"/>
      <c r="AB585" s="186"/>
      <c r="AC585" s="180"/>
      <c r="AD585" s="260">
        <f t="shared" ref="AD585" si="140">+V585</f>
        <v>0</v>
      </c>
      <c r="AE585" s="180"/>
      <c r="AF585" s="190">
        <f t="shared" si="132"/>
        <v>0</v>
      </c>
    </row>
    <row r="586" spans="1:32">
      <c r="A586" s="180">
        <v>546</v>
      </c>
      <c r="B586" s="181" t="s">
        <v>441</v>
      </c>
      <c r="C586" s="181" t="s">
        <v>378</v>
      </c>
      <c r="D586" s="181" t="s">
        <v>325</v>
      </c>
      <c r="E586" s="229" t="s">
        <v>839</v>
      </c>
      <c r="F586" s="183">
        <v>0</v>
      </c>
      <c r="G586" s="183">
        <v>0</v>
      </c>
      <c r="H586" s="183">
        <v>0</v>
      </c>
      <c r="I586" s="183">
        <v>0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183">
        <v>0</v>
      </c>
      <c r="P586" s="183">
        <v>0</v>
      </c>
      <c r="Q586" s="183">
        <v>0</v>
      </c>
      <c r="R586" s="183">
        <v>0</v>
      </c>
      <c r="S586" s="184">
        <f t="shared" si="124"/>
        <v>0</v>
      </c>
      <c r="T586" s="180"/>
      <c r="U586" s="188"/>
      <c r="W586" s="186"/>
      <c r="X586" s="186">
        <f t="shared" ref="X586:X592" si="141">+S586</f>
        <v>0</v>
      </c>
      <c r="Y586" s="186"/>
      <c r="Z586" s="186"/>
      <c r="AA586" s="188"/>
      <c r="AB586" s="260">
        <f>+X586</f>
        <v>0</v>
      </c>
      <c r="AC586" s="180"/>
      <c r="AE586" s="180"/>
      <c r="AF586" s="190">
        <f>+U586+X586-AB586</f>
        <v>0</v>
      </c>
    </row>
    <row r="587" spans="1:32">
      <c r="A587" s="180">
        <v>547</v>
      </c>
      <c r="B587" s="181" t="s">
        <v>441</v>
      </c>
      <c r="C587" s="181" t="s">
        <v>378</v>
      </c>
      <c r="D587" s="181" t="s">
        <v>326</v>
      </c>
      <c r="E587" s="229" t="s">
        <v>840</v>
      </c>
      <c r="F587" s="183">
        <v>-555072</v>
      </c>
      <c r="G587" s="183">
        <v>-555072</v>
      </c>
      <c r="H587" s="183">
        <v>-555072</v>
      </c>
      <c r="I587" s="183">
        <v>-555072</v>
      </c>
      <c r="J587" s="183">
        <v>-555072</v>
      </c>
      <c r="K587" s="183">
        <v>-555072</v>
      </c>
      <c r="L587" s="183">
        <v>-555072</v>
      </c>
      <c r="M587" s="183">
        <v>-555072</v>
      </c>
      <c r="N587" s="183">
        <v>-555072</v>
      </c>
      <c r="O587" s="183">
        <v>-555072</v>
      </c>
      <c r="P587" s="183">
        <v>-555072</v>
      </c>
      <c r="Q587" s="183">
        <v>-555072</v>
      </c>
      <c r="R587" s="183">
        <v>-812911</v>
      </c>
      <c r="S587" s="184">
        <f t="shared" si="124"/>
        <v>-565815.29166666663</v>
      </c>
      <c r="T587" s="180"/>
      <c r="U587" s="188"/>
      <c r="W587" s="186"/>
      <c r="X587" s="186">
        <f t="shared" si="141"/>
        <v>-565815.29166666663</v>
      </c>
      <c r="Y587" s="186"/>
      <c r="Z587" s="186"/>
      <c r="AA587" s="188"/>
      <c r="AB587" s="260">
        <f>+X587</f>
        <v>-565815.29166666663</v>
      </c>
      <c r="AC587" s="180"/>
      <c r="AE587" s="180"/>
      <c r="AF587" s="190">
        <f>+U587+X587-AB587</f>
        <v>0</v>
      </c>
    </row>
    <row r="588" spans="1:32">
      <c r="A588" s="180">
        <v>548</v>
      </c>
      <c r="B588" s="181" t="s">
        <v>441</v>
      </c>
      <c r="C588" s="181" t="s">
        <v>379</v>
      </c>
      <c r="D588" s="181" t="s">
        <v>841</v>
      </c>
      <c r="E588" s="229" t="s">
        <v>842</v>
      </c>
      <c r="F588" s="183">
        <v>-74293816.879999995</v>
      </c>
      <c r="G588" s="183">
        <v>-74626969.489999995</v>
      </c>
      <c r="H588" s="183">
        <v>-74961630.569999993</v>
      </c>
      <c r="I588" s="183">
        <v>-75297807.120000005</v>
      </c>
      <c r="J588" s="183">
        <v>-75635505.840000004</v>
      </c>
      <c r="K588" s="183">
        <v>-75974733.890000001</v>
      </c>
      <c r="L588" s="183">
        <v>-76315498.109999999</v>
      </c>
      <c r="M588" s="183">
        <v>-76657805.549999997</v>
      </c>
      <c r="N588" s="183">
        <v>-77001663.189999998</v>
      </c>
      <c r="O588" s="183">
        <v>-77347078.230000004</v>
      </c>
      <c r="P588" s="183">
        <v>-77694057.75</v>
      </c>
      <c r="Q588" s="183">
        <v>-78042608.739999995</v>
      </c>
      <c r="R588" s="183">
        <v>-106759832.26000001</v>
      </c>
      <c r="S588" s="184">
        <f t="shared" si="124"/>
        <v>-77506848.587499991</v>
      </c>
      <c r="T588" s="180"/>
      <c r="U588" s="188"/>
      <c r="W588" s="186"/>
      <c r="X588" s="186">
        <f t="shared" si="141"/>
        <v>-77506848.587499991</v>
      </c>
      <c r="Y588" s="186">
        <f>+X588*Z7</f>
        <v>-58168889.864918739</v>
      </c>
      <c r="Z588" s="186">
        <f>+X588*Z8</f>
        <v>-19337958.722581249</v>
      </c>
      <c r="AA588" s="188"/>
      <c r="AB588" s="260"/>
      <c r="AC588" s="180"/>
      <c r="AE588" s="180"/>
      <c r="AF588" s="190">
        <f>+U588+X588-AB588</f>
        <v>-77506848.587499991</v>
      </c>
    </row>
    <row r="589" spans="1:32">
      <c r="A589" s="180">
        <v>549</v>
      </c>
      <c r="B589" s="181" t="s">
        <v>441</v>
      </c>
      <c r="C589" s="181" t="s">
        <v>376</v>
      </c>
      <c r="D589" s="181" t="s">
        <v>25</v>
      </c>
      <c r="E589" s="229" t="s">
        <v>243</v>
      </c>
      <c r="F589" s="183">
        <v>0</v>
      </c>
      <c r="G589" s="183">
        <v>0</v>
      </c>
      <c r="H589" s="183">
        <v>0</v>
      </c>
      <c r="I589" s="183">
        <v>0</v>
      </c>
      <c r="J589" s="183">
        <v>0</v>
      </c>
      <c r="K589" s="183">
        <v>0</v>
      </c>
      <c r="L589" s="183">
        <v>0</v>
      </c>
      <c r="M589" s="183">
        <v>0</v>
      </c>
      <c r="N589" s="183">
        <v>0</v>
      </c>
      <c r="O589" s="183">
        <v>0</v>
      </c>
      <c r="P589" s="183">
        <v>0</v>
      </c>
      <c r="Q589" s="183">
        <v>0</v>
      </c>
      <c r="R589" s="183">
        <v>0</v>
      </c>
      <c r="S589" s="184">
        <f t="shared" si="124"/>
        <v>0</v>
      </c>
      <c r="T589" s="180"/>
      <c r="U589" s="188"/>
      <c r="V589" s="186"/>
      <c r="W589" s="186"/>
      <c r="X589" s="187">
        <f t="shared" si="141"/>
        <v>0</v>
      </c>
      <c r="Y589" s="186">
        <f>+X589*Z7</f>
        <v>0</v>
      </c>
      <c r="Z589" s="186">
        <f>+X589*Z8</f>
        <v>0</v>
      </c>
      <c r="AA589" s="188"/>
      <c r="AB589" s="186"/>
      <c r="AC589" s="180"/>
      <c r="AD589" s="260"/>
      <c r="AE589" s="180"/>
      <c r="AF589" s="190">
        <f t="shared" si="132"/>
        <v>0</v>
      </c>
    </row>
    <row r="590" spans="1:32">
      <c r="A590" s="180">
        <v>550</v>
      </c>
      <c r="B590" s="181" t="s">
        <v>441</v>
      </c>
      <c r="C590" s="181" t="s">
        <v>380</v>
      </c>
      <c r="D590" s="181" t="s">
        <v>337</v>
      </c>
      <c r="E590" s="229" t="s">
        <v>843</v>
      </c>
      <c r="F590" s="183">
        <v>-3301647.39</v>
      </c>
      <c r="G590" s="183">
        <v>-3207151.42</v>
      </c>
      <c r="H590" s="183">
        <v>-3207151.42</v>
      </c>
      <c r="I590" s="183">
        <v>-3072402.95</v>
      </c>
      <c r="J590" s="183">
        <v>-3072402.95</v>
      </c>
      <c r="K590" s="183">
        <v>-3072402.95</v>
      </c>
      <c r="L590" s="183">
        <v>-3076262.1</v>
      </c>
      <c r="M590" s="183">
        <v>-3076262.1</v>
      </c>
      <c r="N590" s="183">
        <v>-3076466.15</v>
      </c>
      <c r="O590" s="183">
        <v>-3061470.62</v>
      </c>
      <c r="P590" s="183">
        <v>-3061470.62</v>
      </c>
      <c r="Q590" s="183">
        <v>-3061141.64</v>
      </c>
      <c r="R590" s="183">
        <v>-3061141.65</v>
      </c>
      <c r="S590" s="184">
        <f t="shared" si="124"/>
        <v>-3102164.9533333336</v>
      </c>
      <c r="T590" s="180"/>
      <c r="U590" s="188"/>
      <c r="V590" s="176"/>
      <c r="W590" s="186"/>
      <c r="X590" s="186">
        <f t="shared" si="141"/>
        <v>-3102164.9533333336</v>
      </c>
      <c r="Y590" s="186">
        <f>+X590*Z7</f>
        <v>-2328174.7974766665</v>
      </c>
      <c r="Z590" s="186">
        <f>+X590*Z8</f>
        <v>-773990.15585666674</v>
      </c>
      <c r="AA590" s="188"/>
      <c r="AB590" s="186"/>
      <c r="AC590" s="180"/>
      <c r="AD590" s="260"/>
      <c r="AE590" s="180"/>
      <c r="AF590" s="190"/>
    </row>
    <row r="591" spans="1:32">
      <c r="A591" s="180">
        <v>551</v>
      </c>
      <c r="B591" s="181" t="s">
        <v>441</v>
      </c>
      <c r="C591" s="181" t="s">
        <v>380</v>
      </c>
      <c r="D591" s="181" t="s">
        <v>360</v>
      </c>
      <c r="E591" s="229" t="s">
        <v>844</v>
      </c>
      <c r="F591" s="183">
        <v>-55161.33</v>
      </c>
      <c r="G591" s="183">
        <v>0</v>
      </c>
      <c r="H591" s="183">
        <v>0</v>
      </c>
      <c r="I591" s="183">
        <v>0</v>
      </c>
      <c r="J591" s="183">
        <v>0</v>
      </c>
      <c r="K591" s="183">
        <v>0</v>
      </c>
      <c r="L591" s="183">
        <v>0</v>
      </c>
      <c r="M591" s="183">
        <v>0</v>
      </c>
      <c r="N591" s="183">
        <v>0</v>
      </c>
      <c r="O591" s="183">
        <v>0</v>
      </c>
      <c r="P591" s="183">
        <v>0</v>
      </c>
      <c r="Q591" s="183">
        <v>0</v>
      </c>
      <c r="R591" s="183">
        <v>0</v>
      </c>
      <c r="S591" s="184">
        <f t="shared" si="124"/>
        <v>-2298.3887500000001</v>
      </c>
      <c r="T591" s="180"/>
      <c r="U591" s="188"/>
      <c r="V591" s="186"/>
      <c r="W591" s="186"/>
      <c r="X591" s="186">
        <f t="shared" si="141"/>
        <v>-2298.3887500000001</v>
      </c>
      <c r="Y591" s="186">
        <f>+X591*Z7</f>
        <v>-1724.940756875</v>
      </c>
      <c r="Z591" s="186">
        <f>+X591*Z8</f>
        <v>-573.44799312500004</v>
      </c>
      <c r="AA591" s="188"/>
      <c r="AB591" s="186"/>
      <c r="AC591" s="180"/>
      <c r="AD591" s="260"/>
      <c r="AE591" s="180"/>
      <c r="AF591" s="190">
        <f t="shared" si="132"/>
        <v>0</v>
      </c>
    </row>
    <row r="592" spans="1:32">
      <c r="A592" s="180">
        <v>552</v>
      </c>
      <c r="B592" s="181" t="s">
        <v>441</v>
      </c>
      <c r="C592" s="181" t="s">
        <v>380</v>
      </c>
      <c r="D592" s="181" t="s">
        <v>845</v>
      </c>
      <c r="E592" s="229" t="s">
        <v>846</v>
      </c>
      <c r="F592" s="183">
        <v>6854.11</v>
      </c>
      <c r="G592" s="183">
        <v>0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183">
        <v>0</v>
      </c>
      <c r="P592" s="183">
        <v>0</v>
      </c>
      <c r="Q592" s="183">
        <v>0</v>
      </c>
      <c r="R592" s="183">
        <v>0</v>
      </c>
      <c r="S592" s="184">
        <f t="shared" si="124"/>
        <v>285.58791666666667</v>
      </c>
      <c r="T592" s="180"/>
      <c r="U592" s="188"/>
      <c r="V592" s="186"/>
      <c r="W592" s="186"/>
      <c r="X592" s="187">
        <f t="shared" si="141"/>
        <v>285.58791666666667</v>
      </c>
      <c r="Y592" s="186">
        <f>+X592*Z7</f>
        <v>214.33373145833332</v>
      </c>
      <c r="Z592" s="186">
        <f>+X592*Z8</f>
        <v>71.25418520833334</v>
      </c>
      <c r="AA592" s="188"/>
      <c r="AB592" s="186"/>
      <c r="AC592" s="180"/>
      <c r="AD592" s="260"/>
      <c r="AE592" s="180" t="s">
        <v>1063</v>
      </c>
      <c r="AF592" s="190">
        <f t="shared" si="132"/>
        <v>0</v>
      </c>
    </row>
    <row r="593" spans="1:32">
      <c r="A593" s="180">
        <v>553</v>
      </c>
      <c r="B593" s="181" t="s">
        <v>441</v>
      </c>
      <c r="C593" s="181" t="s">
        <v>380</v>
      </c>
      <c r="D593" s="181" t="s">
        <v>848</v>
      </c>
      <c r="E593" s="229" t="s">
        <v>849</v>
      </c>
      <c r="F593" s="183">
        <v>-985998.22</v>
      </c>
      <c r="G593" s="183">
        <v>-982856.14</v>
      </c>
      <c r="H593" s="183">
        <v>-976254.63</v>
      </c>
      <c r="I593" s="183">
        <v>-954995.57</v>
      </c>
      <c r="J593" s="183">
        <v>-936504.82</v>
      </c>
      <c r="K593" s="183">
        <v>-934089.88</v>
      </c>
      <c r="L593" s="183">
        <v>-278967.98</v>
      </c>
      <c r="M593" s="183">
        <v>-278967.98</v>
      </c>
      <c r="N593" s="183">
        <v>-278967.98</v>
      </c>
      <c r="O593" s="183">
        <v>-271009.40999999997</v>
      </c>
      <c r="P593" s="183">
        <v>-269648.52</v>
      </c>
      <c r="Q593" s="183">
        <v>-267224.96999999997</v>
      </c>
      <c r="R593" s="183">
        <v>-267224.96999999997</v>
      </c>
      <c r="S593" s="184">
        <f t="shared" si="124"/>
        <v>-588008.2895833333</v>
      </c>
      <c r="T593" s="180"/>
      <c r="U593" s="188"/>
      <c r="V593" s="186"/>
      <c r="W593" s="186"/>
      <c r="X593" s="187">
        <f t="shared" ref="X593:X594" si="142">+S593</f>
        <v>-588008.2895833333</v>
      </c>
      <c r="Y593" s="186">
        <f>+X593*Z7</f>
        <v>-441300.22133229161</v>
      </c>
      <c r="Z593" s="186">
        <f>+X593*Z8</f>
        <v>-146708.06825104167</v>
      </c>
      <c r="AA593" s="188"/>
      <c r="AB593" s="186"/>
      <c r="AC593" s="180"/>
      <c r="AD593" s="260"/>
      <c r="AE593" s="180"/>
      <c r="AF593" s="190">
        <f t="shared" si="132"/>
        <v>0</v>
      </c>
    </row>
    <row r="594" spans="1:32">
      <c r="A594" s="180">
        <v>554</v>
      </c>
      <c r="B594" s="181" t="s">
        <v>441</v>
      </c>
      <c r="C594" s="181" t="s">
        <v>380</v>
      </c>
      <c r="D594" s="181" t="s">
        <v>480</v>
      </c>
      <c r="E594" s="229" t="s">
        <v>847</v>
      </c>
      <c r="F594" s="183">
        <v>140365.51999999999</v>
      </c>
      <c r="G594" s="183">
        <v>0</v>
      </c>
      <c r="H594" s="183">
        <v>0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183">
        <v>0</v>
      </c>
      <c r="P594" s="183">
        <v>0</v>
      </c>
      <c r="Q594" s="183">
        <v>0</v>
      </c>
      <c r="R594" s="183">
        <v>0</v>
      </c>
      <c r="S594" s="184">
        <f t="shared" si="124"/>
        <v>5848.5633333333326</v>
      </c>
      <c r="T594" s="180"/>
      <c r="U594" s="188"/>
      <c r="V594" s="186"/>
      <c r="W594" s="186"/>
      <c r="X594" s="187">
        <f t="shared" si="142"/>
        <v>5848.5633333333326</v>
      </c>
      <c r="Y594" s="186">
        <f>+X594*Z7</f>
        <v>4389.3467816666662</v>
      </c>
      <c r="Z594" s="186">
        <f>+X594*Z8</f>
        <v>1459.2165516666664</v>
      </c>
      <c r="AA594" s="188"/>
      <c r="AB594" s="186"/>
      <c r="AC594" s="180"/>
      <c r="AD594" s="260"/>
      <c r="AE594" s="180"/>
      <c r="AF594" s="190">
        <f t="shared" si="132"/>
        <v>0</v>
      </c>
    </row>
    <row r="595" spans="1:32">
      <c r="A595" s="180">
        <v>555</v>
      </c>
      <c r="B595" s="181" t="s">
        <v>441</v>
      </c>
      <c r="C595" s="181" t="s">
        <v>381</v>
      </c>
      <c r="D595" s="181" t="s">
        <v>850</v>
      </c>
      <c r="E595" s="229" t="s">
        <v>851</v>
      </c>
      <c r="F595" s="183">
        <v>100684.96</v>
      </c>
      <c r="G595" s="183">
        <v>100679.13</v>
      </c>
      <c r="H595" s="183">
        <v>-250.70999999999199</v>
      </c>
      <c r="I595" s="183">
        <v>-282.77999999999201</v>
      </c>
      <c r="J595" s="183">
        <v>-320.32999999999203</v>
      </c>
      <c r="K595" s="183">
        <v>-154.199999999992</v>
      </c>
      <c r="L595" s="183">
        <v>-219.699999999992</v>
      </c>
      <c r="M595" s="183">
        <v>318.31000000000802</v>
      </c>
      <c r="N595" s="183">
        <v>311.11000000000797</v>
      </c>
      <c r="O595" s="183">
        <v>304.18000000000802</v>
      </c>
      <c r="P595" s="183">
        <v>70254.399999999994</v>
      </c>
      <c r="Q595" s="183">
        <v>459.58000000000197</v>
      </c>
      <c r="R595" s="183">
        <v>455.180000000002</v>
      </c>
      <c r="S595" s="184">
        <f t="shared" si="124"/>
        <v>18472.421666666673</v>
      </c>
      <c r="T595" s="180"/>
      <c r="U595" s="188"/>
      <c r="V595" s="187">
        <f>+S595</f>
        <v>18472.421666666673</v>
      </c>
      <c r="W595" s="186"/>
      <c r="X595" s="176"/>
      <c r="Y595" s="186"/>
      <c r="Z595" s="186"/>
      <c r="AA595" s="188"/>
      <c r="AB595" s="186"/>
      <c r="AC595" s="180"/>
      <c r="AD595" s="260">
        <f>+V595</f>
        <v>18472.421666666673</v>
      </c>
      <c r="AE595" s="180" t="s">
        <v>1064</v>
      </c>
      <c r="AF595" s="190" t="e">
        <f>+U595+#REF!-AD595</f>
        <v>#REF!</v>
      </c>
    </row>
    <row r="596" spans="1:32">
      <c r="A596" s="180">
        <v>556</v>
      </c>
      <c r="B596" s="181" t="s">
        <v>441</v>
      </c>
      <c r="C596" s="181" t="s">
        <v>381</v>
      </c>
      <c r="D596" s="181" t="s">
        <v>854</v>
      </c>
      <c r="E596" s="229" t="s">
        <v>855</v>
      </c>
      <c r="F596" s="183">
        <v>-6699766.6900000004</v>
      </c>
      <c r="G596" s="183">
        <v>-6683226.1100000003</v>
      </c>
      <c r="H596" s="183">
        <v>-6666685.5300000003</v>
      </c>
      <c r="I596" s="183">
        <v>-6650144.9500000002</v>
      </c>
      <c r="J596" s="183">
        <v>-6633604.3700000001</v>
      </c>
      <c r="K596" s="183">
        <v>-6617063.79</v>
      </c>
      <c r="L596" s="183">
        <v>-6468086.1900000004</v>
      </c>
      <c r="M596" s="183">
        <v>-6429472.7699999996</v>
      </c>
      <c r="N596" s="183">
        <v>-6390859.3499999996</v>
      </c>
      <c r="O596" s="183">
        <v>-6352245.9299999997</v>
      </c>
      <c r="P596" s="183">
        <v>-6313632.5099999998</v>
      </c>
      <c r="Q596" s="183">
        <v>-6275019.0899999999</v>
      </c>
      <c r="R596" s="183">
        <v>-6481555.6900000004</v>
      </c>
      <c r="S596" s="184">
        <f t="shared" si="124"/>
        <v>-6505891.8149999985</v>
      </c>
      <c r="T596" s="180"/>
      <c r="U596" s="188"/>
      <c r="V596" s="187">
        <f>+S596</f>
        <v>-6505891.8149999985</v>
      </c>
      <c r="W596" s="186"/>
      <c r="X596" s="176"/>
      <c r="Y596" s="186"/>
      <c r="Z596" s="186"/>
      <c r="AA596" s="188"/>
      <c r="AB596" s="186"/>
      <c r="AC596" s="180"/>
      <c r="AD596" s="260">
        <f>+V596</f>
        <v>-6505891.8149999985</v>
      </c>
      <c r="AE596" s="180" t="s">
        <v>1065</v>
      </c>
      <c r="AF596" s="190" t="e">
        <f>+U596+#REF!-AD596</f>
        <v>#REF!</v>
      </c>
    </row>
    <row r="597" spans="1:32">
      <c r="A597" s="180">
        <v>557</v>
      </c>
      <c r="B597" s="181" t="s">
        <v>441</v>
      </c>
      <c r="C597" s="181" t="s">
        <v>381</v>
      </c>
      <c r="D597" s="181" t="s">
        <v>852</v>
      </c>
      <c r="E597" s="229" t="s">
        <v>853</v>
      </c>
      <c r="F597" s="183">
        <v>-24135</v>
      </c>
      <c r="G597" s="183">
        <v>-24135</v>
      </c>
      <c r="H597" s="183">
        <v>-24135</v>
      </c>
      <c r="I597" s="183">
        <v>-24135</v>
      </c>
      <c r="J597" s="183">
        <v>-24135</v>
      </c>
      <c r="K597" s="183">
        <v>-24135</v>
      </c>
      <c r="L597" s="183">
        <v>-24135</v>
      </c>
      <c r="M597" s="183">
        <v>-24135</v>
      </c>
      <c r="N597" s="183">
        <v>-24135</v>
      </c>
      <c r="O597" s="183">
        <v>-24135</v>
      </c>
      <c r="P597" s="183">
        <v>0</v>
      </c>
      <c r="Q597" s="183">
        <v>0</v>
      </c>
      <c r="R597" s="183">
        <v>0</v>
      </c>
      <c r="S597" s="184">
        <f t="shared" si="124"/>
        <v>-19106.875</v>
      </c>
      <c r="T597" s="180"/>
      <c r="U597" s="188"/>
      <c r="V597" s="186">
        <f t="shared" ref="V597:V601" si="143">+S597</f>
        <v>-19106.875</v>
      </c>
      <c r="W597" s="186"/>
      <c r="X597" s="187"/>
      <c r="Y597" s="186"/>
      <c r="Z597" s="186"/>
      <c r="AA597" s="188"/>
      <c r="AB597" s="186"/>
      <c r="AC597" s="180"/>
      <c r="AD597" s="260">
        <f t="shared" ref="AD597:AD605" si="144">+V597</f>
        <v>-19106.875</v>
      </c>
      <c r="AE597" s="180"/>
      <c r="AF597" s="190">
        <f t="shared" si="132"/>
        <v>0</v>
      </c>
    </row>
    <row r="598" spans="1:32">
      <c r="A598" s="180">
        <v>558</v>
      </c>
      <c r="B598" s="181" t="s">
        <v>441</v>
      </c>
      <c r="C598" s="181" t="s">
        <v>381</v>
      </c>
      <c r="D598" s="181" t="s">
        <v>856</v>
      </c>
      <c r="E598" s="229" t="s">
        <v>1066</v>
      </c>
      <c r="F598" s="183">
        <v>-1045610</v>
      </c>
      <c r="G598" s="183">
        <v>-1045610</v>
      </c>
      <c r="H598" s="183">
        <v>-1045610</v>
      </c>
      <c r="I598" s="183">
        <v>-1045610</v>
      </c>
      <c r="J598" s="183">
        <v>-1045610</v>
      </c>
      <c r="K598" s="183">
        <v>-1045610</v>
      </c>
      <c r="L598" s="183">
        <v>-1045610</v>
      </c>
      <c r="M598" s="183">
        <v>-1045610</v>
      </c>
      <c r="N598" s="183">
        <v>-1045610</v>
      </c>
      <c r="O598" s="183">
        <v>-1045610</v>
      </c>
      <c r="P598" s="183">
        <v>-1045610</v>
      </c>
      <c r="Q598" s="183">
        <v>-1045610</v>
      </c>
      <c r="R598" s="183">
        <v>-1044516</v>
      </c>
      <c r="S598" s="184">
        <f t="shared" si="124"/>
        <v>-1045564.4166666666</v>
      </c>
      <c r="T598" s="180"/>
      <c r="U598" s="188"/>
      <c r="V598" s="186">
        <f t="shared" si="143"/>
        <v>-1045564.4166666666</v>
      </c>
      <c r="W598" s="186"/>
      <c r="X598" s="187"/>
      <c r="Y598" s="186"/>
      <c r="Z598" s="186"/>
      <c r="AA598" s="188"/>
      <c r="AB598" s="186"/>
      <c r="AC598" s="180"/>
      <c r="AD598" s="260">
        <f t="shared" si="144"/>
        <v>-1045564.4166666666</v>
      </c>
      <c r="AE598" s="180"/>
      <c r="AF598" s="190">
        <f t="shared" si="132"/>
        <v>0</v>
      </c>
    </row>
    <row r="599" spans="1:32">
      <c r="A599" s="180">
        <v>559</v>
      </c>
      <c r="B599" s="181" t="s">
        <v>441</v>
      </c>
      <c r="C599" s="181" t="s">
        <v>381</v>
      </c>
      <c r="D599" s="181" t="s">
        <v>1067</v>
      </c>
      <c r="E599" s="229" t="s">
        <v>1068</v>
      </c>
      <c r="F599" s="183">
        <v>197919</v>
      </c>
      <c r="G599" s="183">
        <v>197919</v>
      </c>
      <c r="H599" s="183">
        <v>197919</v>
      </c>
      <c r="I599" s="183">
        <v>197919</v>
      </c>
      <c r="J599" s="183">
        <v>197919</v>
      </c>
      <c r="K599" s="183">
        <v>197919</v>
      </c>
      <c r="L599" s="183">
        <v>197919</v>
      </c>
      <c r="M599" s="183">
        <v>197919</v>
      </c>
      <c r="N599" s="183">
        <v>197919</v>
      </c>
      <c r="O599" s="183">
        <v>197919</v>
      </c>
      <c r="P599" s="183">
        <v>197919</v>
      </c>
      <c r="Q599" s="183">
        <v>197919</v>
      </c>
      <c r="R599" s="183">
        <v>253608</v>
      </c>
      <c r="S599" s="184">
        <f t="shared" si="124"/>
        <v>200239.375</v>
      </c>
      <c r="T599" s="180"/>
      <c r="U599" s="188"/>
      <c r="V599" s="186">
        <f t="shared" si="143"/>
        <v>200239.375</v>
      </c>
      <c r="W599" s="186"/>
      <c r="X599" s="187"/>
      <c r="Y599" s="186"/>
      <c r="Z599" s="186"/>
      <c r="AA599" s="188"/>
      <c r="AB599" s="186"/>
      <c r="AC599" s="180"/>
      <c r="AD599" s="260">
        <f t="shared" si="144"/>
        <v>200239.375</v>
      </c>
      <c r="AE599" s="180"/>
      <c r="AF599" s="190">
        <f t="shared" si="132"/>
        <v>0</v>
      </c>
    </row>
    <row r="600" spans="1:32">
      <c r="A600" s="180">
        <v>560</v>
      </c>
      <c r="B600" s="181" t="s">
        <v>441</v>
      </c>
      <c r="C600" s="181" t="s">
        <v>382</v>
      </c>
      <c r="D600" s="181" t="s">
        <v>858</v>
      </c>
      <c r="E600" s="229" t="s">
        <v>859</v>
      </c>
      <c r="F600" s="183">
        <v>-7963385.4400000004</v>
      </c>
      <c r="G600" s="183">
        <v>-7866620.9500000002</v>
      </c>
      <c r="H600" s="183">
        <v>-7769856.4800000004</v>
      </c>
      <c r="I600" s="183">
        <v>-7673092.1100000003</v>
      </c>
      <c r="J600" s="183">
        <v>-7576327.8399999999</v>
      </c>
      <c r="K600" s="183">
        <v>-7479563.2999999998</v>
      </c>
      <c r="L600" s="183">
        <v>-7382798.9000000004</v>
      </c>
      <c r="M600" s="183">
        <v>-7286034.5800000001</v>
      </c>
      <c r="N600" s="183">
        <v>-7189270.1799999997</v>
      </c>
      <c r="O600" s="183">
        <v>-7092505.75</v>
      </c>
      <c r="P600" s="183">
        <v>-6995741.3200000003</v>
      </c>
      <c r="Q600" s="183">
        <v>-6898976.8600000003</v>
      </c>
      <c r="R600" s="183">
        <v>-6802212.4699999997</v>
      </c>
      <c r="S600" s="184">
        <f t="shared" si="124"/>
        <v>-7382798.9354166659</v>
      </c>
      <c r="T600" s="180"/>
      <c r="U600" s="188"/>
      <c r="V600" s="176"/>
      <c r="W600" s="186"/>
      <c r="X600" s="186">
        <f>+S600</f>
        <v>-7382798.9354166659</v>
      </c>
      <c r="Y600" s="186"/>
      <c r="Z600" s="186"/>
      <c r="AA600" s="188"/>
      <c r="AB600" s="260">
        <f>+X600</f>
        <v>-7382798.9354166659</v>
      </c>
      <c r="AC600" s="180"/>
      <c r="AF600" s="190">
        <f>+U600+X600-AB600</f>
        <v>0</v>
      </c>
    </row>
    <row r="601" spans="1:32">
      <c r="A601" s="180">
        <v>561</v>
      </c>
      <c r="B601" s="181" t="s">
        <v>441</v>
      </c>
      <c r="C601" s="181" t="s">
        <v>382</v>
      </c>
      <c r="D601" s="181" t="s">
        <v>383</v>
      </c>
      <c r="E601" s="229" t="s">
        <v>384</v>
      </c>
      <c r="F601" s="183">
        <v>0</v>
      </c>
      <c r="G601" s="183">
        <v>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183">
        <v>0</v>
      </c>
      <c r="P601" s="183">
        <v>0</v>
      </c>
      <c r="Q601" s="183">
        <v>0</v>
      </c>
      <c r="R601" s="183">
        <v>0</v>
      </c>
      <c r="S601" s="184">
        <f t="shared" si="124"/>
        <v>0</v>
      </c>
      <c r="T601" s="180"/>
      <c r="U601" s="188"/>
      <c r="V601" s="186">
        <f t="shared" si="143"/>
        <v>0</v>
      </c>
      <c r="W601" s="186"/>
      <c r="X601" s="187"/>
      <c r="Y601" s="186"/>
      <c r="Z601" s="186"/>
      <c r="AA601" s="188"/>
      <c r="AB601" s="186"/>
      <c r="AC601" s="180"/>
      <c r="AD601" s="260">
        <f t="shared" si="144"/>
        <v>0</v>
      </c>
      <c r="AE601" s="180"/>
      <c r="AF601" s="190">
        <f t="shared" si="132"/>
        <v>0</v>
      </c>
    </row>
    <row r="602" spans="1:32">
      <c r="A602" s="180">
        <v>562</v>
      </c>
      <c r="B602" s="181" t="s">
        <v>466</v>
      </c>
      <c r="C602" s="181" t="s">
        <v>370</v>
      </c>
      <c r="D602" s="181" t="s">
        <v>241</v>
      </c>
      <c r="E602" s="229" t="s">
        <v>837</v>
      </c>
      <c r="F602" s="183">
        <v>-46000.000000000102</v>
      </c>
      <c r="G602" s="183">
        <v>-76000</v>
      </c>
      <c r="H602" s="183">
        <v>-76000</v>
      </c>
      <c r="I602" s="183">
        <v>-76000</v>
      </c>
      <c r="J602" s="183">
        <v>-114088.42</v>
      </c>
      <c r="K602" s="183">
        <v>-114441.45</v>
      </c>
      <c r="L602" s="183">
        <v>-114441.45</v>
      </c>
      <c r="M602" s="183">
        <v>-33750</v>
      </c>
      <c r="N602" s="183">
        <v>-33750</v>
      </c>
      <c r="O602" s="183">
        <v>-33750</v>
      </c>
      <c r="P602" s="183">
        <v>-33750</v>
      </c>
      <c r="Q602" s="183">
        <v>-33750</v>
      </c>
      <c r="R602" s="183">
        <v>0</v>
      </c>
      <c r="S602" s="184">
        <f t="shared" si="124"/>
        <v>-63560.109999999993</v>
      </c>
      <c r="T602" s="180"/>
      <c r="U602" s="188"/>
      <c r="V602" s="187">
        <f>+S602</f>
        <v>-63560.109999999993</v>
      </c>
      <c r="W602" s="186"/>
      <c r="X602" s="176"/>
      <c r="Y602" s="186"/>
      <c r="Z602" s="186"/>
      <c r="AA602" s="188"/>
      <c r="AC602" s="180"/>
      <c r="AD602" s="186">
        <f>+S602</f>
        <v>-63560.109999999993</v>
      </c>
      <c r="AE602" s="180"/>
      <c r="AF602" s="190" t="e">
        <f>+U602+#REF!-#REF!</f>
        <v>#REF!</v>
      </c>
    </row>
    <row r="603" spans="1:32">
      <c r="A603" s="180">
        <v>563</v>
      </c>
      <c r="B603" s="181" t="s">
        <v>466</v>
      </c>
      <c r="C603" s="181" t="s">
        <v>374</v>
      </c>
      <c r="D603" s="181" t="s">
        <v>1069</v>
      </c>
      <c r="E603" s="229" t="s">
        <v>1070</v>
      </c>
      <c r="F603" s="183">
        <v>0</v>
      </c>
      <c r="G603" s="183">
        <v>0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183">
        <v>-6800.27</v>
      </c>
      <c r="P603" s="183">
        <v>0</v>
      </c>
      <c r="Q603" s="183">
        <v>0</v>
      </c>
      <c r="R603" s="183">
        <v>0</v>
      </c>
      <c r="S603" s="184">
        <f t="shared" si="124"/>
        <v>-566.68916666666667</v>
      </c>
      <c r="T603" s="180"/>
      <c r="U603" s="188"/>
      <c r="V603" s="187">
        <f>+S603</f>
        <v>-566.68916666666667</v>
      </c>
      <c r="W603" s="186"/>
      <c r="X603" s="176"/>
      <c r="Y603" s="186"/>
      <c r="Z603" s="186"/>
      <c r="AA603" s="188"/>
      <c r="AC603" s="180"/>
      <c r="AD603" s="186">
        <f>+S603</f>
        <v>-566.68916666666667</v>
      </c>
      <c r="AF603" s="190" t="e">
        <f>+U603+#REF!-#REF!</f>
        <v>#REF!</v>
      </c>
    </row>
    <row r="604" spans="1:32">
      <c r="A604" s="180">
        <v>564</v>
      </c>
      <c r="B604" s="181" t="s">
        <v>466</v>
      </c>
      <c r="C604" s="181" t="s">
        <v>382</v>
      </c>
      <c r="D604" s="181" t="s">
        <v>827</v>
      </c>
      <c r="E604" s="229" t="s">
        <v>874</v>
      </c>
      <c r="F604" s="183">
        <v>179237.64</v>
      </c>
      <c r="G604" s="183">
        <v>151953.54999999999</v>
      </c>
      <c r="H604" s="183">
        <v>136575.35</v>
      </c>
      <c r="I604" s="183">
        <v>107048.28</v>
      </c>
      <c r="J604" s="183">
        <v>45341.29</v>
      </c>
      <c r="K604" s="183">
        <v>29062.1</v>
      </c>
      <c r="L604" s="183">
        <v>16585.490000000002</v>
      </c>
      <c r="M604" s="183">
        <v>9743.81</v>
      </c>
      <c r="N604" s="183">
        <v>16865.82</v>
      </c>
      <c r="O604" s="183">
        <v>24937.03</v>
      </c>
      <c r="P604" s="183">
        <v>77544.39</v>
      </c>
      <c r="Q604" s="183">
        <v>44383.8</v>
      </c>
      <c r="R604" s="183">
        <v>50222.239999999998</v>
      </c>
      <c r="S604" s="184">
        <f t="shared" si="124"/>
        <v>64564.23750000001</v>
      </c>
      <c r="T604" s="180"/>
      <c r="U604" s="188"/>
      <c r="V604" s="186">
        <f>+S604</f>
        <v>64564.23750000001</v>
      </c>
      <c r="W604" s="186"/>
      <c r="X604" s="187"/>
      <c r="Y604" s="186"/>
      <c r="Z604" s="186"/>
      <c r="AA604" s="188"/>
      <c r="AB604" s="186"/>
      <c r="AC604" s="180"/>
      <c r="AD604" s="260">
        <f t="shared" si="144"/>
        <v>64564.23750000001</v>
      </c>
      <c r="AF604" s="190">
        <f t="shared" si="132"/>
        <v>0</v>
      </c>
    </row>
    <row r="605" spans="1:32">
      <c r="A605" s="180">
        <v>565</v>
      </c>
      <c r="B605" s="181" t="s">
        <v>466</v>
      </c>
      <c r="C605" s="181" t="s">
        <v>382</v>
      </c>
      <c r="D605" s="181" t="s">
        <v>668</v>
      </c>
      <c r="E605" s="229" t="s">
        <v>860</v>
      </c>
      <c r="F605" s="183">
        <v>0</v>
      </c>
      <c r="G605" s="183">
        <v>0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183">
        <v>0</v>
      </c>
      <c r="P605" s="183">
        <v>0</v>
      </c>
      <c r="Q605" s="183">
        <v>0</v>
      </c>
      <c r="R605" s="183">
        <v>0</v>
      </c>
      <c r="S605" s="184">
        <f t="shared" si="124"/>
        <v>0</v>
      </c>
      <c r="T605" s="180"/>
      <c r="U605" s="188"/>
      <c r="V605" s="186">
        <f>+S605</f>
        <v>0</v>
      </c>
      <c r="W605" s="186"/>
      <c r="X605" s="187"/>
      <c r="Y605" s="186"/>
      <c r="Z605" s="186"/>
      <c r="AA605" s="188"/>
      <c r="AB605" s="186"/>
      <c r="AC605" s="180"/>
      <c r="AD605" s="260">
        <f t="shared" si="144"/>
        <v>0</v>
      </c>
      <c r="AE605" s="180"/>
      <c r="AF605" s="190">
        <f t="shared" si="132"/>
        <v>0</v>
      </c>
    </row>
    <row r="606" spans="1:32">
      <c r="A606" s="180">
        <v>566</v>
      </c>
      <c r="B606" s="181" t="s">
        <v>466</v>
      </c>
      <c r="C606" s="181" t="s">
        <v>382</v>
      </c>
      <c r="D606" s="181" t="s">
        <v>1071</v>
      </c>
      <c r="E606" s="182" t="s">
        <v>865</v>
      </c>
      <c r="F606" s="183">
        <v>-842630.59</v>
      </c>
      <c r="G606" s="183">
        <v>-796870.08</v>
      </c>
      <c r="H606" s="183">
        <v>-769356.84</v>
      </c>
      <c r="I606" s="183">
        <v>-743397.41</v>
      </c>
      <c r="J606" s="183">
        <v>-731200.06</v>
      </c>
      <c r="K606" s="183">
        <v>-743682.7</v>
      </c>
      <c r="L606" s="183">
        <v>-761850.62</v>
      </c>
      <c r="M606" s="183">
        <v>-785308.3</v>
      </c>
      <c r="N606" s="183">
        <v>-812601.99</v>
      </c>
      <c r="O606" s="183">
        <v>-838357.86</v>
      </c>
      <c r="P606" s="183">
        <v>-858467.52</v>
      </c>
      <c r="Q606" s="183">
        <v>-856415.31</v>
      </c>
      <c r="R606" s="183">
        <v>-819703.76</v>
      </c>
      <c r="S606" s="184">
        <f t="shared" si="124"/>
        <v>-794056.32208333351</v>
      </c>
      <c r="T606" s="180"/>
      <c r="U606" s="188"/>
      <c r="V606" s="186"/>
      <c r="W606" s="186"/>
      <c r="X606" s="187">
        <f t="shared" ref="X606:X607" si="145">+S606</f>
        <v>-794056.32208333351</v>
      </c>
      <c r="Y606" s="186"/>
      <c r="Z606" s="186"/>
      <c r="AA606" s="188"/>
      <c r="AB606" s="186">
        <f t="shared" ref="AB606:AB607" si="146">+S606</f>
        <v>-794056.32208333351</v>
      </c>
      <c r="AC606" s="180"/>
      <c r="AD606" s="260"/>
      <c r="AE606" s="180"/>
      <c r="AF606" s="190">
        <f t="shared" si="132"/>
        <v>0</v>
      </c>
    </row>
    <row r="607" spans="1:32">
      <c r="A607" s="180">
        <v>567</v>
      </c>
      <c r="B607" s="181" t="s">
        <v>466</v>
      </c>
      <c r="C607" s="181" t="s">
        <v>382</v>
      </c>
      <c r="D607" s="181" t="s">
        <v>1072</v>
      </c>
      <c r="E607" s="229" t="s">
        <v>1073</v>
      </c>
      <c r="F607" s="183">
        <v>-1171372.06</v>
      </c>
      <c r="G607" s="183">
        <v>-951479</v>
      </c>
      <c r="H607" s="183">
        <v>-777374.35</v>
      </c>
      <c r="I607" s="183">
        <v>-606518.13</v>
      </c>
      <c r="J607" s="183">
        <v>-470378.9</v>
      </c>
      <c r="K607" s="183">
        <v>-396754.62</v>
      </c>
      <c r="L607" s="183">
        <v>-337398.1</v>
      </c>
      <c r="M607" s="183">
        <v>-291221.03999999998</v>
      </c>
      <c r="N607" s="183">
        <v>-254672.52</v>
      </c>
      <c r="O607" s="183">
        <v>-214039.25</v>
      </c>
      <c r="P607" s="183">
        <v>-158901.04999999999</v>
      </c>
      <c r="Q607" s="183">
        <v>0</v>
      </c>
      <c r="R607" s="183">
        <v>0</v>
      </c>
      <c r="S607" s="184">
        <f t="shared" si="124"/>
        <v>-420368.58250000002</v>
      </c>
      <c r="T607" s="180"/>
      <c r="U607" s="188"/>
      <c r="V607" s="186"/>
      <c r="W607" s="186"/>
      <c r="X607" s="187">
        <f t="shared" si="145"/>
        <v>-420368.58250000002</v>
      </c>
      <c r="Y607" s="186"/>
      <c r="Z607" s="186"/>
      <c r="AA607" s="188"/>
      <c r="AB607" s="186">
        <f t="shared" si="146"/>
        <v>-420368.58250000002</v>
      </c>
      <c r="AC607" s="180"/>
      <c r="AD607" s="260"/>
      <c r="AE607" s="180"/>
      <c r="AF607" s="190">
        <f t="shared" si="132"/>
        <v>0</v>
      </c>
    </row>
    <row r="608" spans="1:32">
      <c r="A608" s="180">
        <v>568</v>
      </c>
      <c r="B608" s="181" t="s">
        <v>994</v>
      </c>
      <c r="C608" s="181" t="s">
        <v>382</v>
      </c>
      <c r="D608" s="181" t="s">
        <v>1001</v>
      </c>
      <c r="E608" s="229" t="s">
        <v>1056</v>
      </c>
      <c r="F608" s="183">
        <v>1834765.01</v>
      </c>
      <c r="G608" s="183">
        <v>1596395.53</v>
      </c>
      <c r="H608" s="183">
        <v>1410155.84</v>
      </c>
      <c r="I608" s="183">
        <v>1242867.26</v>
      </c>
      <c r="J608" s="183">
        <v>1156237.67</v>
      </c>
      <c r="K608" s="183">
        <v>1111375.22</v>
      </c>
      <c r="L608" s="183">
        <v>1082663.23</v>
      </c>
      <c r="M608" s="183">
        <v>1066785.53</v>
      </c>
      <c r="N608" s="183">
        <v>1050408.69</v>
      </c>
      <c r="O608" s="183">
        <v>1027460.08</v>
      </c>
      <c r="P608" s="183">
        <v>939824.18</v>
      </c>
      <c r="Q608" s="183">
        <v>812031.51</v>
      </c>
      <c r="R608" s="183">
        <v>769481.52</v>
      </c>
      <c r="S608" s="184">
        <f t="shared" si="124"/>
        <v>1149860.6670833332</v>
      </c>
      <c r="T608" s="180"/>
      <c r="U608" s="188"/>
      <c r="V608" s="187">
        <f>+S608</f>
        <v>1149860.6670833332</v>
      </c>
      <c r="W608" s="186"/>
      <c r="X608" s="176"/>
      <c r="Y608" s="186"/>
      <c r="Z608" s="186"/>
      <c r="AA608" s="188"/>
      <c r="AC608" s="180"/>
      <c r="AD608" s="186">
        <f>+S608</f>
        <v>1149860.6670833332</v>
      </c>
      <c r="AE608" s="180"/>
      <c r="AF608" s="190" t="e">
        <f>+U608+#REF!-#REF!</f>
        <v>#REF!</v>
      </c>
    </row>
    <row r="609" spans="1:32">
      <c r="A609" s="180">
        <v>569</v>
      </c>
      <c r="B609" s="181" t="s">
        <v>994</v>
      </c>
      <c r="C609" s="181" t="s">
        <v>382</v>
      </c>
      <c r="D609" s="181" t="s">
        <v>1003</v>
      </c>
      <c r="E609" s="229" t="s">
        <v>1056</v>
      </c>
      <c r="F609" s="183">
        <v>1603848.95</v>
      </c>
      <c r="G609" s="183">
        <v>1412156.89</v>
      </c>
      <c r="H609" s="183">
        <v>1267536.72</v>
      </c>
      <c r="I609" s="183">
        <v>1131301.33</v>
      </c>
      <c r="J609" s="183">
        <v>1117677.46</v>
      </c>
      <c r="K609" s="183">
        <v>1196592.28</v>
      </c>
      <c r="L609" s="183">
        <v>1300912.07</v>
      </c>
      <c r="M609" s="183">
        <v>1397859.57</v>
      </c>
      <c r="N609" s="183">
        <v>1488696.62</v>
      </c>
      <c r="O609" s="183">
        <v>1567904.28</v>
      </c>
      <c r="P609" s="183">
        <v>1586649.15</v>
      </c>
      <c r="Q609" s="183">
        <v>1504907.77</v>
      </c>
      <c r="R609" s="183">
        <v>1274525.3500000001</v>
      </c>
      <c r="S609" s="184">
        <f t="shared" si="124"/>
        <v>1367615.1075000002</v>
      </c>
      <c r="T609" s="180"/>
      <c r="U609" s="188"/>
      <c r="V609" s="187">
        <f>+S609</f>
        <v>1367615.1075000002</v>
      </c>
      <c r="W609" s="186"/>
      <c r="X609" s="176"/>
      <c r="Y609" s="186"/>
      <c r="Z609" s="186"/>
      <c r="AA609" s="188"/>
      <c r="AC609" s="180"/>
      <c r="AD609" s="186">
        <f>+S609</f>
        <v>1367615.1075000002</v>
      </c>
      <c r="AE609" s="180"/>
      <c r="AF609" s="190" t="e">
        <f>+U609+#REF!-#REF!</f>
        <v>#REF!</v>
      </c>
    </row>
    <row r="610" spans="1:32">
      <c r="A610" s="180">
        <v>570</v>
      </c>
      <c r="B610" s="181" t="s">
        <v>468</v>
      </c>
      <c r="C610" s="181" t="s">
        <v>370</v>
      </c>
      <c r="D610" s="181" t="s">
        <v>195</v>
      </c>
      <c r="E610" s="229" t="s">
        <v>835</v>
      </c>
      <c r="F610" s="183">
        <v>-9591418.1799999997</v>
      </c>
      <c r="G610" s="183">
        <v>-9556547.0099999998</v>
      </c>
      <c r="H610" s="183">
        <v>-9507568.6699999999</v>
      </c>
      <c r="I610" s="183">
        <v>-9428524.5800000001</v>
      </c>
      <c r="J610" s="183">
        <v>-9320958.0800000001</v>
      </c>
      <c r="K610" s="183">
        <v>-9204719.1899999995</v>
      </c>
      <c r="L610" s="183">
        <v>-9016469.4000000004</v>
      </c>
      <c r="M610" s="183">
        <v>-8885523.0600000005</v>
      </c>
      <c r="N610" s="183">
        <v>-8623954.4399999995</v>
      </c>
      <c r="O610" s="183">
        <v>-19674363.690000001</v>
      </c>
      <c r="P610" s="183">
        <v>-19609399.280000001</v>
      </c>
      <c r="Q610" s="183">
        <v>-19629318.190000001</v>
      </c>
      <c r="R610" s="183">
        <v>-20108879.920000002</v>
      </c>
      <c r="S610" s="184">
        <f t="shared" si="124"/>
        <v>-12275624.553333333</v>
      </c>
      <c r="T610" s="180"/>
      <c r="U610" s="188"/>
      <c r="V610" s="187">
        <f>+S610</f>
        <v>-12275624.553333333</v>
      </c>
      <c r="W610" s="186"/>
      <c r="X610" s="176"/>
      <c r="Y610" s="186"/>
      <c r="Z610" s="186"/>
      <c r="AA610" s="188"/>
      <c r="AC610" s="180"/>
      <c r="AD610" s="186">
        <f>+S610</f>
        <v>-12275624.553333333</v>
      </c>
      <c r="AE610" s="180"/>
      <c r="AF610" s="190" t="e">
        <f>+U610+#REF!-#REF!</f>
        <v>#REF!</v>
      </c>
    </row>
    <row r="611" spans="1:32">
      <c r="A611" s="180">
        <v>571</v>
      </c>
      <c r="B611" s="181" t="s">
        <v>468</v>
      </c>
      <c r="C611" s="181" t="s">
        <v>370</v>
      </c>
      <c r="D611" s="181" t="s">
        <v>241</v>
      </c>
      <c r="E611" s="229" t="s">
        <v>836</v>
      </c>
      <c r="F611" s="183">
        <v>-466500</v>
      </c>
      <c r="G611" s="183">
        <v>-466500</v>
      </c>
      <c r="H611" s="183">
        <v>-466500</v>
      </c>
      <c r="I611" s="183">
        <v>-466500</v>
      </c>
      <c r="J611" s="183">
        <v>-466500</v>
      </c>
      <c r="K611" s="183">
        <v>-466500</v>
      </c>
      <c r="L611" s="183">
        <v>-466500</v>
      </c>
      <c r="M611" s="183">
        <v>-466500</v>
      </c>
      <c r="N611" s="183">
        <v>-466500</v>
      </c>
      <c r="O611" s="183">
        <v>-466500</v>
      </c>
      <c r="P611" s="183">
        <v>-466500</v>
      </c>
      <c r="Q611" s="183">
        <v>-466500</v>
      </c>
      <c r="R611" s="183">
        <v>-466500</v>
      </c>
      <c r="S611" s="184">
        <f t="shared" si="124"/>
        <v>-466500</v>
      </c>
      <c r="T611" s="180"/>
      <c r="U611" s="188"/>
      <c r="V611" s="187">
        <f>+S611</f>
        <v>-466500</v>
      </c>
      <c r="W611" s="186"/>
      <c r="X611" s="176"/>
      <c r="Y611" s="186"/>
      <c r="Z611" s="186"/>
      <c r="AA611" s="188"/>
      <c r="AC611" s="180"/>
      <c r="AD611" s="186">
        <f>+S611</f>
        <v>-466500</v>
      </c>
      <c r="AE611" s="180"/>
      <c r="AF611" s="190" t="e">
        <f>+U611+#REF!-#REF!</f>
        <v>#REF!</v>
      </c>
    </row>
    <row r="612" spans="1:32">
      <c r="A612" s="180">
        <v>572</v>
      </c>
      <c r="B612" s="181" t="s">
        <v>468</v>
      </c>
      <c r="C612" s="181" t="s">
        <v>374</v>
      </c>
      <c r="D612" s="181" t="s">
        <v>1074</v>
      </c>
      <c r="E612" s="282" t="s">
        <v>1070</v>
      </c>
      <c r="F612" s="183">
        <v>0</v>
      </c>
      <c r="G612" s="183">
        <v>0</v>
      </c>
      <c r="H612" s="183">
        <v>0</v>
      </c>
      <c r="I612" s="183">
        <v>0</v>
      </c>
      <c r="J612" s="183">
        <v>0</v>
      </c>
      <c r="K612" s="183">
        <v>0</v>
      </c>
      <c r="L612" s="183">
        <v>0</v>
      </c>
      <c r="M612" s="183">
        <v>0</v>
      </c>
      <c r="N612" s="183">
        <v>0</v>
      </c>
      <c r="O612" s="183">
        <v>-24598.6</v>
      </c>
      <c r="P612" s="183">
        <v>0</v>
      </c>
      <c r="Q612" s="183">
        <v>0</v>
      </c>
      <c r="R612" s="183">
        <v>0</v>
      </c>
      <c r="S612" s="184">
        <f t="shared" si="124"/>
        <v>-2049.8833333333332</v>
      </c>
      <c r="T612" s="180"/>
      <c r="U612" s="188"/>
      <c r="V612" s="187">
        <f>+S612</f>
        <v>-2049.8833333333332</v>
      </c>
      <c r="W612" s="186"/>
      <c r="X612" s="176"/>
      <c r="Y612" s="186"/>
      <c r="Z612" s="186"/>
      <c r="AA612" s="188"/>
      <c r="AC612" s="180"/>
      <c r="AD612" s="186">
        <f>+S612</f>
        <v>-2049.8833333333332</v>
      </c>
      <c r="AE612" s="180"/>
      <c r="AF612" s="190" t="e">
        <f>+U612+#REF!-#REF!</f>
        <v>#REF!</v>
      </c>
    </row>
    <row r="613" spans="1:32">
      <c r="A613" s="180">
        <v>573</v>
      </c>
      <c r="B613" s="181" t="s">
        <v>468</v>
      </c>
      <c r="C613" s="181" t="s">
        <v>382</v>
      </c>
      <c r="D613" s="181" t="s">
        <v>827</v>
      </c>
      <c r="E613" s="229" t="s">
        <v>874</v>
      </c>
      <c r="F613" s="183">
        <v>189403.67</v>
      </c>
      <c r="G613" s="183">
        <v>157459.07</v>
      </c>
      <c r="H613" s="183">
        <v>150608.34</v>
      </c>
      <c r="I613" s="183">
        <v>120268.37</v>
      </c>
      <c r="J613" s="183">
        <v>49176.98</v>
      </c>
      <c r="K613" s="183">
        <v>31410.57</v>
      </c>
      <c r="L613" s="183">
        <v>17105.82</v>
      </c>
      <c r="M613" s="183">
        <v>11708.07</v>
      </c>
      <c r="N613" s="183">
        <v>20391.72</v>
      </c>
      <c r="O613" s="183">
        <v>29134.51</v>
      </c>
      <c r="P613" s="183">
        <v>87254.78</v>
      </c>
      <c r="Q613" s="183">
        <v>156700.14000000001</v>
      </c>
      <c r="R613" s="183">
        <v>169744.47</v>
      </c>
      <c r="S613" s="184">
        <f t="shared" si="124"/>
        <v>84232.703333333324</v>
      </c>
      <c r="T613" s="180"/>
      <c r="U613" s="188"/>
      <c r="V613" s="186">
        <f t="shared" ref="V613" si="147">+S613</f>
        <v>84232.703333333324</v>
      </c>
      <c r="W613" s="186"/>
      <c r="X613" s="187"/>
      <c r="Y613" s="186"/>
      <c r="Z613" s="186"/>
      <c r="AA613" s="188"/>
      <c r="AB613" s="186"/>
      <c r="AC613" s="180"/>
      <c r="AD613" s="260">
        <f t="shared" ref="AD613" si="148">+V613</f>
        <v>84232.703333333324</v>
      </c>
      <c r="AE613" s="180"/>
      <c r="AF613" s="190">
        <f t="shared" si="132"/>
        <v>0</v>
      </c>
    </row>
    <row r="614" spans="1:32">
      <c r="A614" s="180">
        <v>574</v>
      </c>
      <c r="B614" s="181" t="s">
        <v>468</v>
      </c>
      <c r="C614" s="181" t="s">
        <v>382</v>
      </c>
      <c r="D614" s="181" t="s">
        <v>857</v>
      </c>
      <c r="E614" s="282" t="s">
        <v>385</v>
      </c>
      <c r="F614" s="183">
        <v>-47103890.740000002</v>
      </c>
      <c r="G614" s="183">
        <v>-46880443.710000001</v>
      </c>
      <c r="H614" s="183">
        <v>-46657289.700000003</v>
      </c>
      <c r="I614" s="183">
        <v>-46434416.759999998</v>
      </c>
      <c r="J614" s="183">
        <v>-46214109.170000002</v>
      </c>
      <c r="K614" s="183">
        <v>-45993801.609999999</v>
      </c>
      <c r="L614" s="183">
        <v>-45773494.049999997</v>
      </c>
      <c r="M614" s="183">
        <v>-45553186.520000003</v>
      </c>
      <c r="N614" s="183">
        <v>-45332913.859999999</v>
      </c>
      <c r="O614" s="183">
        <v>-45112624.32</v>
      </c>
      <c r="P614" s="183">
        <v>-44892316.759999998</v>
      </c>
      <c r="Q614" s="183">
        <v>-44726136.530000001</v>
      </c>
      <c r="R614" s="183">
        <v>-45047242.530000001</v>
      </c>
      <c r="S614" s="184">
        <f t="shared" si="124"/>
        <v>-45803858.302083336</v>
      </c>
      <c r="T614" s="180"/>
      <c r="U614" s="188"/>
      <c r="V614" s="176"/>
      <c r="W614" s="186"/>
      <c r="X614" s="186">
        <f t="shared" ref="X614:X620" si="149">+S614</f>
        <v>-45803858.302083336</v>
      </c>
      <c r="Y614" s="186"/>
      <c r="Z614" s="186"/>
      <c r="AA614" s="188"/>
      <c r="AB614" s="260">
        <f>+X614</f>
        <v>-45803858.302083336</v>
      </c>
      <c r="AC614" s="180"/>
      <c r="AE614" s="180"/>
      <c r="AF614" s="190">
        <f>+U614+X614-AB614</f>
        <v>0</v>
      </c>
    </row>
    <row r="615" spans="1:32">
      <c r="A615" s="180">
        <v>575</v>
      </c>
      <c r="B615" s="181" t="s">
        <v>468</v>
      </c>
      <c r="C615" s="181" t="s">
        <v>382</v>
      </c>
      <c r="D615" s="181" t="s">
        <v>654</v>
      </c>
      <c r="E615" s="182" t="s">
        <v>860</v>
      </c>
      <c r="F615" s="183">
        <v>0</v>
      </c>
      <c r="G615" s="183">
        <v>0</v>
      </c>
      <c r="H615" s="183">
        <v>0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183">
        <v>0</v>
      </c>
      <c r="P615" s="183">
        <v>0</v>
      </c>
      <c r="Q615" s="183">
        <v>0</v>
      </c>
      <c r="R615" s="183">
        <v>0</v>
      </c>
      <c r="S615" s="184">
        <f t="shared" si="124"/>
        <v>0</v>
      </c>
      <c r="T615" s="180"/>
      <c r="U615" s="188"/>
      <c r="W615" s="186"/>
      <c r="X615" s="186">
        <f t="shared" si="149"/>
        <v>0</v>
      </c>
      <c r="Y615" s="284">
        <f>+X615*Z7</f>
        <v>0</v>
      </c>
      <c r="Z615" s="186">
        <f>+X615*Z8</f>
        <v>0</v>
      </c>
      <c r="AA615" s="188"/>
      <c r="AB615" s="186"/>
      <c r="AC615" s="180"/>
      <c r="AD615" s="260"/>
      <c r="AE615" s="180"/>
      <c r="AF615" s="190">
        <f t="shared" ref="AF615:AF692" si="150">+U615+V615-AD615</f>
        <v>0</v>
      </c>
    </row>
    <row r="616" spans="1:32">
      <c r="A616" s="180">
        <v>576</v>
      </c>
      <c r="B616" s="181" t="s">
        <v>468</v>
      </c>
      <c r="C616" s="181" t="s">
        <v>382</v>
      </c>
      <c r="D616" s="181" t="s">
        <v>652</v>
      </c>
      <c r="E616" s="182" t="s">
        <v>861</v>
      </c>
      <c r="F616" s="183">
        <v>-1014491.1</v>
      </c>
      <c r="G616" s="183">
        <v>-884858.24</v>
      </c>
      <c r="H616" s="183">
        <v>-794954.66</v>
      </c>
      <c r="I616" s="183">
        <v>-696653.42</v>
      </c>
      <c r="J616" s="183">
        <v>-643447.85</v>
      </c>
      <c r="K616" s="183">
        <v>-670622.71</v>
      </c>
      <c r="L616" s="183">
        <v>-713680.41</v>
      </c>
      <c r="M616" s="183">
        <v>-757506.75</v>
      </c>
      <c r="N616" s="183">
        <v>-805636.92</v>
      </c>
      <c r="O616" s="183">
        <v>-847365.78</v>
      </c>
      <c r="P616" s="183">
        <v>-883050.67</v>
      </c>
      <c r="Q616" s="183">
        <v>-875351.97</v>
      </c>
      <c r="R616" s="183">
        <v>-756886.92</v>
      </c>
      <c r="S616" s="184">
        <f t="shared" si="124"/>
        <v>-788234.86583333334</v>
      </c>
      <c r="T616" s="180"/>
      <c r="U616" s="188"/>
      <c r="V616" s="176"/>
      <c r="W616" s="186"/>
      <c r="X616" s="189">
        <f t="shared" si="149"/>
        <v>-788234.86583333334</v>
      </c>
      <c r="Y616" s="186"/>
      <c r="Z616" s="186"/>
      <c r="AA616" s="188"/>
      <c r="AB616" s="260">
        <f>+S616</f>
        <v>-788234.86583333334</v>
      </c>
      <c r="AC616" s="180"/>
      <c r="AE616" s="180"/>
      <c r="AF616" s="190"/>
    </row>
    <row r="617" spans="1:32">
      <c r="A617" s="180">
        <v>577</v>
      </c>
      <c r="B617" s="181" t="s">
        <v>468</v>
      </c>
      <c r="C617" s="181" t="s">
        <v>382</v>
      </c>
      <c r="D617" s="181" t="s">
        <v>862</v>
      </c>
      <c r="E617" s="182" t="s">
        <v>863</v>
      </c>
      <c r="F617" s="183">
        <v>-228610.16</v>
      </c>
      <c r="G617" s="183">
        <v>-182916.69</v>
      </c>
      <c r="H617" s="183">
        <v>-150082.01999999999</v>
      </c>
      <c r="I617" s="183">
        <v>-114602.38</v>
      </c>
      <c r="J617" s="183">
        <v>-93695.82</v>
      </c>
      <c r="K617" s="183">
        <v>-98736.53</v>
      </c>
      <c r="L617" s="183">
        <v>-108924.97</v>
      </c>
      <c r="M617" s="183">
        <v>-119428.13</v>
      </c>
      <c r="N617" s="183">
        <v>-131398.07</v>
      </c>
      <c r="O617" s="183">
        <v>-141323.21</v>
      </c>
      <c r="P617" s="183">
        <v>-149241.07</v>
      </c>
      <c r="Q617" s="183">
        <v>-143082.29</v>
      </c>
      <c r="R617" s="183">
        <v>-102562.31</v>
      </c>
      <c r="S617" s="184">
        <f t="shared" si="124"/>
        <v>-133251.45125000001</v>
      </c>
      <c r="T617" s="180"/>
      <c r="U617" s="188"/>
      <c r="V617" s="176"/>
      <c r="W617" s="186"/>
      <c r="X617" s="189">
        <f t="shared" si="149"/>
        <v>-133251.45125000001</v>
      </c>
      <c r="Y617" s="186"/>
      <c r="Z617" s="186"/>
      <c r="AA617" s="188"/>
      <c r="AB617" s="260">
        <f>+S617</f>
        <v>-133251.45125000001</v>
      </c>
      <c r="AC617" s="180"/>
      <c r="AE617" s="180"/>
      <c r="AF617" s="190"/>
    </row>
    <row r="618" spans="1:32">
      <c r="A618" s="180">
        <v>578</v>
      </c>
      <c r="B618" s="181" t="s">
        <v>468</v>
      </c>
      <c r="C618" s="181" t="s">
        <v>382</v>
      </c>
      <c r="D618" s="181" t="s">
        <v>864</v>
      </c>
      <c r="E618" s="182" t="s">
        <v>865</v>
      </c>
      <c r="F618" s="183">
        <v>-450758.74</v>
      </c>
      <c r="G618" s="183">
        <v>-415559</v>
      </c>
      <c r="H618" s="183">
        <v>-395159</v>
      </c>
      <c r="I618" s="183">
        <v>-371648.24</v>
      </c>
      <c r="J618" s="183">
        <v>-364929.15</v>
      </c>
      <c r="K618" s="183">
        <v>-388135.18</v>
      </c>
      <c r="L618" s="183">
        <v>-417260.29</v>
      </c>
      <c r="M618" s="183">
        <v>-446688.21</v>
      </c>
      <c r="N618" s="183">
        <v>-477737.09</v>
      </c>
      <c r="O618" s="183">
        <v>-506408.51</v>
      </c>
      <c r="P618" s="183">
        <v>-532815.56999999995</v>
      </c>
      <c r="Q618" s="183">
        <v>-535516.96</v>
      </c>
      <c r="R618" s="183">
        <v>-492970.32</v>
      </c>
      <c r="S618" s="184">
        <f t="shared" si="124"/>
        <v>-443643.47750000004</v>
      </c>
      <c r="T618" s="180"/>
      <c r="U618" s="188"/>
      <c r="V618" s="176"/>
      <c r="W618" s="186"/>
      <c r="X618" s="189">
        <f t="shared" si="149"/>
        <v>-443643.47750000004</v>
      </c>
      <c r="Y618" s="186"/>
      <c r="Z618" s="186"/>
      <c r="AA618" s="188"/>
      <c r="AB618" s="260">
        <f>+S618</f>
        <v>-443643.47750000004</v>
      </c>
      <c r="AC618" s="180"/>
      <c r="AE618" s="180"/>
      <c r="AF618" s="190"/>
    </row>
    <row r="619" spans="1:32">
      <c r="A619" s="180">
        <v>579</v>
      </c>
      <c r="B619" s="181" t="s">
        <v>468</v>
      </c>
      <c r="C619" s="181" t="s">
        <v>382</v>
      </c>
      <c r="D619" s="181" t="s">
        <v>866</v>
      </c>
      <c r="E619" s="182" t="s">
        <v>867</v>
      </c>
      <c r="F619" s="183">
        <v>-99392.62</v>
      </c>
      <c r="G619" s="183">
        <v>-86282.03</v>
      </c>
      <c r="H619" s="183">
        <v>-77949.38</v>
      </c>
      <c r="I619" s="183">
        <v>-68665.66</v>
      </c>
      <c r="J619" s="183">
        <v>-64781.62</v>
      </c>
      <c r="K619" s="183">
        <v>-70508.429999999993</v>
      </c>
      <c r="L619" s="183">
        <v>-78152.22</v>
      </c>
      <c r="M619" s="183">
        <v>-85944.55</v>
      </c>
      <c r="N619" s="183">
        <v>-94316.26</v>
      </c>
      <c r="O619" s="183">
        <v>-101941.29</v>
      </c>
      <c r="P619" s="183">
        <v>-108796.62</v>
      </c>
      <c r="Q619" s="183">
        <v>-107656.69</v>
      </c>
      <c r="R619" s="183">
        <v>-91850.27</v>
      </c>
      <c r="S619" s="184">
        <f t="shared" si="124"/>
        <v>-86718.016250000001</v>
      </c>
      <c r="T619" s="180"/>
      <c r="U619" s="188"/>
      <c r="W619" s="186"/>
      <c r="X619" s="186">
        <f t="shared" si="149"/>
        <v>-86718.016250000001</v>
      </c>
      <c r="Y619" s="186"/>
      <c r="Z619" s="186"/>
      <c r="AA619" s="188"/>
      <c r="AB619" s="186">
        <f>+S619</f>
        <v>-86718.016250000001</v>
      </c>
      <c r="AC619" s="180"/>
      <c r="AD619" s="260"/>
      <c r="AE619" s="180"/>
      <c r="AF619" s="190"/>
    </row>
    <row r="620" spans="1:32">
      <c r="A620" s="180">
        <v>580</v>
      </c>
      <c r="B620" s="181" t="s">
        <v>468</v>
      </c>
      <c r="C620" s="181" t="s">
        <v>382</v>
      </c>
      <c r="D620" s="181" t="s">
        <v>868</v>
      </c>
      <c r="E620" s="182" t="s">
        <v>869</v>
      </c>
      <c r="F620" s="183">
        <v>8.7311491370201098E-11</v>
      </c>
      <c r="G620" s="183">
        <v>0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183">
        <v>0</v>
      </c>
      <c r="P620" s="183">
        <v>0</v>
      </c>
      <c r="Q620" s="183">
        <v>0</v>
      </c>
      <c r="R620" s="183">
        <v>0</v>
      </c>
      <c r="S620" s="184">
        <f t="shared" si="124"/>
        <v>3.6379788070917125E-12</v>
      </c>
      <c r="T620" s="180"/>
      <c r="U620" s="188"/>
      <c r="W620" s="186"/>
      <c r="X620" s="186">
        <f t="shared" si="149"/>
        <v>3.6379788070917125E-12</v>
      </c>
      <c r="Y620" s="186"/>
      <c r="Z620" s="186"/>
      <c r="AA620" s="188"/>
      <c r="AB620" s="186">
        <f>+S620</f>
        <v>3.6379788070917125E-12</v>
      </c>
      <c r="AC620" s="180"/>
      <c r="AD620" s="260"/>
      <c r="AE620" s="180"/>
      <c r="AF620" s="190"/>
    </row>
    <row r="621" spans="1:32">
      <c r="A621" s="180"/>
      <c r="B621" s="181" t="s">
        <v>468</v>
      </c>
      <c r="C621" s="181" t="s">
        <v>382</v>
      </c>
      <c r="D621" s="181" t="s">
        <v>870</v>
      </c>
      <c r="E621" s="182" t="s">
        <v>871</v>
      </c>
      <c r="F621" s="183">
        <v>0</v>
      </c>
      <c r="G621" s="183">
        <v>0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83">
        <v>0</v>
      </c>
      <c r="Q621" s="183">
        <v>0</v>
      </c>
      <c r="R621" s="183">
        <v>0</v>
      </c>
      <c r="S621" s="184"/>
      <c r="T621" s="180"/>
      <c r="U621" s="188"/>
      <c r="W621" s="186"/>
      <c r="X621" s="186"/>
      <c r="Y621" s="186"/>
      <c r="Z621" s="186"/>
      <c r="AA621" s="188"/>
      <c r="AB621" s="186"/>
      <c r="AC621" s="180"/>
      <c r="AD621" s="260"/>
      <c r="AE621" s="180"/>
      <c r="AF621" s="190"/>
    </row>
    <row r="622" spans="1:32">
      <c r="A622" s="180">
        <v>581</v>
      </c>
      <c r="B622" s="181" t="s">
        <v>468</v>
      </c>
      <c r="C622" s="181" t="s">
        <v>382</v>
      </c>
      <c r="D622" s="181" t="s">
        <v>872</v>
      </c>
      <c r="E622" s="182" t="s">
        <v>873</v>
      </c>
      <c r="F622" s="183">
        <v>0</v>
      </c>
      <c r="G622" s="183">
        <v>0</v>
      </c>
      <c r="H622" s="183">
        <v>0</v>
      </c>
      <c r="I622" s="183">
        <v>0</v>
      </c>
      <c r="J622" s="183">
        <v>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83">
        <v>0</v>
      </c>
      <c r="Q622" s="183">
        <v>0</v>
      </c>
      <c r="R622" s="183">
        <v>0</v>
      </c>
      <c r="S622" s="184">
        <f t="shared" si="124"/>
        <v>0</v>
      </c>
      <c r="T622" s="180"/>
      <c r="U622" s="188"/>
      <c r="V622" s="189">
        <f>+S622</f>
        <v>0</v>
      </c>
      <c r="W622" s="186"/>
      <c r="X622" s="186"/>
      <c r="Y622" s="186"/>
      <c r="Z622" s="186"/>
      <c r="AA622" s="188"/>
      <c r="AB622" s="186"/>
      <c r="AC622" s="180"/>
      <c r="AD622" s="260">
        <f>+S622</f>
        <v>0</v>
      </c>
      <c r="AE622" s="180"/>
      <c r="AF622" s="190"/>
    </row>
    <row r="623" spans="1:32">
      <c r="A623" s="180">
        <v>582</v>
      </c>
      <c r="B623" s="181" t="s">
        <v>441</v>
      </c>
      <c r="C623" s="181" t="s">
        <v>206</v>
      </c>
      <c r="D623" s="181" t="s">
        <v>386</v>
      </c>
      <c r="E623" s="182" t="s">
        <v>387</v>
      </c>
      <c r="F623" s="183">
        <v>52645191.759999998</v>
      </c>
      <c r="G623" s="183">
        <v>53008723.770000003</v>
      </c>
      <c r="H623" s="183">
        <v>53373764.259999998</v>
      </c>
      <c r="I623" s="183">
        <v>53740320.200000003</v>
      </c>
      <c r="J623" s="183">
        <v>54108398.350000001</v>
      </c>
      <c r="K623" s="183">
        <v>54478005.829999998</v>
      </c>
      <c r="L623" s="183">
        <v>54849149.479999997</v>
      </c>
      <c r="M623" s="183">
        <v>55221836.280000001</v>
      </c>
      <c r="N623" s="183">
        <v>55596073.310000002</v>
      </c>
      <c r="O623" s="183">
        <v>55971867.759999998</v>
      </c>
      <c r="P623" s="183">
        <v>56349226.759999998</v>
      </c>
      <c r="Q623" s="183">
        <v>56728157.149999999</v>
      </c>
      <c r="R623" s="183">
        <v>73731189.780000001</v>
      </c>
      <c r="S623" s="184">
        <f t="shared" si="124"/>
        <v>55551142.826666676</v>
      </c>
      <c r="T623" s="180"/>
      <c r="U623" s="188"/>
      <c r="V623" s="176"/>
      <c r="W623" s="186"/>
      <c r="X623" s="189">
        <f>+S623</f>
        <v>55551142.826666676</v>
      </c>
      <c r="Y623" s="186">
        <f>+X623*Z7</f>
        <v>41691132.691413336</v>
      </c>
      <c r="Z623" s="186">
        <f>+X623*Z8</f>
        <v>13860010.135253336</v>
      </c>
      <c r="AA623" s="188"/>
      <c r="AB623" s="186"/>
      <c r="AC623" s="180"/>
      <c r="AD623" s="260"/>
      <c r="AE623" s="180"/>
      <c r="AF623" s="190"/>
    </row>
    <row r="624" spans="1:32">
      <c r="A624" s="180">
        <v>583</v>
      </c>
      <c r="B624" s="180"/>
      <c r="C624" s="180"/>
      <c r="D624" s="180"/>
      <c r="E624" s="215" t="s">
        <v>388</v>
      </c>
      <c r="F624" s="211">
        <f>SUM(F583:F623)</f>
        <v>-104913886.56</v>
      </c>
      <c r="G624" s="211">
        <f t="shared" ref="G624:R624" si="151">SUM(G583:G623)</f>
        <v>-104539129.88000003</v>
      </c>
      <c r="H624" s="211">
        <f t="shared" si="151"/>
        <v>-104220461.31</v>
      </c>
      <c r="I624" s="211">
        <f t="shared" si="151"/>
        <v>-103621704.38999997</v>
      </c>
      <c r="J624" s="211">
        <f t="shared" si="151"/>
        <v>-103172601.15000001</v>
      </c>
      <c r="K624" s="211">
        <f t="shared" si="151"/>
        <v>-102692762.02000006</v>
      </c>
      <c r="L624" s="211">
        <f t="shared" si="151"/>
        <v>-101047652.40000001</v>
      </c>
      <c r="M624" s="211">
        <f t="shared" si="151"/>
        <v>-100453539.63000003</v>
      </c>
      <c r="N624" s="211">
        <f t="shared" si="151"/>
        <v>-99810280.049999952</v>
      </c>
      <c r="O624" s="211">
        <f t="shared" si="151"/>
        <v>-110487221.85999998</v>
      </c>
      <c r="P624" s="211">
        <f t="shared" si="151"/>
        <v>-109913475.23999998</v>
      </c>
      <c r="Q624" s="211">
        <f t="shared" si="151"/>
        <v>-109672626.58999997</v>
      </c>
      <c r="R624" s="211">
        <f t="shared" si="151"/>
        <v>-122461792.49000001</v>
      </c>
      <c r="S624" s="211">
        <f>SUM(S583:S623)</f>
        <v>-105276607.83708331</v>
      </c>
      <c r="T624" s="180"/>
      <c r="U624" s="188"/>
      <c r="V624" s="186"/>
      <c r="W624" s="186"/>
      <c r="X624" s="187"/>
      <c r="Y624" s="186"/>
      <c r="Z624" s="186"/>
      <c r="AA624" s="188"/>
      <c r="AB624" s="186"/>
      <c r="AC624" s="180"/>
      <c r="AD624" s="180"/>
      <c r="AE624" s="180"/>
      <c r="AF624" s="190">
        <f t="shared" si="150"/>
        <v>0</v>
      </c>
    </row>
    <row r="625" spans="1:32">
      <c r="A625" s="180">
        <v>584</v>
      </c>
      <c r="B625" s="180"/>
      <c r="C625" s="180"/>
      <c r="D625" s="180"/>
      <c r="E625" s="229"/>
      <c r="F625" s="183"/>
      <c r="G625" s="264"/>
      <c r="H625" s="252"/>
      <c r="I625" s="252"/>
      <c r="J625" s="253"/>
      <c r="K625" s="254"/>
      <c r="L625" s="255"/>
      <c r="M625" s="256"/>
      <c r="N625" s="257"/>
      <c r="O625" s="224"/>
      <c r="P625" s="258"/>
      <c r="Q625" s="265"/>
      <c r="R625" s="183"/>
      <c r="S625" s="185"/>
      <c r="T625" s="180"/>
      <c r="U625" s="188"/>
      <c r="V625" s="186"/>
      <c r="W625" s="186"/>
      <c r="X625" s="187"/>
      <c r="Y625" s="186"/>
      <c r="Z625" s="186"/>
      <c r="AA625" s="188"/>
      <c r="AB625" s="186"/>
      <c r="AC625" s="180"/>
      <c r="AD625" s="180"/>
      <c r="AE625" s="180"/>
      <c r="AF625" s="190">
        <f t="shared" si="150"/>
        <v>0</v>
      </c>
    </row>
    <row r="626" spans="1:32">
      <c r="A626" s="180">
        <v>585</v>
      </c>
      <c r="B626" s="181" t="s">
        <v>441</v>
      </c>
      <c r="C626" s="181" t="s">
        <v>389</v>
      </c>
      <c r="D626" s="181" t="s">
        <v>22</v>
      </c>
      <c r="E626" s="229" t="s">
        <v>390</v>
      </c>
      <c r="F626" s="183">
        <v>-201910.04</v>
      </c>
      <c r="G626" s="183">
        <v>-198408.46</v>
      </c>
      <c r="H626" s="183">
        <v>-194906.88</v>
      </c>
      <c r="I626" s="183">
        <v>-191405.3</v>
      </c>
      <c r="J626" s="183">
        <v>-187903.72</v>
      </c>
      <c r="K626" s="183">
        <v>-184402.14</v>
      </c>
      <c r="L626" s="183">
        <v>-180900.56</v>
      </c>
      <c r="M626" s="183">
        <v>-177398.98</v>
      </c>
      <c r="N626" s="183">
        <v>-173897.4</v>
      </c>
      <c r="O626" s="183">
        <v>-170395.82</v>
      </c>
      <c r="P626" s="183">
        <v>-166894.24</v>
      </c>
      <c r="Q626" s="183">
        <v>-163392.66</v>
      </c>
      <c r="R626" s="183">
        <v>-159891.07999999999</v>
      </c>
      <c r="S626" s="184">
        <f t="shared" si="124"/>
        <v>-180900.55999999997</v>
      </c>
      <c r="T626" s="180"/>
      <c r="U626" s="188"/>
      <c r="V626" s="186"/>
      <c r="W626" s="186"/>
      <c r="X626" s="187">
        <f>+S626</f>
        <v>-180900.55999999997</v>
      </c>
      <c r="Y626" s="186"/>
      <c r="Z626" s="186"/>
      <c r="AA626" s="188"/>
      <c r="AB626" s="186">
        <f>+X626</f>
        <v>-180900.55999999997</v>
      </c>
      <c r="AC626" s="180"/>
      <c r="AD626" s="180"/>
      <c r="AE626" s="180"/>
      <c r="AF626" s="190">
        <f t="shared" si="150"/>
        <v>0</v>
      </c>
    </row>
    <row r="627" spans="1:32">
      <c r="A627" s="180">
        <v>586</v>
      </c>
      <c r="B627" s="181" t="s">
        <v>441</v>
      </c>
      <c r="C627" s="181" t="s">
        <v>391</v>
      </c>
      <c r="D627" s="181" t="s">
        <v>552</v>
      </c>
      <c r="E627" s="229" t="s">
        <v>875</v>
      </c>
      <c r="F627" s="183">
        <v>9711531.8900000006</v>
      </c>
      <c r="G627" s="183">
        <v>9665491.2200000007</v>
      </c>
      <c r="H627" s="183">
        <v>9619510.9900000002</v>
      </c>
      <c r="I627" s="183">
        <v>9573588.7300000004</v>
      </c>
      <c r="J627" s="183">
        <v>9528195.4900000002</v>
      </c>
      <c r="K627" s="183">
        <v>9482802.2100000009</v>
      </c>
      <c r="L627" s="183">
        <v>9437408.9700000007</v>
      </c>
      <c r="M627" s="183">
        <v>9392015.7200000007</v>
      </c>
      <c r="N627" s="183">
        <v>9346629.6400000006</v>
      </c>
      <c r="O627" s="183">
        <v>9301240.0999999996</v>
      </c>
      <c r="P627" s="183">
        <v>9255846.8499999996</v>
      </c>
      <c r="Q627" s="183">
        <v>9221845.7100000009</v>
      </c>
      <c r="R627" s="183">
        <v>9288097.2300000004</v>
      </c>
      <c r="S627" s="184">
        <f t="shared" si="124"/>
        <v>9443699.1824999992</v>
      </c>
      <c r="T627" s="180"/>
      <c r="U627" s="188"/>
      <c r="V627" s="186"/>
      <c r="W627" s="186"/>
      <c r="X627" s="187">
        <f t="shared" ref="X627:X636" si="152">+S627</f>
        <v>9443699.1824999992</v>
      </c>
      <c r="Y627" s="186"/>
      <c r="Z627" s="186"/>
      <c r="AA627" s="188"/>
      <c r="AB627" s="186">
        <f>+S627</f>
        <v>9443699.1824999992</v>
      </c>
      <c r="AC627" s="180"/>
      <c r="AD627" s="180"/>
      <c r="AE627" s="180"/>
      <c r="AF627" s="190">
        <f t="shared" si="150"/>
        <v>0</v>
      </c>
    </row>
    <row r="628" spans="1:32">
      <c r="A628" s="180">
        <v>587</v>
      </c>
      <c r="B628" s="181" t="s">
        <v>441</v>
      </c>
      <c r="C628" s="181" t="s">
        <v>391</v>
      </c>
      <c r="D628" s="181" t="s">
        <v>554</v>
      </c>
      <c r="E628" s="229" t="s">
        <v>876</v>
      </c>
      <c r="F628" s="183">
        <v>37290719.920000002</v>
      </c>
      <c r="G628" s="183">
        <v>37112246.850000001</v>
      </c>
      <c r="H628" s="183">
        <v>36933982.770000003</v>
      </c>
      <c r="I628" s="183">
        <v>36755919.159999996</v>
      </c>
      <c r="J628" s="183">
        <v>36579685.450000003</v>
      </c>
      <c r="K628" s="183">
        <v>36403451.799999997</v>
      </c>
      <c r="L628" s="183">
        <v>36227218.079999998</v>
      </c>
      <c r="M628" s="183">
        <v>36050984.409999996</v>
      </c>
      <c r="N628" s="183">
        <v>35874775.659999996</v>
      </c>
      <c r="O628" s="183">
        <v>35698554.799999997</v>
      </c>
      <c r="P628" s="183">
        <v>35522321.119999997</v>
      </c>
      <c r="Q628" s="183">
        <v>35390977.25</v>
      </c>
      <c r="R628" s="183">
        <v>35636756.560000002</v>
      </c>
      <c r="S628" s="184">
        <f t="shared" si="124"/>
        <v>36251154.6325</v>
      </c>
      <c r="T628" s="180"/>
      <c r="U628" s="188"/>
      <c r="V628" s="186"/>
      <c r="W628" s="186"/>
      <c r="X628" s="187">
        <f t="shared" si="152"/>
        <v>36251154.6325</v>
      </c>
      <c r="Y628" s="186"/>
      <c r="Z628" s="186"/>
      <c r="AA628" s="188"/>
      <c r="AB628" s="186">
        <f>+S628</f>
        <v>36251154.6325</v>
      </c>
      <c r="AC628" s="180"/>
      <c r="AD628" s="180"/>
      <c r="AE628" s="180"/>
      <c r="AF628" s="190">
        <f t="shared" si="150"/>
        <v>0</v>
      </c>
    </row>
    <row r="629" spans="1:32">
      <c r="A629" s="180">
        <v>588</v>
      </c>
      <c r="B629" s="181" t="s">
        <v>441</v>
      </c>
      <c r="C629" s="181" t="s">
        <v>391</v>
      </c>
      <c r="D629" s="181" t="s">
        <v>877</v>
      </c>
      <c r="E629" s="229" t="s">
        <v>878</v>
      </c>
      <c r="F629" s="183">
        <v>-1.4901161193847699E-8</v>
      </c>
      <c r="G629" s="183">
        <v>0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183">
        <v>0</v>
      </c>
      <c r="P629" s="183">
        <v>0</v>
      </c>
      <c r="Q629" s="183">
        <v>0</v>
      </c>
      <c r="R629" s="183">
        <v>0</v>
      </c>
      <c r="S629" s="184">
        <f t="shared" si="124"/>
        <v>-6.2088171641032084E-10</v>
      </c>
      <c r="T629" s="180"/>
      <c r="U629" s="188"/>
      <c r="V629" s="186"/>
      <c r="W629" s="186"/>
      <c r="X629" s="187">
        <f t="shared" si="152"/>
        <v>-6.2088171641032084E-10</v>
      </c>
      <c r="Y629" s="186">
        <f>+X629*Z7</f>
        <v>-4.6597172816594573E-10</v>
      </c>
      <c r="Z629" s="186">
        <f>+X629*Z8</f>
        <v>-1.5490998824437506E-10</v>
      </c>
      <c r="AA629" s="188"/>
      <c r="AB629" s="186"/>
      <c r="AC629" s="180"/>
      <c r="AD629" s="180"/>
      <c r="AE629" s="180" t="s">
        <v>1075</v>
      </c>
      <c r="AF629" s="190">
        <f t="shared" si="150"/>
        <v>0</v>
      </c>
    </row>
    <row r="630" spans="1:32">
      <c r="A630" s="180">
        <v>589</v>
      </c>
      <c r="B630" s="181" t="s">
        <v>441</v>
      </c>
      <c r="C630" s="181" t="s">
        <v>391</v>
      </c>
      <c r="D630" s="181" t="s">
        <v>560</v>
      </c>
      <c r="E630" s="229" t="s">
        <v>879</v>
      </c>
      <c r="F630" s="183">
        <v>496455.14</v>
      </c>
      <c r="G630" s="183">
        <v>552476.07999999996</v>
      </c>
      <c r="H630" s="183">
        <v>454123.14</v>
      </c>
      <c r="I630" s="183">
        <v>389023.08</v>
      </c>
      <c r="J630" s="183">
        <v>356019.25</v>
      </c>
      <c r="K630" s="183">
        <v>328315.86</v>
      </c>
      <c r="L630" s="183">
        <v>409314.9</v>
      </c>
      <c r="M630" s="183">
        <v>-659729.17000000004</v>
      </c>
      <c r="N630" s="183">
        <v>-699982.77</v>
      </c>
      <c r="O630" s="183">
        <v>-489972.92</v>
      </c>
      <c r="P630" s="183">
        <v>-511830.54</v>
      </c>
      <c r="Q630" s="183">
        <v>-425615.17</v>
      </c>
      <c r="R630" s="183">
        <v>-71904.14</v>
      </c>
      <c r="S630" s="184">
        <f t="shared" si="124"/>
        <v>-7131.8966666666483</v>
      </c>
      <c r="T630" s="180"/>
      <c r="U630" s="188"/>
      <c r="V630" s="186"/>
      <c r="W630" s="186"/>
      <c r="X630" s="187">
        <f t="shared" si="152"/>
        <v>-7131.8966666666483</v>
      </c>
      <c r="Y630" s="186"/>
      <c r="Z630" s="186"/>
      <c r="AA630" s="188"/>
      <c r="AB630" s="186">
        <f>+S630</f>
        <v>-7131.8966666666483</v>
      </c>
      <c r="AC630" s="180"/>
      <c r="AD630" s="180"/>
      <c r="AE630" s="180"/>
      <c r="AF630" s="190">
        <f t="shared" si="150"/>
        <v>0</v>
      </c>
    </row>
    <row r="631" spans="1:32">
      <c r="A631" s="180">
        <v>590</v>
      </c>
      <c r="B631" s="181" t="s">
        <v>441</v>
      </c>
      <c r="C631" s="181" t="s">
        <v>392</v>
      </c>
      <c r="D631" s="181" t="s">
        <v>552</v>
      </c>
      <c r="E631" s="229" t="s">
        <v>875</v>
      </c>
      <c r="F631" s="183">
        <v>1662982.3</v>
      </c>
      <c r="G631" s="183">
        <v>1642066.59</v>
      </c>
      <c r="H631" s="183">
        <v>1621150.94</v>
      </c>
      <c r="I631" s="183">
        <v>1600235.27</v>
      </c>
      <c r="J631" s="183">
        <v>1579319.63</v>
      </c>
      <c r="K631" s="183">
        <v>1558403.95</v>
      </c>
      <c r="L631" s="183">
        <v>1537488.28</v>
      </c>
      <c r="M631" s="183">
        <v>1516572.62</v>
      </c>
      <c r="N631" s="183">
        <v>1495656.96</v>
      </c>
      <c r="O631" s="183">
        <v>1474741.27</v>
      </c>
      <c r="P631" s="183">
        <v>1453825.62</v>
      </c>
      <c r="Q631" s="183">
        <v>1432909.92</v>
      </c>
      <c r="R631" s="183">
        <v>1411994.28</v>
      </c>
      <c r="S631" s="184">
        <f t="shared" si="124"/>
        <v>1537488.2783333336</v>
      </c>
      <c r="T631" s="180"/>
      <c r="U631" s="188"/>
      <c r="V631" s="186"/>
      <c r="W631" s="186"/>
      <c r="X631" s="187">
        <f t="shared" si="152"/>
        <v>1537488.2783333336</v>
      </c>
      <c r="Y631" s="186"/>
      <c r="Z631" s="186"/>
      <c r="AA631" s="188"/>
      <c r="AB631" s="186">
        <f>+S631</f>
        <v>1537488.2783333336</v>
      </c>
      <c r="AC631" s="180"/>
      <c r="AD631" s="180"/>
      <c r="AE631" s="180" t="s">
        <v>1076</v>
      </c>
      <c r="AF631" s="190">
        <f t="shared" si="150"/>
        <v>0</v>
      </c>
    </row>
    <row r="632" spans="1:32">
      <c r="A632" s="180">
        <v>591</v>
      </c>
      <c r="B632" s="181" t="s">
        <v>441</v>
      </c>
      <c r="C632" s="181" t="s">
        <v>392</v>
      </c>
      <c r="D632" s="181" t="s">
        <v>554</v>
      </c>
      <c r="E632" s="229" t="s">
        <v>876</v>
      </c>
      <c r="F632" s="183">
        <v>6326861.0300000003</v>
      </c>
      <c r="G632" s="183">
        <v>6246209.3399999999</v>
      </c>
      <c r="H632" s="183">
        <v>6165557.71</v>
      </c>
      <c r="I632" s="183">
        <v>6084906.0599999996</v>
      </c>
      <c r="J632" s="183">
        <v>6004254.4800000004</v>
      </c>
      <c r="K632" s="183">
        <v>5923602.7800000003</v>
      </c>
      <c r="L632" s="183">
        <v>5842951.1799999997</v>
      </c>
      <c r="M632" s="183">
        <v>5762299.5499999998</v>
      </c>
      <c r="N632" s="183">
        <v>5681647.8799999999</v>
      </c>
      <c r="O632" s="183">
        <v>5600996.29</v>
      </c>
      <c r="P632" s="183">
        <v>5520344.6100000003</v>
      </c>
      <c r="Q632" s="183">
        <v>5439692.9400000004</v>
      </c>
      <c r="R632" s="183">
        <v>5359041.3499999996</v>
      </c>
      <c r="S632" s="184">
        <f t="shared" si="124"/>
        <v>5842951.1674999995</v>
      </c>
      <c r="T632" s="180"/>
      <c r="U632" s="188"/>
      <c r="V632" s="186"/>
      <c r="W632" s="186"/>
      <c r="X632" s="187">
        <f t="shared" si="152"/>
        <v>5842951.1674999995</v>
      </c>
      <c r="Y632" s="186"/>
      <c r="Z632" s="186"/>
      <c r="AA632" s="188"/>
      <c r="AB632" s="186">
        <f>+S632</f>
        <v>5842951.1674999995</v>
      </c>
      <c r="AC632" s="180"/>
      <c r="AD632" s="180"/>
      <c r="AE632" s="180"/>
      <c r="AF632" s="190">
        <f t="shared" si="150"/>
        <v>0</v>
      </c>
    </row>
    <row r="633" spans="1:32">
      <c r="A633" s="180">
        <v>592</v>
      </c>
      <c r="B633" s="181" t="s">
        <v>441</v>
      </c>
      <c r="C633" s="181" t="s">
        <v>392</v>
      </c>
      <c r="D633" s="181" t="s">
        <v>887</v>
      </c>
      <c r="E633" s="229" t="s">
        <v>888</v>
      </c>
      <c r="F633" s="183">
        <v>0</v>
      </c>
      <c r="G633" s="183">
        <v>0</v>
      </c>
      <c r="H633" s="183">
        <v>0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183">
        <v>0</v>
      </c>
      <c r="P633" s="183">
        <v>0</v>
      </c>
      <c r="Q633" s="183">
        <v>0</v>
      </c>
      <c r="R633" s="183">
        <v>0</v>
      </c>
      <c r="S633" s="184">
        <f t="shared" si="124"/>
        <v>0</v>
      </c>
      <c r="T633" s="180"/>
      <c r="U633" s="188"/>
      <c r="V633" s="186"/>
      <c r="W633" s="186"/>
      <c r="X633" s="187">
        <f t="shared" si="152"/>
        <v>0</v>
      </c>
      <c r="Y633" s="186"/>
      <c r="Z633" s="186"/>
      <c r="AA633" s="188"/>
      <c r="AB633" s="186">
        <f>+S633</f>
        <v>0</v>
      </c>
      <c r="AC633" s="180"/>
      <c r="AD633" s="180"/>
      <c r="AE633" s="180"/>
      <c r="AF633" s="190">
        <f t="shared" si="150"/>
        <v>0</v>
      </c>
    </row>
    <row r="634" spans="1:32">
      <c r="A634" s="180">
        <v>593</v>
      </c>
      <c r="B634" s="181" t="s">
        <v>441</v>
      </c>
      <c r="C634" s="181" t="s">
        <v>392</v>
      </c>
      <c r="D634" s="181" t="s">
        <v>558</v>
      </c>
      <c r="E634" s="229" t="s">
        <v>889</v>
      </c>
      <c r="F634" s="183">
        <v>-666160.88</v>
      </c>
      <c r="G634" s="183">
        <v>-666160.87</v>
      </c>
      <c r="H634" s="183">
        <v>-666160.87</v>
      </c>
      <c r="I634" s="183">
        <v>-666160.87</v>
      </c>
      <c r="J634" s="183">
        <v>-666160.87</v>
      </c>
      <c r="K634" s="183">
        <v>-666160.87</v>
      </c>
      <c r="L634" s="183">
        <v>-666160.87</v>
      </c>
      <c r="M634" s="183">
        <v>-666160.87</v>
      </c>
      <c r="N634" s="183">
        <v>-666160.87</v>
      </c>
      <c r="O634" s="183">
        <v>-666160.87</v>
      </c>
      <c r="P634" s="183">
        <v>-666160.87</v>
      </c>
      <c r="Q634" s="183">
        <v>-666160.87</v>
      </c>
      <c r="R634" s="183">
        <v>485768.55</v>
      </c>
      <c r="S634" s="184">
        <f t="shared" si="124"/>
        <v>-618163.81125000003</v>
      </c>
      <c r="T634" s="180"/>
      <c r="U634" s="188"/>
      <c r="V634" s="186"/>
      <c r="W634" s="186"/>
      <c r="X634" s="187">
        <f t="shared" si="152"/>
        <v>-618163.81125000003</v>
      </c>
      <c r="Y634" s="186"/>
      <c r="AA634" s="188"/>
      <c r="AB634" s="186">
        <f>+X634</f>
        <v>-618163.81125000003</v>
      </c>
      <c r="AC634" s="180"/>
      <c r="AD634" s="180"/>
      <c r="AE634" s="180" t="s">
        <v>1077</v>
      </c>
      <c r="AF634" s="190">
        <f t="shared" si="150"/>
        <v>0</v>
      </c>
    </row>
    <row r="635" spans="1:32">
      <c r="A635" s="180">
        <v>594</v>
      </c>
      <c r="B635" s="181" t="s">
        <v>441</v>
      </c>
      <c r="C635" s="181" t="s">
        <v>392</v>
      </c>
      <c r="D635" s="181" t="s">
        <v>560</v>
      </c>
      <c r="E635" s="229" t="s">
        <v>890</v>
      </c>
      <c r="F635" s="183">
        <v>-41379613.530000001</v>
      </c>
      <c r="G635" s="183">
        <v>-40385860.899999999</v>
      </c>
      <c r="H635" s="183">
        <v>-39030996.990000002</v>
      </c>
      <c r="I635" s="183">
        <v>-37555823.57</v>
      </c>
      <c r="J635" s="183">
        <v>-36937164.840000004</v>
      </c>
      <c r="K635" s="183">
        <v>-36756805.100000001</v>
      </c>
      <c r="L635" s="183">
        <v>-36970044.259999998</v>
      </c>
      <c r="M635" s="183">
        <v>-37158262.82</v>
      </c>
      <c r="N635" s="183">
        <v>-37482682.030000001</v>
      </c>
      <c r="O635" s="183">
        <v>-40111234.210000001</v>
      </c>
      <c r="P635" s="183">
        <v>-39843133.689999998</v>
      </c>
      <c r="Q635" s="183">
        <v>-39005828.25</v>
      </c>
      <c r="R635" s="183">
        <v>-38467571.439999998</v>
      </c>
      <c r="S635" s="184">
        <f t="shared" si="124"/>
        <v>-38430119.095416665</v>
      </c>
      <c r="T635" s="180"/>
      <c r="U635" s="188"/>
      <c r="V635" s="187">
        <f>+S635</f>
        <v>-38430119.095416665</v>
      </c>
      <c r="W635" s="186"/>
      <c r="X635" s="176"/>
      <c r="Y635" s="186"/>
      <c r="Z635" s="186"/>
      <c r="AA635" s="188"/>
      <c r="AC635" s="180"/>
      <c r="AD635" s="186">
        <f>+S635</f>
        <v>-38430119.095416665</v>
      </c>
      <c r="AE635" s="180"/>
      <c r="AF635" s="190" t="e">
        <f>+U635+#REF!-#REF!</f>
        <v>#REF!</v>
      </c>
    </row>
    <row r="636" spans="1:32">
      <c r="A636" s="180">
        <v>595</v>
      </c>
      <c r="B636" s="181" t="s">
        <v>466</v>
      </c>
      <c r="C636" s="181" t="s">
        <v>391</v>
      </c>
      <c r="D636" s="181" t="s">
        <v>564</v>
      </c>
      <c r="E636" s="229" t="s">
        <v>882</v>
      </c>
      <c r="F636" s="183">
        <v>850011.25</v>
      </c>
      <c r="G636" s="183">
        <v>845981.5</v>
      </c>
      <c r="H636" s="183">
        <v>841957.03</v>
      </c>
      <c r="I636" s="183">
        <v>837937.64</v>
      </c>
      <c r="J636" s="183">
        <v>833964.55</v>
      </c>
      <c r="K636" s="183">
        <v>829991.45</v>
      </c>
      <c r="L636" s="183">
        <v>826018.38</v>
      </c>
      <c r="M636" s="183">
        <v>822045.29</v>
      </c>
      <c r="N636" s="183">
        <v>818072.83</v>
      </c>
      <c r="O636" s="183">
        <v>814100.07</v>
      </c>
      <c r="P636" s="183">
        <v>810126.97</v>
      </c>
      <c r="Q636" s="183">
        <v>807150.99</v>
      </c>
      <c r="R636" s="183">
        <v>812949.72</v>
      </c>
      <c r="S636" s="184">
        <f t="shared" si="124"/>
        <v>826568.93208333326</v>
      </c>
      <c r="T636" s="180"/>
      <c r="U636" s="188"/>
      <c r="V636" s="186"/>
      <c r="W636" s="186"/>
      <c r="X636" s="187">
        <f t="shared" si="152"/>
        <v>826568.93208333326</v>
      </c>
      <c r="Y636" s="186"/>
      <c r="Z636" s="186"/>
      <c r="AA636" s="188"/>
      <c r="AB636" s="186">
        <f>+S636</f>
        <v>826568.93208333326</v>
      </c>
      <c r="AC636" s="180"/>
      <c r="AD636" s="180"/>
      <c r="AE636" s="180" t="s">
        <v>1078</v>
      </c>
      <c r="AF636" s="190">
        <f t="shared" si="150"/>
        <v>0</v>
      </c>
    </row>
    <row r="637" spans="1:32">
      <c r="A637" s="180">
        <v>596</v>
      </c>
      <c r="B637" s="181" t="s">
        <v>466</v>
      </c>
      <c r="C637" s="181" t="s">
        <v>391</v>
      </c>
      <c r="D637" s="181" t="s">
        <v>566</v>
      </c>
      <c r="E637" s="229" t="s">
        <v>883</v>
      </c>
      <c r="F637" s="183">
        <v>-748372.32</v>
      </c>
      <c r="G637" s="183">
        <v>-743275.86</v>
      </c>
      <c r="H637" s="183">
        <v>-738161.09</v>
      </c>
      <c r="I637" s="183">
        <v>-733028.77</v>
      </c>
      <c r="J637" s="183">
        <v>-727736.31999999995</v>
      </c>
      <c r="K637" s="183">
        <v>-722443.85</v>
      </c>
      <c r="L637" s="183">
        <v>-717151.38</v>
      </c>
      <c r="M637" s="183">
        <v>-711858.9</v>
      </c>
      <c r="N637" s="183">
        <v>-706564.27</v>
      </c>
      <c r="O637" s="183">
        <v>-701270.65</v>
      </c>
      <c r="P637" s="183">
        <v>-695978.18</v>
      </c>
      <c r="Q637" s="183">
        <v>-693837.42</v>
      </c>
      <c r="R637" s="183">
        <v>-690560.98</v>
      </c>
      <c r="S637" s="184">
        <f t="shared" si="124"/>
        <v>-717564.44499999995</v>
      </c>
      <c r="T637" s="180"/>
      <c r="U637" s="188"/>
      <c r="V637" s="186"/>
      <c r="W637" s="186"/>
      <c r="X637" s="187">
        <f>+S637</f>
        <v>-717564.44499999995</v>
      </c>
      <c r="Y637" s="186"/>
      <c r="Z637" s="186"/>
      <c r="AA637" s="188"/>
      <c r="AB637" s="186">
        <f>+S637</f>
        <v>-717564.44499999995</v>
      </c>
      <c r="AC637" s="180"/>
      <c r="AD637" s="260"/>
      <c r="AE637" s="180"/>
      <c r="AF637" s="190">
        <f t="shared" si="150"/>
        <v>0</v>
      </c>
    </row>
    <row r="638" spans="1:32">
      <c r="A638" s="180">
        <v>597</v>
      </c>
      <c r="B638" s="181" t="s">
        <v>466</v>
      </c>
      <c r="C638" s="181" t="s">
        <v>391</v>
      </c>
      <c r="D638" s="181" t="s">
        <v>884</v>
      </c>
      <c r="E638" s="229" t="s">
        <v>885</v>
      </c>
      <c r="F638" s="183">
        <v>-4791249.5199999996</v>
      </c>
      <c r="G638" s="183">
        <v>-4806591.7</v>
      </c>
      <c r="H638" s="183">
        <v>-4821933.88</v>
      </c>
      <c r="I638" s="183">
        <v>-4837276.07</v>
      </c>
      <c r="J638" s="183">
        <v>-4852618.25</v>
      </c>
      <c r="K638" s="183">
        <v>-4867960.43</v>
      </c>
      <c r="L638" s="183">
        <v>-4883302.6100000003</v>
      </c>
      <c r="M638" s="183">
        <v>-4898644.79</v>
      </c>
      <c r="N638" s="183">
        <v>-4913986.97</v>
      </c>
      <c r="O638" s="183">
        <v>-4929329.16</v>
      </c>
      <c r="P638" s="183">
        <v>-4944671.34</v>
      </c>
      <c r="Q638" s="183">
        <v>-4939699.74</v>
      </c>
      <c r="R638" s="183">
        <v>-4979230.4000000004</v>
      </c>
      <c r="S638" s="184">
        <f t="shared" si="124"/>
        <v>-4881771.2416666672</v>
      </c>
      <c r="T638" s="180"/>
      <c r="U638" s="188"/>
      <c r="V638" s="186"/>
      <c r="W638" s="186"/>
      <c r="X638" s="187">
        <f>+S638</f>
        <v>-4881771.2416666672</v>
      </c>
      <c r="Y638" s="186"/>
      <c r="Z638" s="186">
        <f>+S638</f>
        <v>-4881771.2416666672</v>
      </c>
      <c r="AA638" s="188"/>
      <c r="AC638" s="180"/>
      <c r="AD638" s="260"/>
      <c r="AE638" s="180"/>
      <c r="AF638" s="190">
        <f t="shared" si="150"/>
        <v>0</v>
      </c>
    </row>
    <row r="639" spans="1:32">
      <c r="A639" s="180">
        <v>598</v>
      </c>
      <c r="B639" s="181" t="s">
        <v>466</v>
      </c>
      <c r="C639" s="181" t="s">
        <v>391</v>
      </c>
      <c r="D639" s="181" t="s">
        <v>574</v>
      </c>
      <c r="E639" s="229" t="s">
        <v>886</v>
      </c>
      <c r="F639" s="183">
        <v>505732.86</v>
      </c>
      <c r="G639" s="183">
        <v>510636.15</v>
      </c>
      <c r="H639" s="183">
        <v>502027.71</v>
      </c>
      <c r="I639" s="183">
        <v>496329.77</v>
      </c>
      <c r="J639" s="183">
        <v>493441.07</v>
      </c>
      <c r="K639" s="183">
        <v>491016.32</v>
      </c>
      <c r="L639" s="183">
        <v>498105.81</v>
      </c>
      <c r="M639" s="183">
        <v>404536.7</v>
      </c>
      <c r="N639" s="183">
        <v>401013.46</v>
      </c>
      <c r="O639" s="183">
        <v>419394.8</v>
      </c>
      <c r="P639" s="183">
        <v>417481.68</v>
      </c>
      <c r="Q639" s="183">
        <v>425027.74</v>
      </c>
      <c r="R639" s="183">
        <v>455986.67</v>
      </c>
      <c r="S639" s="184">
        <f t="shared" si="124"/>
        <v>461655.9145833333</v>
      </c>
      <c r="T639" s="180"/>
      <c r="U639" s="188"/>
      <c r="W639" s="186"/>
      <c r="X639" s="186">
        <f>+S639</f>
        <v>461655.9145833333</v>
      </c>
      <c r="Y639" s="186"/>
      <c r="Z639" s="186"/>
      <c r="AA639" s="188"/>
      <c r="AB639" s="186">
        <f>+X639</f>
        <v>461655.9145833333</v>
      </c>
      <c r="AC639" s="180"/>
      <c r="AD639" s="180"/>
      <c r="AE639" s="180" t="s">
        <v>1079</v>
      </c>
      <c r="AF639" s="190">
        <f t="shared" si="150"/>
        <v>0</v>
      </c>
    </row>
    <row r="640" spans="1:32">
      <c r="A640" s="180">
        <v>599</v>
      </c>
      <c r="B640" s="181" t="s">
        <v>466</v>
      </c>
      <c r="C640" s="181" t="s">
        <v>391</v>
      </c>
      <c r="D640" s="181" t="s">
        <v>877</v>
      </c>
      <c r="E640" s="229" t="s">
        <v>878</v>
      </c>
      <c r="F640" s="183">
        <v>-22776131.02</v>
      </c>
      <c r="G640" s="183">
        <v>-23003248.73</v>
      </c>
      <c r="H640" s="183">
        <v>-22987528.960000001</v>
      </c>
      <c r="I640" s="183">
        <v>-22971809.190000001</v>
      </c>
      <c r="J640" s="183">
        <v>-22956089.43</v>
      </c>
      <c r="K640" s="183">
        <v>-22940369.670000002</v>
      </c>
      <c r="L640" s="183">
        <v>-22924649.899999999</v>
      </c>
      <c r="M640" s="183">
        <v>-22908930.140000001</v>
      </c>
      <c r="N640" s="183">
        <v>-22893210.379999999</v>
      </c>
      <c r="O640" s="183">
        <v>-22877490.609999999</v>
      </c>
      <c r="P640" s="183">
        <v>-22861770.850000001</v>
      </c>
      <c r="Q640" s="183">
        <v>-22809144.170000002</v>
      </c>
      <c r="R640" s="183">
        <v>-22996896.690000001</v>
      </c>
      <c r="S640" s="184">
        <f t="shared" si="124"/>
        <v>-22918396.32375</v>
      </c>
      <c r="T640" s="180"/>
      <c r="U640" s="188"/>
      <c r="W640" s="186"/>
      <c r="X640" s="186">
        <f>+S640</f>
        <v>-22918396.32375</v>
      </c>
      <c r="Y640" s="186"/>
      <c r="Z640" s="186">
        <f>+S640</f>
        <v>-22918396.32375</v>
      </c>
      <c r="AA640" s="188"/>
      <c r="AC640" s="180"/>
      <c r="AD640" s="260"/>
      <c r="AE640" s="180"/>
      <c r="AF640" s="190">
        <f>+U640+X640-AD640</f>
        <v>-22918396.32375</v>
      </c>
    </row>
    <row r="641" spans="1:32">
      <c r="A641" s="180">
        <v>600</v>
      </c>
      <c r="B641" s="181" t="s">
        <v>466</v>
      </c>
      <c r="C641" s="181" t="s">
        <v>391</v>
      </c>
      <c r="D641" s="181" t="s">
        <v>880</v>
      </c>
      <c r="E641" s="229" t="s">
        <v>881</v>
      </c>
      <c r="F641" s="183">
        <v>0</v>
      </c>
      <c r="G641" s="183">
        <v>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183">
        <v>0</v>
      </c>
      <c r="P641" s="183">
        <v>0</v>
      </c>
      <c r="Q641" s="183">
        <v>0</v>
      </c>
      <c r="R641" s="183">
        <v>0</v>
      </c>
      <c r="S641" s="184">
        <f t="shared" si="124"/>
        <v>0</v>
      </c>
      <c r="T641" s="180"/>
      <c r="U641" s="188"/>
      <c r="V641" s="186">
        <f t="shared" ref="V641" si="153">+S641</f>
        <v>0</v>
      </c>
      <c r="W641" s="186"/>
      <c r="X641" s="187"/>
      <c r="Y641" s="186"/>
      <c r="Z641" s="186"/>
      <c r="AA641" s="188"/>
      <c r="AB641" s="186"/>
      <c r="AC641" s="180"/>
      <c r="AD641" s="260">
        <f t="shared" ref="AD641" si="154">+V641</f>
        <v>0</v>
      </c>
      <c r="AE641" s="180"/>
      <c r="AF641" s="190">
        <f t="shared" si="150"/>
        <v>0</v>
      </c>
    </row>
    <row r="642" spans="1:32">
      <c r="A642" s="180">
        <v>601</v>
      </c>
      <c r="B642" s="181" t="s">
        <v>466</v>
      </c>
      <c r="C642" s="181" t="s">
        <v>392</v>
      </c>
      <c r="D642" s="261" t="s">
        <v>564</v>
      </c>
      <c r="E642" s="229" t="s">
        <v>882</v>
      </c>
      <c r="F642" s="183">
        <v>145554.14000000001</v>
      </c>
      <c r="G642" s="183">
        <v>143723.47</v>
      </c>
      <c r="H642" s="183">
        <v>141892.79999999999</v>
      </c>
      <c r="I642" s="183">
        <v>140062.14000000001</v>
      </c>
      <c r="J642" s="183">
        <v>138231.47</v>
      </c>
      <c r="K642" s="183">
        <v>136400.81</v>
      </c>
      <c r="L642" s="183">
        <v>134570.15</v>
      </c>
      <c r="M642" s="183">
        <v>132739.48000000001</v>
      </c>
      <c r="N642" s="183">
        <v>130908.82</v>
      </c>
      <c r="O642" s="183">
        <v>129078.15</v>
      </c>
      <c r="P642" s="183">
        <v>127247.49</v>
      </c>
      <c r="Q642" s="183">
        <v>125416.84</v>
      </c>
      <c r="R642" s="183">
        <v>123586.16</v>
      </c>
      <c r="S642" s="184">
        <f t="shared" si="124"/>
        <v>134570.14749999999</v>
      </c>
      <c r="T642" s="180"/>
      <c r="U642" s="188"/>
      <c r="W642" s="186"/>
      <c r="X642" s="186">
        <f>+S642</f>
        <v>134570.14749999999</v>
      </c>
      <c r="Y642" s="186"/>
      <c r="Z642" s="186"/>
      <c r="AA642" s="188"/>
      <c r="AB642" s="186">
        <f>+S642</f>
        <v>134570.14749999999</v>
      </c>
      <c r="AC642" s="180"/>
      <c r="AD642" s="260"/>
      <c r="AE642" s="180"/>
      <c r="AF642" s="190">
        <f>+U642+X642-AD642</f>
        <v>134570.14749999999</v>
      </c>
    </row>
    <row r="643" spans="1:32">
      <c r="A643" s="180">
        <v>602</v>
      </c>
      <c r="B643" s="181" t="s">
        <v>466</v>
      </c>
      <c r="C643" s="181" t="s">
        <v>392</v>
      </c>
      <c r="D643" s="181" t="s">
        <v>566</v>
      </c>
      <c r="E643" s="229" t="s">
        <v>883</v>
      </c>
      <c r="F643" s="183">
        <v>-70879.97</v>
      </c>
      <c r="G643" s="183">
        <v>-68911.08</v>
      </c>
      <c r="H643" s="183">
        <v>-66942.23</v>
      </c>
      <c r="I643" s="183">
        <v>-64973.35</v>
      </c>
      <c r="J643" s="183">
        <v>-63004.38</v>
      </c>
      <c r="K643" s="183">
        <v>-61035.54</v>
      </c>
      <c r="L643" s="183">
        <v>-59066.7</v>
      </c>
      <c r="M643" s="183">
        <v>-57097.77</v>
      </c>
      <c r="N643" s="183">
        <v>-55128.89</v>
      </c>
      <c r="O643" s="183">
        <v>-53159.98</v>
      </c>
      <c r="P643" s="183">
        <v>-51191.09</v>
      </c>
      <c r="Q643" s="183">
        <v>-49222.2</v>
      </c>
      <c r="R643" s="183">
        <v>-47253.36</v>
      </c>
      <c r="S643" s="184">
        <f t="shared" si="124"/>
        <v>-59066.65625</v>
      </c>
      <c r="T643" s="180"/>
      <c r="U643" s="188"/>
      <c r="W643" s="186"/>
      <c r="X643" s="186">
        <f>+S643</f>
        <v>-59066.65625</v>
      </c>
      <c r="Y643" s="186"/>
      <c r="Z643" s="186"/>
      <c r="AA643" s="188"/>
      <c r="AB643" s="186">
        <f>+S643</f>
        <v>-59066.65625</v>
      </c>
      <c r="AC643" s="180"/>
      <c r="AD643" s="260"/>
      <c r="AE643" s="180"/>
      <c r="AF643" s="190">
        <f>+U643+X643-AD643</f>
        <v>-59066.65625</v>
      </c>
    </row>
    <row r="644" spans="1:32">
      <c r="A644" s="180">
        <v>603</v>
      </c>
      <c r="B644" s="181" t="s">
        <v>466</v>
      </c>
      <c r="C644" s="181" t="s">
        <v>392</v>
      </c>
      <c r="D644" s="181" t="s">
        <v>891</v>
      </c>
      <c r="E644" s="229" t="s">
        <v>892</v>
      </c>
      <c r="F644" s="183">
        <v>-12694.23</v>
      </c>
      <c r="G644" s="183">
        <v>-12632.6</v>
      </c>
      <c r="H644" s="183">
        <v>-12570.98</v>
      </c>
      <c r="I644" s="183">
        <v>-12509.36</v>
      </c>
      <c r="J644" s="183">
        <v>-12447.74</v>
      </c>
      <c r="K644" s="183">
        <v>-12386.12</v>
      </c>
      <c r="L644" s="183">
        <v>-12324.5</v>
      </c>
      <c r="M644" s="183">
        <v>-12262.88</v>
      </c>
      <c r="N644" s="183">
        <v>-12201.26</v>
      </c>
      <c r="O644" s="183">
        <v>-12139.64</v>
      </c>
      <c r="P644" s="183">
        <v>-12078.02</v>
      </c>
      <c r="Q644" s="183">
        <v>-25578.94</v>
      </c>
      <c r="R644" s="183">
        <v>-25534.6</v>
      </c>
      <c r="S644" s="184">
        <f t="shared" si="124"/>
        <v>-14020.537916666668</v>
      </c>
      <c r="T644" s="180"/>
      <c r="U644" s="188"/>
      <c r="W644" s="186"/>
      <c r="X644" s="186">
        <f>+S644</f>
        <v>-14020.537916666668</v>
      </c>
      <c r="Y644" s="186"/>
      <c r="Z644" s="186">
        <f>+X644</f>
        <v>-14020.537916666668</v>
      </c>
      <c r="AA644" s="188"/>
      <c r="AB644" s="186"/>
      <c r="AC644" s="180"/>
      <c r="AD644" s="260"/>
      <c r="AE644" s="180"/>
      <c r="AF644" s="190">
        <f>+U644+X644-AD644</f>
        <v>-14020.537916666668</v>
      </c>
    </row>
    <row r="645" spans="1:32">
      <c r="A645" s="180">
        <v>604</v>
      </c>
      <c r="B645" s="181" t="s">
        <v>466</v>
      </c>
      <c r="C645" s="181" t="s">
        <v>392</v>
      </c>
      <c r="D645" s="181" t="s">
        <v>572</v>
      </c>
      <c r="E645" s="229" t="s">
        <v>893</v>
      </c>
      <c r="F645" s="183">
        <v>-58306.37</v>
      </c>
      <c r="G645" s="183">
        <v>-58306.38</v>
      </c>
      <c r="H645" s="183">
        <v>-58306.38</v>
      </c>
      <c r="I645" s="183">
        <v>-58306.38</v>
      </c>
      <c r="J645" s="183">
        <v>-58306.38</v>
      </c>
      <c r="K645" s="183">
        <v>-58306.38</v>
      </c>
      <c r="L645" s="183">
        <v>-58306.38</v>
      </c>
      <c r="M645" s="183">
        <v>-58306.38</v>
      </c>
      <c r="N645" s="183">
        <v>-58306.38</v>
      </c>
      <c r="O645" s="183">
        <v>-58306.38</v>
      </c>
      <c r="P645" s="183">
        <v>-58306.38</v>
      </c>
      <c r="Q645" s="183">
        <v>-58306.38</v>
      </c>
      <c r="R645" s="183">
        <v>42517.36</v>
      </c>
      <c r="S645" s="184">
        <f t="shared" si="124"/>
        <v>-54105.390416666662</v>
      </c>
      <c r="T645" s="180"/>
      <c r="U645" s="188"/>
      <c r="W645" s="186"/>
      <c r="X645" s="186">
        <f>+S645</f>
        <v>-54105.390416666662</v>
      </c>
      <c r="Y645" s="186"/>
      <c r="Z645" s="186"/>
      <c r="AA645" s="188"/>
      <c r="AB645" s="186">
        <f>+S645</f>
        <v>-54105.390416666662</v>
      </c>
      <c r="AC645" s="180"/>
      <c r="AD645" s="260"/>
      <c r="AE645" s="180"/>
      <c r="AF645" s="190">
        <f>+U645+X645-AD645</f>
        <v>-54105.390416666662</v>
      </c>
    </row>
    <row r="646" spans="1:32">
      <c r="A646" s="180">
        <v>605</v>
      </c>
      <c r="B646" s="181" t="s">
        <v>466</v>
      </c>
      <c r="C646" s="181" t="s">
        <v>392</v>
      </c>
      <c r="D646" s="181" t="s">
        <v>574</v>
      </c>
      <c r="E646" s="229" t="s">
        <v>894</v>
      </c>
      <c r="F646" s="183">
        <v>-3272468.91</v>
      </c>
      <c r="G646" s="183">
        <v>-3194517.75</v>
      </c>
      <c r="H646" s="183">
        <v>-3084959.95</v>
      </c>
      <c r="I646" s="183">
        <v>-2964871.96</v>
      </c>
      <c r="J646" s="183">
        <v>-2919751.35</v>
      </c>
      <c r="K646" s="183">
        <v>-2912993.15</v>
      </c>
      <c r="L646" s="183">
        <v>-2940685.09</v>
      </c>
      <c r="M646" s="183">
        <v>-2966187.13</v>
      </c>
      <c r="N646" s="183">
        <v>-3003610.23</v>
      </c>
      <c r="O646" s="183">
        <v>-3242704.81</v>
      </c>
      <c r="P646" s="183">
        <v>-3228267.05</v>
      </c>
      <c r="Q646" s="183">
        <v>-3164009.1</v>
      </c>
      <c r="R646" s="183">
        <v>-3125925.62</v>
      </c>
      <c r="S646" s="184">
        <f t="shared" si="124"/>
        <v>-3068479.5695833336</v>
      </c>
      <c r="T646" s="180"/>
      <c r="U646" s="188"/>
      <c r="V646" s="186">
        <f>+S646</f>
        <v>-3068479.5695833336</v>
      </c>
      <c r="W646" s="186"/>
      <c r="X646" s="187"/>
      <c r="Y646" s="186"/>
      <c r="Z646" s="186"/>
      <c r="AA646" s="188"/>
      <c r="AB646" s="186"/>
      <c r="AC646" s="180"/>
      <c r="AD646" s="260">
        <f>+S646</f>
        <v>-3068479.5695833336</v>
      </c>
      <c r="AE646" s="180"/>
      <c r="AF646" s="190">
        <f t="shared" si="150"/>
        <v>0</v>
      </c>
    </row>
    <row r="647" spans="1:32">
      <c r="A647" s="180">
        <v>606</v>
      </c>
      <c r="B647" s="181" t="s">
        <v>466</v>
      </c>
      <c r="C647" s="181" t="s">
        <v>392</v>
      </c>
      <c r="D647" s="181" t="s">
        <v>887</v>
      </c>
      <c r="E647" s="229" t="s">
        <v>888</v>
      </c>
      <c r="F647" s="183">
        <v>-35475.199999999997</v>
      </c>
      <c r="G647" s="183">
        <v>-33426.71</v>
      </c>
      <c r="H647" s="183">
        <v>-33263.65</v>
      </c>
      <c r="I647" s="183">
        <v>-33100.6</v>
      </c>
      <c r="J647" s="183">
        <v>-32937.550000000003</v>
      </c>
      <c r="K647" s="183">
        <v>-32774.49</v>
      </c>
      <c r="L647" s="183">
        <v>-32611.439999999999</v>
      </c>
      <c r="M647" s="183">
        <v>-32448.39</v>
      </c>
      <c r="N647" s="183">
        <v>-32285.33</v>
      </c>
      <c r="O647" s="183">
        <v>-32122.28</v>
      </c>
      <c r="P647" s="183">
        <v>-31959.23</v>
      </c>
      <c r="Q647" s="183">
        <v>-67683.64</v>
      </c>
      <c r="R647" s="183">
        <v>-67566.31</v>
      </c>
      <c r="S647" s="184">
        <f t="shared" si="124"/>
        <v>-37177.838750000003</v>
      </c>
      <c r="T647" s="180"/>
      <c r="U647" s="188"/>
      <c r="V647" s="186"/>
      <c r="W647" s="186"/>
      <c r="X647" s="187">
        <f>+S647</f>
        <v>-37177.838750000003</v>
      </c>
      <c r="Y647" s="186"/>
      <c r="Z647" s="186">
        <f>+X647</f>
        <v>-37177.838750000003</v>
      </c>
      <c r="AA647" s="188"/>
      <c r="AB647" s="186"/>
      <c r="AC647" s="180"/>
      <c r="AD647" s="260"/>
      <c r="AE647" s="180"/>
      <c r="AF647" s="190"/>
    </row>
    <row r="648" spans="1:32">
      <c r="A648" s="180">
        <v>607</v>
      </c>
      <c r="B648" s="181" t="s">
        <v>468</v>
      </c>
      <c r="C648" s="181" t="s">
        <v>391</v>
      </c>
      <c r="D648" s="181" t="s">
        <v>877</v>
      </c>
      <c r="E648" s="229" t="s">
        <v>878</v>
      </c>
      <c r="F648" s="183">
        <v>-78406148.049999997</v>
      </c>
      <c r="G648" s="183">
        <v>-78109932.480000004</v>
      </c>
      <c r="H648" s="183">
        <v>-78056554.379999995</v>
      </c>
      <c r="I648" s="183">
        <v>-78003176.269999996</v>
      </c>
      <c r="J648" s="183">
        <v>-77949798.170000002</v>
      </c>
      <c r="K648" s="183">
        <v>-77896420.069999993</v>
      </c>
      <c r="L648" s="183">
        <v>-77843041.969999999</v>
      </c>
      <c r="M648" s="183">
        <v>-77789663.870000005</v>
      </c>
      <c r="N648" s="183">
        <v>-77736285.769999996</v>
      </c>
      <c r="O648" s="183">
        <v>-77682907.659999996</v>
      </c>
      <c r="P648" s="183">
        <v>-77629529.560000002</v>
      </c>
      <c r="Q648" s="183">
        <v>-77449100.540000096</v>
      </c>
      <c r="R648" s="183">
        <v>-78086633.830000103</v>
      </c>
      <c r="S648" s="184">
        <f t="shared" si="124"/>
        <v>-77866066.806666687</v>
      </c>
      <c r="T648" s="180"/>
      <c r="U648" s="188"/>
      <c r="V648" s="186"/>
      <c r="W648" s="186"/>
      <c r="X648" s="187">
        <f>+S648</f>
        <v>-77866066.806666687</v>
      </c>
      <c r="Y648" s="186">
        <f>+X648</f>
        <v>-77866066.806666687</v>
      </c>
      <c r="AA648" s="188"/>
      <c r="AB648" s="186"/>
      <c r="AC648" s="180"/>
      <c r="AD648" s="260"/>
      <c r="AE648" s="180"/>
      <c r="AF648" s="190"/>
    </row>
    <row r="649" spans="1:32">
      <c r="A649" s="180">
        <v>608</v>
      </c>
      <c r="B649" s="181" t="s">
        <v>468</v>
      </c>
      <c r="C649" s="181" t="s">
        <v>391</v>
      </c>
      <c r="D649" s="181" t="s">
        <v>880</v>
      </c>
      <c r="E649" s="229" t="s">
        <v>881</v>
      </c>
      <c r="F649" s="183">
        <v>0</v>
      </c>
      <c r="G649" s="183">
        <v>0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183">
        <v>0</v>
      </c>
      <c r="P649" s="183">
        <v>0</v>
      </c>
      <c r="Q649" s="183">
        <v>0</v>
      </c>
      <c r="R649" s="183">
        <v>0</v>
      </c>
      <c r="S649" s="184">
        <f t="shared" si="124"/>
        <v>0</v>
      </c>
      <c r="T649" s="180"/>
      <c r="U649" s="188"/>
      <c r="V649" s="186"/>
      <c r="W649" s="186"/>
      <c r="X649" s="187">
        <f>+S649</f>
        <v>0</v>
      </c>
      <c r="Y649" s="186">
        <f>+X649</f>
        <v>0</v>
      </c>
      <c r="Z649" s="186"/>
      <c r="AA649" s="188"/>
      <c r="AB649" s="186"/>
      <c r="AC649" s="180"/>
      <c r="AD649" s="260"/>
      <c r="AE649" s="180"/>
      <c r="AF649" s="190"/>
    </row>
    <row r="650" spans="1:32">
      <c r="A650" s="180">
        <v>609</v>
      </c>
      <c r="B650" s="181" t="s">
        <v>468</v>
      </c>
      <c r="C650" s="181" t="s">
        <v>392</v>
      </c>
      <c r="D650" s="181" t="s">
        <v>887</v>
      </c>
      <c r="E650" s="229" t="s">
        <v>888</v>
      </c>
      <c r="F650" s="183">
        <v>-109558.36</v>
      </c>
      <c r="G650" s="183">
        <v>-110902.8</v>
      </c>
      <c r="H650" s="183">
        <v>-110361.81</v>
      </c>
      <c r="I650" s="183">
        <v>-109820.82</v>
      </c>
      <c r="J650" s="183">
        <v>-109279.83</v>
      </c>
      <c r="K650" s="183">
        <v>-108738.84</v>
      </c>
      <c r="L650" s="183">
        <v>-108197.85</v>
      </c>
      <c r="M650" s="183">
        <v>-107656.86</v>
      </c>
      <c r="N650" s="183">
        <v>-107115.87</v>
      </c>
      <c r="O650" s="183">
        <v>-106574.88</v>
      </c>
      <c r="P650" s="183">
        <v>-106033.89</v>
      </c>
      <c r="Q650" s="183">
        <v>-224559.96</v>
      </c>
      <c r="R650" s="183">
        <v>-224170.69</v>
      </c>
      <c r="S650" s="184">
        <f t="shared" si="124"/>
        <v>-123008.99458333332</v>
      </c>
      <c r="T650" s="180"/>
      <c r="U650" s="188"/>
      <c r="V650" s="186"/>
      <c r="W650" s="186"/>
      <c r="X650" s="187">
        <f>+S650</f>
        <v>-123008.99458333332</v>
      </c>
      <c r="Y650" s="186">
        <f>+X650</f>
        <v>-123008.99458333332</v>
      </c>
      <c r="Z650" s="186"/>
      <c r="AA650" s="188"/>
      <c r="AB650" s="186"/>
      <c r="AC650" s="180"/>
      <c r="AD650" s="260"/>
      <c r="AE650" s="180"/>
      <c r="AF650" s="190"/>
    </row>
    <row r="651" spans="1:32">
      <c r="A651" s="180">
        <v>610</v>
      </c>
      <c r="B651" s="180"/>
      <c r="C651" s="180"/>
      <c r="D651" s="180"/>
      <c r="E651" s="229" t="s">
        <v>393</v>
      </c>
      <c r="F651" s="211">
        <f>SUM(F626:F650)</f>
        <v>-95539119.87000002</v>
      </c>
      <c r="G651" s="211">
        <f t="shared" ref="G651:P651" si="155">SUM(G626:G650)</f>
        <v>-94673345.11999999</v>
      </c>
      <c r="H651" s="211">
        <f t="shared" si="155"/>
        <v>-93582444.959999993</v>
      </c>
      <c r="I651" s="211">
        <f t="shared" si="155"/>
        <v>-92324260.659999982</v>
      </c>
      <c r="J651" s="211">
        <f t="shared" si="155"/>
        <v>-91960087.439999998</v>
      </c>
      <c r="K651" s="211">
        <f t="shared" si="155"/>
        <v>-92066811.469999999</v>
      </c>
      <c r="L651" s="211">
        <f t="shared" si="155"/>
        <v>-92483367.75999999</v>
      </c>
      <c r="M651" s="211">
        <f t="shared" si="155"/>
        <v>-94123415.180000022</v>
      </c>
      <c r="N651" s="211">
        <f t="shared" si="155"/>
        <v>-94792713.170000002</v>
      </c>
      <c r="O651" s="211">
        <f t="shared" si="155"/>
        <v>-97695664.389999986</v>
      </c>
      <c r="P651" s="211">
        <f t="shared" si="155"/>
        <v>-97700610.590000004</v>
      </c>
      <c r="Q651" s="211">
        <f>SUM(Q626:Q650)</f>
        <v>-96899117.650000095</v>
      </c>
      <c r="R651" s="211">
        <f t="shared" ref="R651" si="156">SUM(R626:R650)</f>
        <v>-95326441.260000095</v>
      </c>
      <c r="S651" s="212">
        <f>SUM(S626:S650)</f>
        <v>-94477884.912916705</v>
      </c>
      <c r="T651" s="180"/>
      <c r="U651" s="188"/>
      <c r="V651" s="186"/>
      <c r="W651" s="186"/>
      <c r="X651" s="187"/>
      <c r="Y651" s="186"/>
      <c r="Z651" s="186"/>
      <c r="AA651" s="188"/>
      <c r="AB651" s="186"/>
      <c r="AC651" s="180"/>
      <c r="AD651" s="180"/>
      <c r="AE651" s="180"/>
      <c r="AF651" s="190">
        <f t="shared" si="150"/>
        <v>0</v>
      </c>
    </row>
    <row r="652" spans="1:32">
      <c r="A652" s="180">
        <v>611</v>
      </c>
      <c r="B652" s="180"/>
      <c r="C652" s="180"/>
      <c r="D652" s="180"/>
      <c r="E652" s="229"/>
      <c r="F652" s="183"/>
      <c r="G652" s="264"/>
      <c r="H652" s="252"/>
      <c r="I652" s="252"/>
      <c r="J652" s="253"/>
      <c r="K652" s="254"/>
      <c r="L652" s="255"/>
      <c r="M652" s="256"/>
      <c r="N652" s="257"/>
      <c r="O652" s="224"/>
      <c r="P652" s="258"/>
      <c r="Q652" s="265"/>
      <c r="R652" s="183"/>
      <c r="S652" s="185"/>
      <c r="T652" s="180"/>
      <c r="U652" s="188"/>
      <c r="V652" s="186"/>
      <c r="W652" s="186"/>
      <c r="X652" s="187"/>
      <c r="Y652" s="186"/>
      <c r="Z652" s="186"/>
      <c r="AA652" s="188"/>
      <c r="AB652" s="186"/>
      <c r="AC652" s="180"/>
      <c r="AD652" s="180"/>
      <c r="AE652" s="180"/>
      <c r="AF652" s="190">
        <f t="shared" si="150"/>
        <v>0</v>
      </c>
    </row>
    <row r="653" spans="1:32">
      <c r="A653" s="180">
        <v>612</v>
      </c>
      <c r="B653" s="181" t="s">
        <v>441</v>
      </c>
      <c r="C653" s="181" t="s">
        <v>401</v>
      </c>
      <c r="D653" s="181"/>
      <c r="E653" s="229" t="s">
        <v>402</v>
      </c>
      <c r="F653" s="183">
        <v>0</v>
      </c>
      <c r="G653" s="183">
        <v>0</v>
      </c>
      <c r="H653" s="183">
        <v>0</v>
      </c>
      <c r="I653" s="183">
        <v>0</v>
      </c>
      <c r="J653" s="183">
        <v>0</v>
      </c>
      <c r="K653" s="183">
        <v>0</v>
      </c>
      <c r="L653" s="183">
        <v>0</v>
      </c>
      <c r="M653" s="183">
        <v>0</v>
      </c>
      <c r="N653" s="183">
        <v>0</v>
      </c>
      <c r="O653" s="183">
        <v>0</v>
      </c>
      <c r="P653" s="183">
        <v>0</v>
      </c>
      <c r="Q653" s="183">
        <v>0</v>
      </c>
      <c r="R653" s="183">
        <v>0</v>
      </c>
      <c r="S653" s="184">
        <f t="shared" si="124"/>
        <v>0</v>
      </c>
      <c r="T653" s="180"/>
      <c r="U653" s="188"/>
      <c r="V653" s="186"/>
      <c r="W653" s="186">
        <f t="shared" ref="W653:W720" si="157">+S653</f>
        <v>0</v>
      </c>
      <c r="X653" s="187"/>
      <c r="Y653" s="186"/>
      <c r="Z653" s="186"/>
      <c r="AA653" s="188"/>
      <c r="AB653" s="186"/>
      <c r="AC653" s="260">
        <f>+S653</f>
        <v>0</v>
      </c>
      <c r="AD653" s="180"/>
      <c r="AE653" s="180"/>
      <c r="AF653" s="190">
        <f t="shared" si="150"/>
        <v>0</v>
      </c>
    </row>
    <row r="654" spans="1:32">
      <c r="A654" s="180">
        <v>613</v>
      </c>
      <c r="B654" s="181" t="s">
        <v>441</v>
      </c>
      <c r="C654" s="181" t="s">
        <v>401</v>
      </c>
      <c r="D654" s="181" t="s">
        <v>1082</v>
      </c>
      <c r="E654" s="229" t="s">
        <v>1083</v>
      </c>
      <c r="F654" s="183">
        <v>-82020</v>
      </c>
      <c r="G654" s="183">
        <v>0</v>
      </c>
      <c r="H654" s="183">
        <v>-3400</v>
      </c>
      <c r="I654" s="183">
        <v>-5100</v>
      </c>
      <c r="J654" s="183">
        <v>-6800</v>
      </c>
      <c r="K654" s="183">
        <v>-8500</v>
      </c>
      <c r="L654" s="183">
        <v>-10200</v>
      </c>
      <c r="M654" s="183">
        <v>-11900</v>
      </c>
      <c r="N654" s="183">
        <v>-13600</v>
      </c>
      <c r="O654" s="183">
        <v>-15300</v>
      </c>
      <c r="P654" s="183">
        <v>-17000</v>
      </c>
      <c r="Q654" s="183">
        <v>-18700</v>
      </c>
      <c r="R654" s="183">
        <v>-20400</v>
      </c>
      <c r="S654" s="184">
        <f t="shared" si="124"/>
        <v>-13475.833333333334</v>
      </c>
      <c r="T654" s="180"/>
      <c r="U654" s="188"/>
      <c r="V654" s="186"/>
      <c r="W654" s="186">
        <f t="shared" si="157"/>
        <v>-13475.833333333334</v>
      </c>
      <c r="X654" s="187"/>
      <c r="Y654" s="186"/>
      <c r="Z654" s="186"/>
      <c r="AA654" s="188"/>
      <c r="AB654" s="186"/>
      <c r="AC654" s="260">
        <f t="shared" ref="AC654:AC719" si="158">+S654</f>
        <v>-13475.833333333334</v>
      </c>
      <c r="AD654" s="180"/>
      <c r="AE654" s="180"/>
      <c r="AF654" s="190">
        <f t="shared" si="150"/>
        <v>0</v>
      </c>
    </row>
    <row r="655" spans="1:32">
      <c r="A655" s="180">
        <v>614</v>
      </c>
      <c r="B655" s="181" t="s">
        <v>441</v>
      </c>
      <c r="C655" s="181" t="s">
        <v>401</v>
      </c>
      <c r="D655" s="181" t="s">
        <v>1151</v>
      </c>
      <c r="E655" s="229" t="s">
        <v>1152</v>
      </c>
      <c r="F655" s="183">
        <v>0</v>
      </c>
      <c r="G655" s="183">
        <v>0</v>
      </c>
      <c r="H655" s="183">
        <v>-13116</v>
      </c>
      <c r="I655" s="183">
        <v>-19674</v>
      </c>
      <c r="J655" s="183">
        <v>-26232</v>
      </c>
      <c r="K655" s="183">
        <v>-32790</v>
      </c>
      <c r="L655" s="183">
        <v>-39348</v>
      </c>
      <c r="M655" s="183">
        <v>-45906</v>
      </c>
      <c r="N655" s="183">
        <v>-52464</v>
      </c>
      <c r="O655" s="183">
        <v>-59022</v>
      </c>
      <c r="P655" s="183">
        <v>-65580</v>
      </c>
      <c r="Q655" s="183">
        <v>-72138</v>
      </c>
      <c r="R655" s="183">
        <v>-78696</v>
      </c>
      <c r="S655" s="184">
        <f t="shared" si="124"/>
        <v>-38801.5</v>
      </c>
      <c r="T655" s="180"/>
      <c r="U655" s="188"/>
      <c r="V655" s="186"/>
      <c r="W655" s="186">
        <f t="shared" si="157"/>
        <v>-38801.5</v>
      </c>
      <c r="X655" s="187"/>
      <c r="Y655" s="186"/>
      <c r="Z655" s="186"/>
      <c r="AA655" s="188"/>
      <c r="AB655" s="186"/>
      <c r="AC655" s="260">
        <f t="shared" si="158"/>
        <v>-38801.5</v>
      </c>
      <c r="AD655" s="180"/>
      <c r="AE655" s="180"/>
      <c r="AF655" s="190">
        <f t="shared" si="150"/>
        <v>0</v>
      </c>
    </row>
    <row r="656" spans="1:32">
      <c r="A656" s="180">
        <v>615</v>
      </c>
      <c r="B656" s="181" t="s">
        <v>441</v>
      </c>
      <c r="C656" s="181" t="s">
        <v>401</v>
      </c>
      <c r="D656" s="181" t="s">
        <v>1084</v>
      </c>
      <c r="E656" s="229" t="s">
        <v>1085</v>
      </c>
      <c r="F656" s="183">
        <v>-88188</v>
      </c>
      <c r="G656" s="183">
        <v>0</v>
      </c>
      <c r="H656" s="183">
        <v>-3478</v>
      </c>
      <c r="I656" s="183">
        <v>-5217</v>
      </c>
      <c r="J656" s="183">
        <v>-6956</v>
      </c>
      <c r="K656" s="183">
        <v>-8695</v>
      </c>
      <c r="L656" s="183">
        <v>-10434</v>
      </c>
      <c r="M656" s="183">
        <v>-12173</v>
      </c>
      <c r="N656" s="183">
        <v>-13912</v>
      </c>
      <c r="O656" s="183">
        <v>-15651</v>
      </c>
      <c r="P656" s="183">
        <v>-17390</v>
      </c>
      <c r="Q656" s="183">
        <v>-19129</v>
      </c>
      <c r="R656" s="183">
        <v>-20868</v>
      </c>
      <c r="S656" s="184">
        <f t="shared" si="124"/>
        <v>-13963.583333333334</v>
      </c>
      <c r="T656" s="180"/>
      <c r="U656" s="188"/>
      <c r="V656" s="186"/>
      <c r="W656" s="186">
        <f t="shared" si="157"/>
        <v>-13963.583333333334</v>
      </c>
      <c r="X656" s="187"/>
      <c r="Y656" s="186"/>
      <c r="Z656" s="186"/>
      <c r="AA656" s="188"/>
      <c r="AB656" s="186"/>
      <c r="AC656" s="260">
        <f t="shared" si="158"/>
        <v>-13963.583333333334</v>
      </c>
      <c r="AD656" s="180"/>
      <c r="AE656" s="180"/>
      <c r="AF656" s="190">
        <f t="shared" si="150"/>
        <v>0</v>
      </c>
    </row>
    <row r="657" spans="1:32">
      <c r="A657" s="180">
        <v>616</v>
      </c>
      <c r="B657" s="181" t="s">
        <v>441</v>
      </c>
      <c r="C657" s="181" t="s">
        <v>403</v>
      </c>
      <c r="D657" s="181" t="s">
        <v>952</v>
      </c>
      <c r="E657" s="229" t="s">
        <v>953</v>
      </c>
      <c r="F657" s="183">
        <v>-224.3</v>
      </c>
      <c r="G657" s="183">
        <v>0</v>
      </c>
      <c r="H657" s="183">
        <v>0</v>
      </c>
      <c r="I657" s="183">
        <v>0</v>
      </c>
      <c r="J657" s="183">
        <v>0</v>
      </c>
      <c r="K657" s="183">
        <v>0</v>
      </c>
      <c r="L657" s="183">
        <v>-3949.29</v>
      </c>
      <c r="M657" s="183">
        <v>-3949.29</v>
      </c>
      <c r="N657" s="183">
        <v>-3949.29</v>
      </c>
      <c r="O657" s="183">
        <v>-3949.29</v>
      </c>
      <c r="P657" s="183">
        <v>-3949.29</v>
      </c>
      <c r="Q657" s="183">
        <v>-3949.29</v>
      </c>
      <c r="R657" s="183">
        <v>-3957.97</v>
      </c>
      <c r="S657" s="184">
        <f t="shared" si="124"/>
        <v>-2148.90625</v>
      </c>
      <c r="T657" s="180"/>
      <c r="U657" s="188"/>
      <c r="V657" s="186"/>
      <c r="W657" s="186">
        <f t="shared" si="157"/>
        <v>-2148.90625</v>
      </c>
      <c r="X657" s="187"/>
      <c r="Y657" s="186"/>
      <c r="Z657" s="186"/>
      <c r="AA657" s="188"/>
      <c r="AB657" s="186"/>
      <c r="AC657" s="260">
        <f t="shared" si="158"/>
        <v>-2148.90625</v>
      </c>
      <c r="AD657" s="180"/>
      <c r="AE657" s="180"/>
      <c r="AF657" s="190">
        <f t="shared" si="150"/>
        <v>0</v>
      </c>
    </row>
    <row r="658" spans="1:32">
      <c r="A658" s="180">
        <v>617</v>
      </c>
      <c r="B658" s="181" t="s">
        <v>466</v>
      </c>
      <c r="C658" s="181" t="s">
        <v>394</v>
      </c>
      <c r="D658" s="181" t="s">
        <v>895</v>
      </c>
      <c r="E658" s="229" t="s">
        <v>896</v>
      </c>
      <c r="F658" s="183">
        <v>-39768724.710000001</v>
      </c>
      <c r="G658" s="183">
        <v>-6742610.9100000001</v>
      </c>
      <c r="H658" s="183">
        <v>-12064565.75</v>
      </c>
      <c r="I658" s="183">
        <v>-17278910.129999999</v>
      </c>
      <c r="J658" s="183">
        <v>-21617979.190000001</v>
      </c>
      <c r="K658" s="183">
        <v>-24042806.23</v>
      </c>
      <c r="L658" s="183">
        <v>-26006287.75</v>
      </c>
      <c r="M658" s="183">
        <v>-27458454.390000001</v>
      </c>
      <c r="N658" s="183">
        <v>-28584869.469999999</v>
      </c>
      <c r="O658" s="183">
        <v>-29803038.059999999</v>
      </c>
      <c r="P658" s="183">
        <v>-31408757.690000001</v>
      </c>
      <c r="Q658" s="183">
        <v>-34848667.909999996</v>
      </c>
      <c r="R658" s="183">
        <v>-40896819.469999999</v>
      </c>
      <c r="S658" s="184">
        <f t="shared" si="124"/>
        <v>-25015809.964166671</v>
      </c>
      <c r="T658" s="180"/>
      <c r="U658" s="188"/>
      <c r="V658" s="186"/>
      <c r="W658" s="186">
        <f t="shared" si="157"/>
        <v>-25015809.964166671</v>
      </c>
      <c r="X658" s="187"/>
      <c r="Y658" s="186"/>
      <c r="Z658" s="186"/>
      <c r="AA658" s="188"/>
      <c r="AB658" s="186"/>
      <c r="AC658" s="260">
        <f t="shared" si="158"/>
        <v>-25015809.964166671</v>
      </c>
      <c r="AD658" s="180"/>
      <c r="AE658" s="180"/>
      <c r="AF658" s="190">
        <f t="shared" si="150"/>
        <v>0</v>
      </c>
    </row>
    <row r="659" spans="1:32">
      <c r="A659" s="180">
        <v>618</v>
      </c>
      <c r="B659" s="181" t="s">
        <v>466</v>
      </c>
      <c r="C659" s="181" t="s">
        <v>394</v>
      </c>
      <c r="D659" s="181" t="s">
        <v>897</v>
      </c>
      <c r="E659" s="229" t="s">
        <v>898</v>
      </c>
      <c r="F659" s="183">
        <v>2056561.28</v>
      </c>
      <c r="G659" s="183">
        <v>27792.43</v>
      </c>
      <c r="H659" s="183">
        <v>12798.02</v>
      </c>
      <c r="I659" s="183">
        <v>129446.35</v>
      </c>
      <c r="J659" s="183">
        <v>93800.14</v>
      </c>
      <c r="K659" s="183">
        <v>65165.61</v>
      </c>
      <c r="L659" s="183">
        <v>176801.26</v>
      </c>
      <c r="M659" s="183">
        <v>231908.99</v>
      </c>
      <c r="N659" s="183">
        <v>272000.75</v>
      </c>
      <c r="O659" s="183">
        <v>226741.07</v>
      </c>
      <c r="P659" s="183">
        <v>179857.35</v>
      </c>
      <c r="Q659" s="183">
        <v>434098.24</v>
      </c>
      <c r="R659" s="183">
        <v>423195.53</v>
      </c>
      <c r="S659" s="184">
        <f t="shared" si="124"/>
        <v>257524.05125000002</v>
      </c>
      <c r="T659" s="180"/>
      <c r="U659" s="188"/>
      <c r="V659" s="186"/>
      <c r="W659" s="186">
        <f t="shared" si="157"/>
        <v>257524.05125000002</v>
      </c>
      <c r="X659" s="187"/>
      <c r="Y659" s="186"/>
      <c r="Z659" s="186"/>
      <c r="AA659" s="188"/>
      <c r="AB659" s="186"/>
      <c r="AC659" s="260">
        <f t="shared" si="158"/>
        <v>257524.05125000002</v>
      </c>
      <c r="AD659" s="180"/>
      <c r="AE659" s="180"/>
      <c r="AF659" s="190">
        <f t="shared" si="150"/>
        <v>0</v>
      </c>
    </row>
    <row r="660" spans="1:32">
      <c r="A660" s="180">
        <v>619</v>
      </c>
      <c r="B660" s="181" t="s">
        <v>466</v>
      </c>
      <c r="C660" s="181" t="s">
        <v>394</v>
      </c>
      <c r="D660" s="181" t="s">
        <v>899</v>
      </c>
      <c r="E660" s="229" t="s">
        <v>900</v>
      </c>
      <c r="F660" s="183">
        <v>-2759274.39</v>
      </c>
      <c r="G660" s="183">
        <v>-383704.98</v>
      </c>
      <c r="H660" s="183">
        <v>-702896.76</v>
      </c>
      <c r="I660" s="183">
        <v>-1017858.01</v>
      </c>
      <c r="J660" s="183">
        <v>-1292412.92</v>
      </c>
      <c r="K660" s="183">
        <v>-1455756.07</v>
      </c>
      <c r="L660" s="183">
        <v>-1599737.6</v>
      </c>
      <c r="M660" s="183">
        <v>-1733741.39</v>
      </c>
      <c r="N660" s="183">
        <v>-1846991.22</v>
      </c>
      <c r="O660" s="183">
        <v>-1984608.09</v>
      </c>
      <c r="P660" s="183">
        <v>-2150037.58</v>
      </c>
      <c r="Q660" s="183">
        <v>-2436294.4700000002</v>
      </c>
      <c r="R660" s="183">
        <v>-2817978.92</v>
      </c>
      <c r="S660" s="184">
        <f t="shared" si="124"/>
        <v>-1616055.47875</v>
      </c>
      <c r="T660" s="180"/>
      <c r="U660" s="188"/>
      <c r="V660" s="186"/>
      <c r="W660" s="186">
        <f t="shared" si="157"/>
        <v>-1616055.47875</v>
      </c>
      <c r="X660" s="187"/>
      <c r="Y660" s="186"/>
      <c r="Z660" s="186"/>
      <c r="AA660" s="188"/>
      <c r="AB660" s="186"/>
      <c r="AC660" s="260">
        <f t="shared" si="158"/>
        <v>-1616055.47875</v>
      </c>
      <c r="AD660" s="180"/>
      <c r="AE660" s="180"/>
      <c r="AF660" s="190">
        <f t="shared" si="150"/>
        <v>0</v>
      </c>
    </row>
    <row r="661" spans="1:32">
      <c r="A661" s="180">
        <v>620</v>
      </c>
      <c r="B661" s="181" t="s">
        <v>466</v>
      </c>
      <c r="C661" s="181" t="s">
        <v>394</v>
      </c>
      <c r="D661" s="181" t="s">
        <v>901</v>
      </c>
      <c r="E661" s="229" t="s">
        <v>902</v>
      </c>
      <c r="F661" s="183">
        <v>0</v>
      </c>
      <c r="G661" s="183">
        <v>0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183">
        <v>0</v>
      </c>
      <c r="P661" s="183">
        <v>0</v>
      </c>
      <c r="Q661" s="183">
        <v>0</v>
      </c>
      <c r="R661" s="183">
        <v>0</v>
      </c>
      <c r="S661" s="184">
        <f t="shared" si="124"/>
        <v>0</v>
      </c>
      <c r="T661" s="180"/>
      <c r="U661" s="188"/>
      <c r="V661" s="186"/>
      <c r="W661" s="186">
        <f t="shared" si="157"/>
        <v>0</v>
      </c>
      <c r="X661" s="187"/>
      <c r="Y661" s="186"/>
      <c r="Z661" s="186"/>
      <c r="AA661" s="188"/>
      <c r="AB661" s="186"/>
      <c r="AC661" s="260">
        <f t="shared" si="158"/>
        <v>0</v>
      </c>
      <c r="AD661" s="180"/>
      <c r="AE661" s="180"/>
      <c r="AF661" s="190">
        <f t="shared" si="150"/>
        <v>0</v>
      </c>
    </row>
    <row r="662" spans="1:32">
      <c r="A662" s="180">
        <v>621</v>
      </c>
      <c r="B662" s="181" t="s">
        <v>466</v>
      </c>
      <c r="C662" s="181" t="s">
        <v>394</v>
      </c>
      <c r="D662" s="181" t="s">
        <v>903</v>
      </c>
      <c r="E662" s="229" t="s">
        <v>904</v>
      </c>
      <c r="F662" s="183">
        <v>-21730220.710000001</v>
      </c>
      <c r="G662" s="183">
        <v>-3636278.63</v>
      </c>
      <c r="H662" s="183">
        <v>-6526578.0899999999</v>
      </c>
      <c r="I662" s="183">
        <v>-9343553.1500000004</v>
      </c>
      <c r="J662" s="183">
        <v>-11530045.630000001</v>
      </c>
      <c r="K662" s="183">
        <v>-12641884.49</v>
      </c>
      <c r="L662" s="183">
        <v>-13572962.460000001</v>
      </c>
      <c r="M662" s="183">
        <v>-14365700.9</v>
      </c>
      <c r="N662" s="183">
        <v>-14988932.369999999</v>
      </c>
      <c r="O662" s="183">
        <v>-15686268.060000001</v>
      </c>
      <c r="P662" s="183">
        <v>-16546766.84</v>
      </c>
      <c r="Q662" s="183">
        <v>-18320428.91</v>
      </c>
      <c r="R662" s="183">
        <v>-21537722.329999998</v>
      </c>
      <c r="S662" s="184">
        <f t="shared" si="124"/>
        <v>-13232780.920833336</v>
      </c>
      <c r="T662" s="180"/>
      <c r="U662" s="188"/>
      <c r="V662" s="186"/>
      <c r="W662" s="186">
        <f t="shared" si="157"/>
        <v>-13232780.920833336</v>
      </c>
      <c r="X662" s="187"/>
      <c r="Y662" s="186"/>
      <c r="Z662" s="186"/>
      <c r="AA662" s="188"/>
      <c r="AB662" s="186"/>
      <c r="AC662" s="260">
        <f t="shared" si="158"/>
        <v>-13232780.920833336</v>
      </c>
      <c r="AD662" s="180"/>
      <c r="AE662" s="180"/>
      <c r="AF662" s="190">
        <f t="shared" si="150"/>
        <v>0</v>
      </c>
    </row>
    <row r="663" spans="1:32">
      <c r="A663" s="180">
        <v>622</v>
      </c>
      <c r="B663" s="181" t="s">
        <v>466</v>
      </c>
      <c r="C663" s="181" t="s">
        <v>394</v>
      </c>
      <c r="D663" s="181" t="s">
        <v>905</v>
      </c>
      <c r="E663" s="229" t="s">
        <v>906</v>
      </c>
      <c r="F663" s="183">
        <v>870919.73</v>
      </c>
      <c r="G663" s="183">
        <v>3716.11</v>
      </c>
      <c r="H663" s="183">
        <v>-1790.15</v>
      </c>
      <c r="I663" s="183">
        <v>67444.320000000007</v>
      </c>
      <c r="J663" s="183">
        <v>-14953.03</v>
      </c>
      <c r="K663" s="183">
        <v>-136712.57999999999</v>
      </c>
      <c r="L663" s="183">
        <v>-182943.69</v>
      </c>
      <c r="M663" s="183">
        <v>-208057.26</v>
      </c>
      <c r="N663" s="183">
        <v>-242564.79</v>
      </c>
      <c r="O663" s="183">
        <v>-299287.98</v>
      </c>
      <c r="P663" s="183">
        <v>-340951.79</v>
      </c>
      <c r="Q663" s="183">
        <v>-393733.56</v>
      </c>
      <c r="R663" s="183">
        <v>-394986.07</v>
      </c>
      <c r="S663" s="184">
        <f t="shared" si="124"/>
        <v>-125988.96416666666</v>
      </c>
      <c r="T663" s="180"/>
      <c r="U663" s="188"/>
      <c r="V663" s="186"/>
      <c r="W663" s="186">
        <f t="shared" si="157"/>
        <v>-125988.96416666666</v>
      </c>
      <c r="X663" s="187"/>
      <c r="Y663" s="186"/>
      <c r="Z663" s="186"/>
      <c r="AA663" s="188"/>
      <c r="AB663" s="186"/>
      <c r="AC663" s="260">
        <f t="shared" si="158"/>
        <v>-125988.96416666666</v>
      </c>
      <c r="AD663" s="180"/>
      <c r="AE663" s="180"/>
      <c r="AF663" s="190">
        <f t="shared" si="150"/>
        <v>0</v>
      </c>
    </row>
    <row r="664" spans="1:32">
      <c r="A664" s="180">
        <v>623</v>
      </c>
      <c r="B664" s="181" t="s">
        <v>466</v>
      </c>
      <c r="C664" s="181" t="s">
        <v>394</v>
      </c>
      <c r="D664" s="181" t="s">
        <v>907</v>
      </c>
      <c r="E664" s="229" t="s">
        <v>908</v>
      </c>
      <c r="F664" s="183">
        <v>-36017.35</v>
      </c>
      <c r="G664" s="183">
        <v>0</v>
      </c>
      <c r="H664" s="183">
        <v>-3907.32</v>
      </c>
      <c r="I664" s="183">
        <v>-3907.32</v>
      </c>
      <c r="J664" s="183">
        <v>-3907.32</v>
      </c>
      <c r="K664" s="183">
        <v>-3907.32</v>
      </c>
      <c r="L664" s="183">
        <v>-3907.32</v>
      </c>
      <c r="M664" s="183">
        <v>-3907.32</v>
      </c>
      <c r="N664" s="183">
        <v>-3907.32</v>
      </c>
      <c r="O664" s="183">
        <v>-3907.32</v>
      </c>
      <c r="P664" s="183">
        <v>-4067.31</v>
      </c>
      <c r="Q664" s="183">
        <v>-4067.31</v>
      </c>
      <c r="R664" s="183">
        <v>-4067.31</v>
      </c>
      <c r="S664" s="184">
        <f t="shared" si="124"/>
        <v>-4952.9591666666665</v>
      </c>
      <c r="T664" s="180"/>
      <c r="U664" s="188"/>
      <c r="V664" s="186"/>
      <c r="W664" s="186">
        <f t="shared" si="157"/>
        <v>-4952.9591666666665</v>
      </c>
      <c r="X664" s="187"/>
      <c r="Y664" s="186"/>
      <c r="Z664" s="186"/>
      <c r="AA664" s="188"/>
      <c r="AB664" s="186"/>
      <c r="AC664" s="260">
        <f t="shared" si="158"/>
        <v>-4952.9591666666665</v>
      </c>
      <c r="AD664" s="180"/>
      <c r="AE664" s="180"/>
      <c r="AF664" s="190">
        <f t="shared" si="150"/>
        <v>0</v>
      </c>
    </row>
    <row r="665" spans="1:32">
      <c r="A665" s="180">
        <v>624</v>
      </c>
      <c r="B665" s="181" t="s">
        <v>466</v>
      </c>
      <c r="C665" s="181" t="s">
        <v>394</v>
      </c>
      <c r="D665" s="181" t="s">
        <v>909</v>
      </c>
      <c r="E665" s="229" t="s">
        <v>910</v>
      </c>
      <c r="F665" s="183">
        <v>-1216974.53</v>
      </c>
      <c r="G665" s="183">
        <v>-185352.82</v>
      </c>
      <c r="H665" s="183">
        <v>-359679.71</v>
      </c>
      <c r="I665" s="183">
        <v>-520884.11</v>
      </c>
      <c r="J665" s="183">
        <v>-668500.92000000004</v>
      </c>
      <c r="K665" s="183">
        <v>-769381.44</v>
      </c>
      <c r="L665" s="183">
        <v>-844690.74</v>
      </c>
      <c r="M665" s="183">
        <v>-907613.98</v>
      </c>
      <c r="N665" s="183">
        <v>-963952.25</v>
      </c>
      <c r="O665" s="183">
        <v>-1020674.34</v>
      </c>
      <c r="P665" s="183">
        <v>-1081922.2</v>
      </c>
      <c r="Q665" s="183">
        <v>-1179819.83</v>
      </c>
      <c r="R665" s="183">
        <v>-1326947.18</v>
      </c>
      <c r="S665" s="184">
        <f t="shared" si="124"/>
        <v>-814536.09958333336</v>
      </c>
      <c r="T665" s="180"/>
      <c r="U665" s="188"/>
      <c r="V665" s="186"/>
      <c r="W665" s="186">
        <f t="shared" si="157"/>
        <v>-814536.09958333336</v>
      </c>
      <c r="X665" s="187"/>
      <c r="Y665" s="186"/>
      <c r="Z665" s="186"/>
      <c r="AA665" s="188"/>
      <c r="AB665" s="186"/>
      <c r="AC665" s="260">
        <f t="shared" si="158"/>
        <v>-814536.09958333336</v>
      </c>
      <c r="AD665" s="180"/>
      <c r="AE665" s="180"/>
      <c r="AF665" s="190">
        <f t="shared" si="150"/>
        <v>0</v>
      </c>
    </row>
    <row r="666" spans="1:32">
      <c r="A666" s="180">
        <v>625</v>
      </c>
      <c r="B666" s="181" t="s">
        <v>466</v>
      </c>
      <c r="C666" s="181" t="s">
        <v>395</v>
      </c>
      <c r="D666" s="181" t="s">
        <v>895</v>
      </c>
      <c r="E666" s="229" t="s">
        <v>933</v>
      </c>
      <c r="F666" s="183">
        <v>64063.2600000003</v>
      </c>
      <c r="G666" s="183">
        <v>532019.43000000005</v>
      </c>
      <c r="H666" s="183">
        <v>868221.43999999994</v>
      </c>
      <c r="I666" s="183">
        <v>1487614.72</v>
      </c>
      <c r="J666" s="183">
        <v>2765220.02</v>
      </c>
      <c r="K666" s="183">
        <v>3103525.31</v>
      </c>
      <c r="L666" s="183">
        <v>3382203.95</v>
      </c>
      <c r="M666" s="183">
        <v>3541584.97</v>
      </c>
      <c r="N666" s="183">
        <v>3405159.44</v>
      </c>
      <c r="O666" s="183">
        <v>3249120.14</v>
      </c>
      <c r="P666" s="183">
        <v>2164588.38</v>
      </c>
      <c r="Q666" s="183">
        <v>434682.22000000102</v>
      </c>
      <c r="R666" s="183">
        <v>-3089.6899999990701</v>
      </c>
      <c r="S666" s="184">
        <f t="shared" si="124"/>
        <v>2080368.9004166669</v>
      </c>
      <c r="T666" s="180"/>
      <c r="U666" s="188"/>
      <c r="V666" s="186"/>
      <c r="W666" s="186">
        <f t="shared" si="157"/>
        <v>2080368.9004166669</v>
      </c>
      <c r="X666" s="187"/>
      <c r="Y666" s="186"/>
      <c r="Z666" s="186"/>
      <c r="AA666" s="188"/>
      <c r="AB666" s="186"/>
      <c r="AC666" s="260">
        <f t="shared" si="158"/>
        <v>2080368.9004166669</v>
      </c>
      <c r="AD666" s="180"/>
      <c r="AE666" s="180"/>
      <c r="AF666" s="190">
        <f t="shared" si="150"/>
        <v>0</v>
      </c>
    </row>
    <row r="667" spans="1:32">
      <c r="A667" s="180">
        <v>626</v>
      </c>
      <c r="B667" s="181" t="s">
        <v>466</v>
      </c>
      <c r="C667" s="181" t="s">
        <v>395</v>
      </c>
      <c r="D667" s="181" t="s">
        <v>903</v>
      </c>
      <c r="E667" s="229" t="s">
        <v>934</v>
      </c>
      <c r="F667" s="183">
        <v>-116275.02</v>
      </c>
      <c r="G667" s="183">
        <v>392877.01</v>
      </c>
      <c r="H667" s="183">
        <v>566081.68999999994</v>
      </c>
      <c r="I667" s="183">
        <v>933334.11</v>
      </c>
      <c r="J667" s="183">
        <v>1723174.14</v>
      </c>
      <c r="K667" s="183">
        <v>1929879.68</v>
      </c>
      <c r="L667" s="183">
        <v>2062556.77</v>
      </c>
      <c r="M667" s="183">
        <v>2126597.9500000002</v>
      </c>
      <c r="N667" s="183">
        <v>2020795.47</v>
      </c>
      <c r="O667" s="183">
        <v>1902791.63</v>
      </c>
      <c r="P667" s="183">
        <v>1140194.02</v>
      </c>
      <c r="Q667" s="183">
        <v>277798.86</v>
      </c>
      <c r="R667" s="183">
        <v>69474.13</v>
      </c>
      <c r="S667" s="184">
        <f t="shared" si="124"/>
        <v>1254390.0737500002</v>
      </c>
      <c r="T667" s="180"/>
      <c r="U667" s="188"/>
      <c r="V667" s="186"/>
      <c r="W667" s="186">
        <f t="shared" si="157"/>
        <v>1254390.0737500002</v>
      </c>
      <c r="X667" s="187"/>
      <c r="Y667" s="186"/>
      <c r="Z667" s="186"/>
      <c r="AA667" s="188"/>
      <c r="AB667" s="186"/>
      <c r="AC667" s="260">
        <f t="shared" si="158"/>
        <v>1254390.0737500002</v>
      </c>
      <c r="AD667" s="180"/>
      <c r="AE667" s="180"/>
      <c r="AF667" s="190">
        <f t="shared" si="150"/>
        <v>0</v>
      </c>
    </row>
    <row r="668" spans="1:32">
      <c r="A668" s="180">
        <v>627</v>
      </c>
      <c r="B668" s="181" t="s">
        <v>466</v>
      </c>
      <c r="C668" s="181" t="s">
        <v>395</v>
      </c>
      <c r="D668" s="181" t="s">
        <v>909</v>
      </c>
      <c r="E668" s="229" t="s">
        <v>935</v>
      </c>
      <c r="F668" s="183">
        <v>-32783.61</v>
      </c>
      <c r="G668" s="183">
        <v>11060.28</v>
      </c>
      <c r="H668" s="183">
        <v>24218.81</v>
      </c>
      <c r="I668" s="183">
        <v>37927.86</v>
      </c>
      <c r="J668" s="183">
        <v>84730.23</v>
      </c>
      <c r="K668" s="183">
        <v>110333.61</v>
      </c>
      <c r="L668" s="183">
        <v>122736.91</v>
      </c>
      <c r="M668" s="183">
        <v>129320.82</v>
      </c>
      <c r="N668" s="183">
        <v>128924.94</v>
      </c>
      <c r="O668" s="183">
        <v>124304.17</v>
      </c>
      <c r="P668" s="183">
        <v>87626.94</v>
      </c>
      <c r="Q668" s="183">
        <v>38331.339999999997</v>
      </c>
      <c r="R668" s="183">
        <v>3842.81</v>
      </c>
      <c r="S668" s="184">
        <f t="shared" si="124"/>
        <v>73753.792499999996</v>
      </c>
      <c r="T668" s="180"/>
      <c r="U668" s="188"/>
      <c r="V668" s="186"/>
      <c r="W668" s="186">
        <f t="shared" si="157"/>
        <v>73753.792499999996</v>
      </c>
      <c r="X668" s="187"/>
      <c r="Y668" s="186"/>
      <c r="Z668" s="186"/>
      <c r="AA668" s="188"/>
      <c r="AB668" s="186"/>
      <c r="AC668" s="260">
        <f t="shared" si="158"/>
        <v>73753.792499999996</v>
      </c>
      <c r="AD668" s="180"/>
      <c r="AE668" s="180"/>
      <c r="AF668" s="190">
        <f t="shared" si="150"/>
        <v>0</v>
      </c>
    </row>
    <row r="669" spans="1:32">
      <c r="A669" s="180">
        <v>628</v>
      </c>
      <c r="B669" s="181" t="s">
        <v>466</v>
      </c>
      <c r="C669" s="181" t="s">
        <v>396</v>
      </c>
      <c r="D669" s="181" t="s">
        <v>937</v>
      </c>
      <c r="E669" s="229" t="s">
        <v>938</v>
      </c>
      <c r="F669" s="183">
        <v>-159699.38</v>
      </c>
      <c r="G669" s="183">
        <v>-17463.939999999999</v>
      </c>
      <c r="H669" s="183">
        <v>-42557.21</v>
      </c>
      <c r="I669" s="183">
        <v>-50978.58</v>
      </c>
      <c r="J669" s="183">
        <v>-53179.44</v>
      </c>
      <c r="K669" s="183">
        <v>-55573.52</v>
      </c>
      <c r="L669" s="183">
        <v>-57290.42</v>
      </c>
      <c r="M669" s="183">
        <v>-59740.42</v>
      </c>
      <c r="N669" s="183">
        <v>-61715.42</v>
      </c>
      <c r="O669" s="183">
        <v>-64347.74</v>
      </c>
      <c r="P669" s="183">
        <v>-66647.740000000005</v>
      </c>
      <c r="Q669" s="183">
        <v>-69072.740000000005</v>
      </c>
      <c r="R669" s="183">
        <v>-71847.740000000005</v>
      </c>
      <c r="S669" s="184">
        <f t="shared" si="124"/>
        <v>-59528.394166666665</v>
      </c>
      <c r="T669" s="180"/>
      <c r="U669" s="188"/>
      <c r="V669" s="186"/>
      <c r="W669" s="186">
        <f t="shared" si="157"/>
        <v>-59528.394166666665</v>
      </c>
      <c r="X669" s="187"/>
      <c r="Y669" s="186"/>
      <c r="Z669" s="186"/>
      <c r="AA669" s="188"/>
      <c r="AB669" s="186"/>
      <c r="AC669" s="260">
        <f t="shared" si="158"/>
        <v>-59528.394166666665</v>
      </c>
      <c r="AD669" s="180"/>
      <c r="AE669" s="180"/>
      <c r="AF669" s="190">
        <f t="shared" si="150"/>
        <v>0</v>
      </c>
    </row>
    <row r="670" spans="1:32">
      <c r="A670" s="180">
        <v>629</v>
      </c>
      <c r="B670" s="181" t="s">
        <v>466</v>
      </c>
      <c r="C670" s="181" t="s">
        <v>396</v>
      </c>
      <c r="D670" s="181" t="s">
        <v>939</v>
      </c>
      <c r="E670" s="229" t="s">
        <v>940</v>
      </c>
      <c r="F670" s="183">
        <v>-10284.31</v>
      </c>
      <c r="G670" s="183">
        <v>0</v>
      </c>
      <c r="H670" s="183">
        <v>-4050.65</v>
      </c>
      <c r="I670" s="183">
        <v>-4050.65</v>
      </c>
      <c r="J670" s="183">
        <v>-8620.81</v>
      </c>
      <c r="K670" s="183">
        <v>-9664.25</v>
      </c>
      <c r="L670" s="183">
        <v>-70985.960000000006</v>
      </c>
      <c r="M670" s="183">
        <v>-73179.61</v>
      </c>
      <c r="N670" s="183">
        <v>-75728.98</v>
      </c>
      <c r="O670" s="183">
        <v>-77604.2</v>
      </c>
      <c r="P670" s="183">
        <v>-78318.880000000005</v>
      </c>
      <c r="Q670" s="183">
        <v>-18395.939999999999</v>
      </c>
      <c r="R670" s="183">
        <v>-17627.400000000001</v>
      </c>
      <c r="S670" s="184">
        <f t="shared" si="124"/>
        <v>-36212.982083333329</v>
      </c>
      <c r="T670" s="180"/>
      <c r="U670" s="188"/>
      <c r="V670" s="186"/>
      <c r="W670" s="186">
        <f t="shared" si="157"/>
        <v>-36212.982083333329</v>
      </c>
      <c r="X670" s="187"/>
      <c r="Y670" s="186"/>
      <c r="Z670" s="186"/>
      <c r="AA670" s="188"/>
      <c r="AB670" s="186"/>
      <c r="AC670" s="260">
        <f t="shared" si="158"/>
        <v>-36212.982083333329</v>
      </c>
      <c r="AD670" s="180"/>
      <c r="AE670" s="180"/>
      <c r="AF670" s="190">
        <f t="shared" si="150"/>
        <v>0</v>
      </c>
    </row>
    <row r="671" spans="1:32">
      <c r="A671" s="180">
        <v>630</v>
      </c>
      <c r="B671" s="181" t="s">
        <v>466</v>
      </c>
      <c r="C671" s="181" t="s">
        <v>397</v>
      </c>
      <c r="D671" s="181" t="s">
        <v>946</v>
      </c>
      <c r="E671" s="229" t="s">
        <v>947</v>
      </c>
      <c r="F671" s="183">
        <v>-2947273.72</v>
      </c>
      <c r="G671" s="183">
        <v>-244454.24</v>
      </c>
      <c r="H671" s="183">
        <v>-485472.07</v>
      </c>
      <c r="I671" s="183">
        <v>-725365.28</v>
      </c>
      <c r="J671" s="183">
        <v>-971257.9</v>
      </c>
      <c r="K671" s="183">
        <v>-1175210.28</v>
      </c>
      <c r="L671" s="183">
        <v>-1397171.6</v>
      </c>
      <c r="M671" s="183">
        <v>-1618435.49</v>
      </c>
      <c r="N671" s="183">
        <v>-1846476.89</v>
      </c>
      <c r="O671" s="183">
        <v>-2080514.76</v>
      </c>
      <c r="P671" s="183">
        <v>-2317067.89</v>
      </c>
      <c r="Q671" s="183">
        <v>-2572878.27</v>
      </c>
      <c r="R671" s="183">
        <v>-2807769.13</v>
      </c>
      <c r="S671" s="184">
        <f t="shared" si="124"/>
        <v>-1525985.5079166668</v>
      </c>
      <c r="T671" s="180"/>
      <c r="U671" s="188"/>
      <c r="V671" s="186"/>
      <c r="W671" s="186">
        <f t="shared" si="157"/>
        <v>-1525985.5079166668</v>
      </c>
      <c r="X671" s="187"/>
      <c r="Y671" s="186"/>
      <c r="Z671" s="186"/>
      <c r="AA671" s="188"/>
      <c r="AB671" s="186"/>
      <c r="AC671" s="260">
        <f t="shared" si="158"/>
        <v>-1525985.5079166668</v>
      </c>
      <c r="AD671" s="180"/>
      <c r="AE671" s="180"/>
      <c r="AF671" s="190">
        <f t="shared" si="150"/>
        <v>0</v>
      </c>
    </row>
    <row r="672" spans="1:32">
      <c r="A672" s="180">
        <v>631</v>
      </c>
      <c r="B672" s="181" t="s">
        <v>466</v>
      </c>
      <c r="C672" s="181" t="s">
        <v>397</v>
      </c>
      <c r="D672" s="181" t="s">
        <v>948</v>
      </c>
      <c r="E672" s="229" t="s">
        <v>949</v>
      </c>
      <c r="F672" s="183">
        <v>-1453712.59</v>
      </c>
      <c r="G672" s="183">
        <v>-131522.85999999999</v>
      </c>
      <c r="H672" s="183">
        <v>-261943.67999999999</v>
      </c>
      <c r="I672" s="183">
        <v>-376934.33</v>
      </c>
      <c r="J672" s="183">
        <v>-506511.11</v>
      </c>
      <c r="K672" s="183">
        <v>-619526.55000000005</v>
      </c>
      <c r="L672" s="183">
        <v>-712149.07</v>
      </c>
      <c r="M672" s="183">
        <v>-820366.78</v>
      </c>
      <c r="N672" s="183">
        <v>-928963.11</v>
      </c>
      <c r="O672" s="183">
        <v>-1052932.1499999999</v>
      </c>
      <c r="P672" s="183">
        <v>-1180478.55</v>
      </c>
      <c r="Q672" s="183">
        <v>-1303576.45</v>
      </c>
      <c r="R672" s="183">
        <v>-1413471.32</v>
      </c>
      <c r="S672" s="184">
        <f t="shared" si="124"/>
        <v>-777374.71625000006</v>
      </c>
      <c r="T672" s="180"/>
      <c r="U672" s="188"/>
      <c r="V672" s="186"/>
      <c r="W672" s="186">
        <f t="shared" si="157"/>
        <v>-777374.71625000006</v>
      </c>
      <c r="X672" s="187"/>
      <c r="Y672" s="186"/>
      <c r="Z672" s="186"/>
      <c r="AA672" s="188"/>
      <c r="AB672" s="186"/>
      <c r="AC672" s="260">
        <f t="shared" si="158"/>
        <v>-777374.71625000006</v>
      </c>
      <c r="AD672" s="180"/>
      <c r="AE672" s="180"/>
      <c r="AF672" s="190">
        <f t="shared" si="150"/>
        <v>0</v>
      </c>
    </row>
    <row r="673" spans="1:32">
      <c r="A673" s="180">
        <v>632</v>
      </c>
      <c r="B673" s="181" t="s">
        <v>466</v>
      </c>
      <c r="C673" s="181" t="s">
        <v>398</v>
      </c>
      <c r="D673" s="181" t="s">
        <v>946</v>
      </c>
      <c r="E673" s="229" t="s">
        <v>950</v>
      </c>
      <c r="F673" s="183">
        <v>-31143.1</v>
      </c>
      <c r="G673" s="183">
        <v>3367.84</v>
      </c>
      <c r="H673" s="183">
        <v>4439.42</v>
      </c>
      <c r="I673" s="183">
        <v>-106.05999999999899</v>
      </c>
      <c r="J673" s="183">
        <v>41021.129999999997</v>
      </c>
      <c r="K673" s="183">
        <v>23197.47</v>
      </c>
      <c r="L673" s="183">
        <v>23503.03</v>
      </c>
      <c r="M673" s="183">
        <v>16311.97</v>
      </c>
      <c r="N673" s="183">
        <v>10180.44</v>
      </c>
      <c r="O673" s="183">
        <v>7220.5100000000102</v>
      </c>
      <c r="P673" s="183">
        <v>-10018.99</v>
      </c>
      <c r="Q673" s="183">
        <v>10383.41</v>
      </c>
      <c r="R673" s="183">
        <v>-10450.790000000001</v>
      </c>
      <c r="S673" s="184">
        <f t="shared" si="124"/>
        <v>9058.6020833333332</v>
      </c>
      <c r="T673" s="180"/>
      <c r="U673" s="188"/>
      <c r="V673" s="186"/>
      <c r="W673" s="186">
        <f t="shared" si="157"/>
        <v>9058.6020833333332</v>
      </c>
      <c r="X673" s="187"/>
      <c r="Y673" s="186"/>
      <c r="Z673" s="186"/>
      <c r="AA673" s="188"/>
      <c r="AB673" s="186"/>
      <c r="AC673" s="260">
        <f t="shared" si="158"/>
        <v>9058.6020833333332</v>
      </c>
      <c r="AD673" s="180"/>
      <c r="AE673" s="180"/>
      <c r="AF673" s="190">
        <f t="shared" si="150"/>
        <v>0</v>
      </c>
    </row>
    <row r="674" spans="1:32">
      <c r="A674" s="180">
        <v>633</v>
      </c>
      <c r="B674" s="180" t="s">
        <v>466</v>
      </c>
      <c r="C674" s="181" t="s">
        <v>398</v>
      </c>
      <c r="D674" s="181" t="s">
        <v>948</v>
      </c>
      <c r="E674" s="229" t="s">
        <v>951</v>
      </c>
      <c r="F674" s="183">
        <v>-146.91999999999999</v>
      </c>
      <c r="G674" s="183">
        <v>1102.04</v>
      </c>
      <c r="H674" s="183">
        <v>16532.21</v>
      </c>
      <c r="I674" s="183">
        <v>1946.08</v>
      </c>
      <c r="J674" s="183">
        <v>16494.939999999999</v>
      </c>
      <c r="K674" s="183">
        <v>36887.86</v>
      </c>
      <c r="L674" s="183">
        <v>23305.15</v>
      </c>
      <c r="M674" s="183">
        <v>22926.53</v>
      </c>
      <c r="N674" s="183">
        <v>7553.82</v>
      </c>
      <c r="O674" s="183">
        <v>3976.46</v>
      </c>
      <c r="P674" s="183">
        <v>8424.9599999999991</v>
      </c>
      <c r="Q674" s="183">
        <v>21627.99</v>
      </c>
      <c r="R674" s="183">
        <v>18569.240000000002</v>
      </c>
      <c r="S674" s="184">
        <f t="shared" si="124"/>
        <v>14165.766666666668</v>
      </c>
      <c r="T674" s="180"/>
      <c r="U674" s="188"/>
      <c r="V674" s="186"/>
      <c r="W674" s="186">
        <f t="shared" si="157"/>
        <v>14165.766666666668</v>
      </c>
      <c r="X674" s="187"/>
      <c r="Y674" s="186"/>
      <c r="Z674" s="186"/>
      <c r="AA674" s="188"/>
      <c r="AB674" s="186"/>
      <c r="AC674" s="260">
        <f t="shared" si="158"/>
        <v>14165.766666666668</v>
      </c>
      <c r="AD674" s="180"/>
      <c r="AE674" s="180"/>
      <c r="AF674" s="190">
        <f t="shared" si="150"/>
        <v>0</v>
      </c>
    </row>
    <row r="675" spans="1:32">
      <c r="A675" s="180">
        <v>634</v>
      </c>
      <c r="B675" s="180" t="s">
        <v>466</v>
      </c>
      <c r="C675" s="181" t="s">
        <v>399</v>
      </c>
      <c r="D675" s="181"/>
      <c r="E675" s="229" t="s">
        <v>400</v>
      </c>
      <c r="F675" s="183">
        <v>-12000</v>
      </c>
      <c r="G675" s="183">
        <v>-1000</v>
      </c>
      <c r="H675" s="183">
        <v>-3000</v>
      </c>
      <c r="I675" s="183">
        <v>-3000</v>
      </c>
      <c r="J675" s="183">
        <v>-5000</v>
      </c>
      <c r="K675" s="183">
        <v>-6000</v>
      </c>
      <c r="L675" s="183">
        <v>-6000</v>
      </c>
      <c r="M675" s="183">
        <v>-8000</v>
      </c>
      <c r="N675" s="183">
        <v>-9000</v>
      </c>
      <c r="O675" s="183">
        <v>-10000</v>
      </c>
      <c r="P675" s="183">
        <v>-11000</v>
      </c>
      <c r="Q675" s="183">
        <v>-12000</v>
      </c>
      <c r="R675" s="183">
        <v>-13000</v>
      </c>
      <c r="S675" s="184">
        <f t="shared" si="124"/>
        <v>-7208.333333333333</v>
      </c>
      <c r="T675" s="180"/>
      <c r="U675" s="188"/>
      <c r="V675" s="186"/>
      <c r="W675" s="186">
        <f t="shared" si="157"/>
        <v>-7208.333333333333</v>
      </c>
      <c r="X675" s="187"/>
      <c r="Y675" s="186"/>
      <c r="Z675" s="186"/>
      <c r="AA675" s="188"/>
      <c r="AB675" s="186"/>
      <c r="AC675" s="260">
        <f t="shared" si="158"/>
        <v>-7208.333333333333</v>
      </c>
      <c r="AD675" s="180"/>
      <c r="AE675" s="180"/>
      <c r="AF675" s="190">
        <f t="shared" si="150"/>
        <v>0</v>
      </c>
    </row>
    <row r="676" spans="1:32">
      <c r="A676" s="180">
        <v>635</v>
      </c>
      <c r="B676" s="180" t="s">
        <v>466</v>
      </c>
      <c r="C676" s="181" t="s">
        <v>403</v>
      </c>
      <c r="D676" s="181" t="s">
        <v>941</v>
      </c>
      <c r="E676" s="229" t="s">
        <v>954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183">
        <v>0</v>
      </c>
      <c r="P676" s="183">
        <v>0</v>
      </c>
      <c r="Q676" s="183">
        <v>0</v>
      </c>
      <c r="R676" s="183">
        <v>0</v>
      </c>
      <c r="S676" s="184">
        <f t="shared" si="124"/>
        <v>0</v>
      </c>
      <c r="T676" s="180"/>
      <c r="U676" s="188"/>
      <c r="V676" s="186"/>
      <c r="W676" s="186">
        <f t="shared" si="157"/>
        <v>0</v>
      </c>
      <c r="X676" s="187"/>
      <c r="Y676" s="186"/>
      <c r="Z676" s="186"/>
      <c r="AA676" s="188"/>
      <c r="AB676" s="186"/>
      <c r="AC676" s="260">
        <f t="shared" si="158"/>
        <v>0</v>
      </c>
      <c r="AD676" s="180"/>
      <c r="AE676" s="180"/>
      <c r="AF676" s="190">
        <f t="shared" si="150"/>
        <v>0</v>
      </c>
    </row>
    <row r="677" spans="1:32">
      <c r="A677" s="180">
        <v>636</v>
      </c>
      <c r="B677" s="181" t="s">
        <v>466</v>
      </c>
      <c r="C677" s="181" t="s">
        <v>403</v>
      </c>
      <c r="D677" s="181" t="s">
        <v>952</v>
      </c>
      <c r="E677" s="229" t="s">
        <v>953</v>
      </c>
      <c r="F677" s="183">
        <v>-615</v>
      </c>
      <c r="G677" s="183">
        <v>0</v>
      </c>
      <c r="H677" s="183">
        <v>-425</v>
      </c>
      <c r="I677" s="183">
        <v>-425</v>
      </c>
      <c r="J677" s="183">
        <v>-425</v>
      </c>
      <c r="K677" s="183">
        <v>-425</v>
      </c>
      <c r="L677" s="183">
        <v>-735.22</v>
      </c>
      <c r="M677" s="183">
        <v>-735.22</v>
      </c>
      <c r="N677" s="183">
        <v>-735.22</v>
      </c>
      <c r="O677" s="183">
        <v>-735.22</v>
      </c>
      <c r="P677" s="183">
        <v>-735.22</v>
      </c>
      <c r="Q677" s="183">
        <v>-735.22</v>
      </c>
      <c r="R677" s="183">
        <v>-735.22</v>
      </c>
      <c r="S677" s="184">
        <f t="shared" si="124"/>
        <v>-565.53583333333347</v>
      </c>
      <c r="T677" s="180"/>
      <c r="U677" s="188"/>
      <c r="V677" s="186"/>
      <c r="W677" s="186">
        <f t="shared" si="157"/>
        <v>-565.53583333333347</v>
      </c>
      <c r="X677" s="187"/>
      <c r="Y677" s="186"/>
      <c r="Z677" s="186"/>
      <c r="AA677" s="188"/>
      <c r="AB677" s="186"/>
      <c r="AC677" s="260">
        <f t="shared" si="158"/>
        <v>-565.53583333333347</v>
      </c>
      <c r="AD677" s="180"/>
      <c r="AE677" s="180"/>
      <c r="AF677" s="190">
        <f t="shared" si="150"/>
        <v>0</v>
      </c>
    </row>
    <row r="678" spans="1:32">
      <c r="A678" s="180">
        <v>637</v>
      </c>
      <c r="B678" s="181" t="s">
        <v>466</v>
      </c>
      <c r="C678" s="181" t="s">
        <v>403</v>
      </c>
      <c r="D678" s="181" t="s">
        <v>943</v>
      </c>
      <c r="E678" s="229" t="s">
        <v>955</v>
      </c>
      <c r="F678" s="183">
        <v>-459.07</v>
      </c>
      <c r="G678" s="183">
        <v>0</v>
      </c>
      <c r="H678" s="183">
        <v>0</v>
      </c>
      <c r="I678" s="183">
        <v>-156.1</v>
      </c>
      <c r="J678" s="183">
        <v>-156.1</v>
      </c>
      <c r="K678" s="183">
        <v>-329.7</v>
      </c>
      <c r="L678" s="183">
        <v>-329.7</v>
      </c>
      <c r="M678" s="183">
        <v>-329.7</v>
      </c>
      <c r="N678" s="183">
        <v>-329.7</v>
      </c>
      <c r="O678" s="183">
        <v>-369.7</v>
      </c>
      <c r="P678" s="183">
        <v>-369.7</v>
      </c>
      <c r="Q678" s="183">
        <v>-369.7</v>
      </c>
      <c r="R678" s="183">
        <v>-504.85</v>
      </c>
      <c r="S678" s="184">
        <f t="shared" si="124"/>
        <v>-268.505</v>
      </c>
      <c r="T678" s="180"/>
      <c r="U678" s="188"/>
      <c r="V678" s="186"/>
      <c r="W678" s="186">
        <f t="shared" si="157"/>
        <v>-268.505</v>
      </c>
      <c r="X678" s="187"/>
      <c r="Y678" s="186"/>
      <c r="Z678" s="186"/>
      <c r="AA678" s="188"/>
      <c r="AB678" s="186"/>
      <c r="AC678" s="260">
        <f t="shared" si="158"/>
        <v>-268.505</v>
      </c>
      <c r="AD678" s="180"/>
      <c r="AE678" s="180"/>
      <c r="AF678" s="190">
        <f t="shared" si="150"/>
        <v>0</v>
      </c>
    </row>
    <row r="679" spans="1:32">
      <c r="A679" s="180">
        <v>638</v>
      </c>
      <c r="B679" s="181" t="s">
        <v>466</v>
      </c>
      <c r="C679" s="181" t="s">
        <v>403</v>
      </c>
      <c r="D679" s="181" t="s">
        <v>939</v>
      </c>
      <c r="E679" s="229" t="s">
        <v>956</v>
      </c>
      <c r="F679" s="183">
        <v>-12362.01</v>
      </c>
      <c r="G679" s="183">
        <v>0</v>
      </c>
      <c r="H679" s="183">
        <v>0</v>
      </c>
      <c r="I679" s="183">
        <v>0</v>
      </c>
      <c r="J679" s="183">
        <v>-2332.33</v>
      </c>
      <c r="K679" s="183">
        <v>-2332.33</v>
      </c>
      <c r="L679" s="183">
        <v>-60496.39</v>
      </c>
      <c r="M679" s="183">
        <v>-60496.39</v>
      </c>
      <c r="N679" s="183">
        <v>-60496.39</v>
      </c>
      <c r="O679" s="183">
        <v>-60496.39</v>
      </c>
      <c r="P679" s="183">
        <v>-2332.33</v>
      </c>
      <c r="Q679" s="183">
        <v>-2332.33</v>
      </c>
      <c r="R679" s="183">
        <v>-2332.33</v>
      </c>
      <c r="S679" s="184">
        <f t="shared" si="124"/>
        <v>-21555.170833333334</v>
      </c>
      <c r="T679" s="180"/>
      <c r="U679" s="188"/>
      <c r="V679" s="186"/>
      <c r="W679" s="186">
        <f t="shared" si="157"/>
        <v>-21555.170833333334</v>
      </c>
      <c r="X679" s="187"/>
      <c r="Y679" s="186"/>
      <c r="Z679" s="186"/>
      <c r="AA679" s="188"/>
      <c r="AB679" s="186"/>
      <c r="AC679" s="260">
        <f t="shared" si="158"/>
        <v>-21555.170833333334</v>
      </c>
      <c r="AD679" s="180"/>
      <c r="AE679" s="180"/>
      <c r="AF679" s="190">
        <f t="shared" si="150"/>
        <v>0</v>
      </c>
    </row>
    <row r="680" spans="1:32">
      <c r="A680" s="180">
        <v>639</v>
      </c>
      <c r="B680" s="181" t="s">
        <v>466</v>
      </c>
      <c r="C680" s="181" t="s">
        <v>1086</v>
      </c>
      <c r="D680" s="181"/>
      <c r="E680" s="229" t="s">
        <v>957</v>
      </c>
      <c r="F680" s="183">
        <v>299675.57</v>
      </c>
      <c r="G680" s="183">
        <v>-230134.13</v>
      </c>
      <c r="H680" s="183">
        <v>-407238.13</v>
      </c>
      <c r="I680" s="183">
        <v>-564522.54</v>
      </c>
      <c r="J680" s="183">
        <v>-644946.07999999996</v>
      </c>
      <c r="K680" s="183">
        <v>-680875.16</v>
      </c>
      <c r="L680" s="183">
        <v>-700965.33</v>
      </c>
      <c r="M680" s="183">
        <v>-706838.32</v>
      </c>
      <c r="N680" s="183">
        <v>-711887.13</v>
      </c>
      <c r="O680" s="183">
        <v>-722967.93</v>
      </c>
      <c r="P680" s="183">
        <v>-797324.02</v>
      </c>
      <c r="Q680" s="183">
        <v>-824945.43</v>
      </c>
      <c r="R680" s="183">
        <v>-863840.52</v>
      </c>
      <c r="S680" s="184">
        <f t="shared" si="124"/>
        <v>-606227.22291666653</v>
      </c>
      <c r="T680" s="180"/>
      <c r="U680" s="188"/>
      <c r="V680" s="186"/>
      <c r="W680" s="186">
        <f t="shared" si="157"/>
        <v>-606227.22291666653</v>
      </c>
      <c r="X680" s="187"/>
      <c r="Y680" s="186"/>
      <c r="Z680" s="186"/>
      <c r="AA680" s="188"/>
      <c r="AB680" s="186"/>
      <c r="AC680" s="260">
        <f t="shared" si="158"/>
        <v>-606227.22291666653</v>
      </c>
      <c r="AD680" s="180"/>
      <c r="AE680" s="180"/>
      <c r="AF680" s="190">
        <f t="shared" si="150"/>
        <v>0</v>
      </c>
    </row>
    <row r="681" spans="1:32">
      <c r="A681" s="180">
        <v>640</v>
      </c>
      <c r="B681" s="180" t="s">
        <v>466</v>
      </c>
      <c r="C681" s="181" t="s">
        <v>1086</v>
      </c>
      <c r="D681" s="181" t="s">
        <v>22</v>
      </c>
      <c r="E681" s="229" t="s">
        <v>958</v>
      </c>
      <c r="F681" s="183">
        <v>-31522.11</v>
      </c>
      <c r="G681" s="183">
        <v>-11956.14</v>
      </c>
      <c r="H681" s="183">
        <v>-24114.14</v>
      </c>
      <c r="I681" s="183">
        <v>-36428.28</v>
      </c>
      <c r="J681" s="183">
        <v>-44462.35</v>
      </c>
      <c r="K681" s="183">
        <v>-54889.85</v>
      </c>
      <c r="L681" s="183">
        <v>-64771.94</v>
      </c>
      <c r="M681" s="183">
        <v>-75807.59</v>
      </c>
      <c r="N681" s="183">
        <v>-88060.67</v>
      </c>
      <c r="O681" s="183">
        <v>-100711.34</v>
      </c>
      <c r="P681" s="183">
        <v>-114671.03</v>
      </c>
      <c r="Q681" s="183">
        <v>-117742.83</v>
      </c>
      <c r="R681" s="183">
        <v>-121397.73</v>
      </c>
      <c r="S681" s="184">
        <f t="shared" si="124"/>
        <v>-67506.340000000011</v>
      </c>
      <c r="T681" s="180"/>
      <c r="U681" s="188"/>
      <c r="V681" s="186"/>
      <c r="W681" s="186">
        <f t="shared" si="157"/>
        <v>-67506.340000000011</v>
      </c>
      <c r="X681" s="187"/>
      <c r="Y681" s="186"/>
      <c r="Z681" s="186"/>
      <c r="AA681" s="188"/>
      <c r="AB681" s="186"/>
      <c r="AC681" s="260">
        <f t="shared" si="158"/>
        <v>-67506.340000000011</v>
      </c>
      <c r="AD681" s="180"/>
      <c r="AE681" s="180"/>
      <c r="AF681" s="190">
        <f t="shared" si="150"/>
        <v>0</v>
      </c>
    </row>
    <row r="682" spans="1:32">
      <c r="A682" s="180">
        <v>641</v>
      </c>
      <c r="B682" s="180" t="s">
        <v>468</v>
      </c>
      <c r="C682" s="181" t="s">
        <v>394</v>
      </c>
      <c r="D682" s="181" t="s">
        <v>895</v>
      </c>
      <c r="E682" s="229" t="s">
        <v>896</v>
      </c>
      <c r="F682" s="183">
        <v>-116095325.08</v>
      </c>
      <c r="G682" s="183">
        <v>-20228740.379999999</v>
      </c>
      <c r="H682" s="183">
        <v>-36926658.740000002</v>
      </c>
      <c r="I682" s="183">
        <v>-53892030.479999997</v>
      </c>
      <c r="J682" s="183">
        <v>-67753808.420000002</v>
      </c>
      <c r="K682" s="183">
        <v>-75055302.180000007</v>
      </c>
      <c r="L682" s="183">
        <v>-80696121.379999995</v>
      </c>
      <c r="M682" s="183">
        <v>-85437087.810000002</v>
      </c>
      <c r="N682" s="183">
        <v>-88990041</v>
      </c>
      <c r="O682" s="183">
        <v>-92741378.829999998</v>
      </c>
      <c r="P682" s="183">
        <v>-97675258.519999996</v>
      </c>
      <c r="Q682" s="183">
        <v>-108395481.86</v>
      </c>
      <c r="R682" s="183">
        <v>-126773676.98</v>
      </c>
      <c r="S682" s="184">
        <f t="shared" si="124"/>
        <v>-77435534.219166666</v>
      </c>
      <c r="T682" s="180"/>
      <c r="U682" s="188"/>
      <c r="V682" s="186"/>
      <c r="W682" s="186">
        <f t="shared" si="157"/>
        <v>-77435534.219166666</v>
      </c>
      <c r="X682" s="187"/>
      <c r="Y682" s="186"/>
      <c r="Z682" s="186"/>
      <c r="AA682" s="188"/>
      <c r="AB682" s="186"/>
      <c r="AC682" s="260">
        <f t="shared" si="158"/>
        <v>-77435534.219166666</v>
      </c>
      <c r="AD682" s="180"/>
      <c r="AE682" s="180"/>
      <c r="AF682" s="190">
        <f t="shared" si="150"/>
        <v>0</v>
      </c>
    </row>
    <row r="683" spans="1:32">
      <c r="A683" s="180">
        <v>642</v>
      </c>
      <c r="B683" s="181" t="s">
        <v>468</v>
      </c>
      <c r="C683" s="181" t="s">
        <v>394</v>
      </c>
      <c r="D683" s="181" t="s">
        <v>897</v>
      </c>
      <c r="E683" s="229" t="s">
        <v>911</v>
      </c>
      <c r="F683" s="183">
        <v>1197917.97</v>
      </c>
      <c r="G683" s="183">
        <v>-104974.89</v>
      </c>
      <c r="H683" s="183">
        <v>138449.13</v>
      </c>
      <c r="I683" s="183">
        <v>385717.14</v>
      </c>
      <c r="J683" s="183">
        <v>2893.4700000000298</v>
      </c>
      <c r="K683" s="183">
        <v>-179639.14</v>
      </c>
      <c r="L683" s="183">
        <v>-136917.29999999999</v>
      </c>
      <c r="M683" s="183">
        <v>68008.11</v>
      </c>
      <c r="N683" s="183">
        <v>623718.57999999996</v>
      </c>
      <c r="O683" s="183">
        <v>415301.76</v>
      </c>
      <c r="P683" s="183">
        <v>179463.29</v>
      </c>
      <c r="Q683" s="183">
        <v>-162965.16</v>
      </c>
      <c r="R683" s="183">
        <v>-1348414.41</v>
      </c>
      <c r="S683" s="184">
        <f t="shared" si="124"/>
        <v>96150.564166666663</v>
      </c>
      <c r="T683" s="180"/>
      <c r="U683" s="188"/>
      <c r="V683" s="186"/>
      <c r="W683" s="186">
        <f t="shared" si="157"/>
        <v>96150.564166666663</v>
      </c>
      <c r="X683" s="187"/>
      <c r="Y683" s="186"/>
      <c r="Z683" s="186"/>
      <c r="AA683" s="188"/>
      <c r="AB683" s="186"/>
      <c r="AC683" s="260">
        <f t="shared" si="158"/>
        <v>96150.564166666663</v>
      </c>
      <c r="AD683" s="180"/>
      <c r="AE683" s="180"/>
      <c r="AF683" s="190">
        <f t="shared" si="150"/>
        <v>0</v>
      </c>
    </row>
    <row r="684" spans="1:32">
      <c r="A684" s="180">
        <v>643</v>
      </c>
      <c r="B684" s="181" t="s">
        <v>468</v>
      </c>
      <c r="C684" s="181" t="s">
        <v>394</v>
      </c>
      <c r="D684" s="181" t="s">
        <v>912</v>
      </c>
      <c r="E684" s="229" t="s">
        <v>913</v>
      </c>
      <c r="F684" s="183">
        <v>-3574036.83</v>
      </c>
      <c r="G684" s="183">
        <v>-563972.34</v>
      </c>
      <c r="H684" s="183">
        <v>-1024450.05</v>
      </c>
      <c r="I684" s="183">
        <v>-1488296.75</v>
      </c>
      <c r="J684" s="183">
        <v>-1854691.98</v>
      </c>
      <c r="K684" s="183">
        <v>-2033791.18</v>
      </c>
      <c r="L684" s="183">
        <v>-2165453.2400000002</v>
      </c>
      <c r="M684" s="183">
        <v>-2271322.9900000002</v>
      </c>
      <c r="N684" s="183">
        <v>-2343194.94</v>
      </c>
      <c r="O684" s="183">
        <v>-2420750.34</v>
      </c>
      <c r="P684" s="183">
        <v>-2532085.23</v>
      </c>
      <c r="Q684" s="183">
        <v>-2806933.19</v>
      </c>
      <c r="R684" s="183">
        <v>-3292483.2</v>
      </c>
      <c r="S684" s="184">
        <f t="shared" si="124"/>
        <v>-2078183.5204166668</v>
      </c>
      <c r="T684" s="180"/>
      <c r="U684" s="188"/>
      <c r="V684" s="186"/>
      <c r="W684" s="186">
        <f t="shared" si="157"/>
        <v>-2078183.5204166668</v>
      </c>
      <c r="X684" s="187"/>
      <c r="Y684" s="186"/>
      <c r="Z684" s="186"/>
      <c r="AA684" s="188"/>
      <c r="AB684" s="186"/>
      <c r="AC684" s="260">
        <f t="shared" si="158"/>
        <v>-2078183.5204166668</v>
      </c>
      <c r="AD684" s="180"/>
      <c r="AE684" s="180"/>
      <c r="AF684" s="190">
        <f t="shared" si="150"/>
        <v>0</v>
      </c>
    </row>
    <row r="685" spans="1:32">
      <c r="A685" s="180">
        <v>644</v>
      </c>
      <c r="B685" s="181" t="s">
        <v>468</v>
      </c>
      <c r="C685" s="181" t="s">
        <v>394</v>
      </c>
      <c r="D685" s="181" t="s">
        <v>899</v>
      </c>
      <c r="E685" s="229" t="s">
        <v>900</v>
      </c>
      <c r="F685" s="183">
        <v>-11495619.82</v>
      </c>
      <c r="G685" s="183">
        <v>-1462618.88</v>
      </c>
      <c r="H685" s="183">
        <v>-2751149.17</v>
      </c>
      <c r="I685" s="183">
        <v>-4003119.78</v>
      </c>
      <c r="J685" s="183">
        <v>-5262593.6500000004</v>
      </c>
      <c r="K685" s="183">
        <v>-5991319.5499999998</v>
      </c>
      <c r="L685" s="183">
        <v>-6806197.96</v>
      </c>
      <c r="M685" s="183">
        <v>-7500981.6299999999</v>
      </c>
      <c r="N685" s="183">
        <v>-8119686.1799999997</v>
      </c>
      <c r="O685" s="183">
        <v>-8856803.5899999999</v>
      </c>
      <c r="P685" s="183">
        <v>-9882150.6899999995</v>
      </c>
      <c r="Q685" s="183">
        <v>-10816254.710000001</v>
      </c>
      <c r="R685" s="183">
        <v>-12197089.220000001</v>
      </c>
      <c r="S685" s="184">
        <f t="shared" si="124"/>
        <v>-6941602.525833332</v>
      </c>
      <c r="T685" s="180"/>
      <c r="U685" s="188"/>
      <c r="V685" s="186"/>
      <c r="W685" s="186">
        <f t="shared" si="157"/>
        <v>-6941602.525833332</v>
      </c>
      <c r="X685" s="187"/>
      <c r="Y685" s="186"/>
      <c r="Z685" s="186"/>
      <c r="AA685" s="188"/>
      <c r="AB685" s="186"/>
      <c r="AC685" s="260">
        <f t="shared" si="158"/>
        <v>-6941602.525833332</v>
      </c>
      <c r="AD685" s="180"/>
      <c r="AE685" s="180"/>
      <c r="AF685" s="190">
        <f t="shared" si="150"/>
        <v>0</v>
      </c>
    </row>
    <row r="686" spans="1:32">
      <c r="A686" s="180">
        <v>645</v>
      </c>
      <c r="B686" s="181" t="s">
        <v>468</v>
      </c>
      <c r="C686" s="181" t="s">
        <v>394</v>
      </c>
      <c r="D686" s="181" t="s">
        <v>914</v>
      </c>
      <c r="E686" s="229" t="s">
        <v>915</v>
      </c>
      <c r="F686" s="183">
        <v>489197.46</v>
      </c>
      <c r="G686" s="183">
        <v>3438.12</v>
      </c>
      <c r="H686" s="183">
        <v>15909.85</v>
      </c>
      <c r="I686" s="183">
        <v>-18157.05</v>
      </c>
      <c r="J686" s="183">
        <v>9508.7099999999991</v>
      </c>
      <c r="K686" s="183">
        <v>-2673.84</v>
      </c>
      <c r="L686" s="183">
        <v>38410.239999999998</v>
      </c>
      <c r="M686" s="183">
        <v>72460.600000000006</v>
      </c>
      <c r="N686" s="183">
        <v>87226.89</v>
      </c>
      <c r="O686" s="183">
        <v>109637.73</v>
      </c>
      <c r="P686" s="183">
        <v>118821.14</v>
      </c>
      <c r="Q686" s="183">
        <v>114553.99</v>
      </c>
      <c r="R686" s="183">
        <v>116266.14</v>
      </c>
      <c r="S686" s="184">
        <f t="shared" si="124"/>
        <v>70989.014999999999</v>
      </c>
      <c r="T686" s="180"/>
      <c r="U686" s="188"/>
      <c r="V686" s="186"/>
      <c r="W686" s="186">
        <f t="shared" si="157"/>
        <v>70989.014999999999</v>
      </c>
      <c r="X686" s="187"/>
      <c r="Y686" s="186"/>
      <c r="Z686" s="186"/>
      <c r="AA686" s="188"/>
      <c r="AB686" s="186"/>
      <c r="AC686" s="260">
        <f t="shared" si="158"/>
        <v>70989.014999999999</v>
      </c>
      <c r="AD686" s="180"/>
      <c r="AE686" s="180"/>
      <c r="AF686" s="190"/>
    </row>
    <row r="687" spans="1:32">
      <c r="A687" s="180">
        <v>646</v>
      </c>
      <c r="B687" s="181" t="s">
        <v>468</v>
      </c>
      <c r="C687" s="181" t="s">
        <v>394</v>
      </c>
      <c r="D687" s="181" t="s">
        <v>916</v>
      </c>
      <c r="E687" s="229" t="s">
        <v>917</v>
      </c>
      <c r="F687" s="183">
        <v>-473018.25</v>
      </c>
      <c r="G687" s="183">
        <v>-51390.43</v>
      </c>
      <c r="H687" s="183">
        <v>-96517.74</v>
      </c>
      <c r="I687" s="183">
        <v>-140013.82</v>
      </c>
      <c r="J687" s="183">
        <v>-183834.47</v>
      </c>
      <c r="K687" s="183">
        <v>-208455.53</v>
      </c>
      <c r="L687" s="183">
        <v>-236617.19</v>
      </c>
      <c r="M687" s="183">
        <v>-260227.98</v>
      </c>
      <c r="N687" s="183">
        <v>-281164.99</v>
      </c>
      <c r="O687" s="183">
        <v>-306480.55</v>
      </c>
      <c r="P687" s="183">
        <v>-342205.19</v>
      </c>
      <c r="Q687" s="183">
        <v>-373830.9</v>
      </c>
      <c r="R687" s="183">
        <v>-420513.53</v>
      </c>
      <c r="S687" s="184">
        <f t="shared" si="124"/>
        <v>-243958.72333333336</v>
      </c>
      <c r="T687" s="180"/>
      <c r="U687" s="188"/>
      <c r="V687" s="186"/>
      <c r="W687" s="186">
        <f t="shared" si="157"/>
        <v>-243958.72333333336</v>
      </c>
      <c r="X687" s="187"/>
      <c r="Y687" s="186"/>
      <c r="Z687" s="186"/>
      <c r="AA687" s="188"/>
      <c r="AB687" s="186"/>
      <c r="AC687" s="260">
        <f t="shared" si="158"/>
        <v>-243958.72333333336</v>
      </c>
      <c r="AD687" s="180"/>
      <c r="AE687" s="180"/>
      <c r="AF687" s="190"/>
    </row>
    <row r="688" spans="1:32">
      <c r="A688" s="180">
        <v>647</v>
      </c>
      <c r="B688" s="181" t="s">
        <v>468</v>
      </c>
      <c r="C688" s="181" t="s">
        <v>394</v>
      </c>
      <c r="D688" s="181" t="s">
        <v>901</v>
      </c>
      <c r="E688" s="229" t="s">
        <v>902</v>
      </c>
      <c r="F688" s="183">
        <v>0</v>
      </c>
      <c r="G688" s="183">
        <v>0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183">
        <v>0</v>
      </c>
      <c r="P688" s="183">
        <v>0</v>
      </c>
      <c r="Q688" s="183">
        <v>0</v>
      </c>
      <c r="R688" s="183">
        <v>0</v>
      </c>
      <c r="S688" s="184">
        <f t="shared" si="124"/>
        <v>0</v>
      </c>
      <c r="T688" s="180"/>
      <c r="U688" s="188"/>
      <c r="V688" s="186"/>
      <c r="W688" s="186">
        <f t="shared" si="157"/>
        <v>0</v>
      </c>
      <c r="X688" s="187"/>
      <c r="Y688" s="186"/>
      <c r="Z688" s="186"/>
      <c r="AA688" s="188"/>
      <c r="AB688" s="186"/>
      <c r="AC688" s="260">
        <f t="shared" si="158"/>
        <v>0</v>
      </c>
      <c r="AD688" s="180"/>
      <c r="AE688" s="180"/>
      <c r="AF688" s="190">
        <f t="shared" si="150"/>
        <v>0</v>
      </c>
    </row>
    <row r="689" spans="1:32">
      <c r="A689" s="180">
        <v>648</v>
      </c>
      <c r="B689" s="180" t="s">
        <v>468</v>
      </c>
      <c r="C689" s="181" t="s">
        <v>394</v>
      </c>
      <c r="D689" s="181" t="s">
        <v>903</v>
      </c>
      <c r="E689" s="229" t="s">
        <v>904</v>
      </c>
      <c r="F689" s="183">
        <v>-84231132.900000006</v>
      </c>
      <c r="G689" s="183">
        <v>-14888070.109999999</v>
      </c>
      <c r="H689" s="183">
        <v>-27484377.559999999</v>
      </c>
      <c r="I689" s="183">
        <v>-40033716.609999999</v>
      </c>
      <c r="J689" s="183">
        <v>-49721361.119999997</v>
      </c>
      <c r="K689" s="183">
        <v>-54984453.719999999</v>
      </c>
      <c r="L689" s="183">
        <v>-59116957.229999997</v>
      </c>
      <c r="M689" s="183">
        <v>-62841871.899999999</v>
      </c>
      <c r="N689" s="183">
        <v>-65797967.420000002</v>
      </c>
      <c r="O689" s="183">
        <v>-68971745.409999996</v>
      </c>
      <c r="P689" s="183">
        <v>-72872341.769999996</v>
      </c>
      <c r="Q689" s="183">
        <v>-79599471.959999993</v>
      </c>
      <c r="R689" s="183">
        <v>-91749073.480000004</v>
      </c>
      <c r="S689" s="184">
        <f t="shared" si="124"/>
        <v>-57025203.166666664</v>
      </c>
      <c r="T689" s="180"/>
      <c r="U689" s="188"/>
      <c r="V689" s="186"/>
      <c r="W689" s="186">
        <f t="shared" si="157"/>
        <v>-57025203.166666664</v>
      </c>
      <c r="X689" s="187"/>
      <c r="Y689" s="186"/>
      <c r="Z689" s="186"/>
      <c r="AA689" s="188"/>
      <c r="AB689" s="186"/>
      <c r="AC689" s="260">
        <f t="shared" si="158"/>
        <v>-57025203.166666664</v>
      </c>
      <c r="AD689" s="180"/>
      <c r="AE689" s="180"/>
      <c r="AF689" s="190">
        <f t="shared" si="150"/>
        <v>0</v>
      </c>
    </row>
    <row r="690" spans="1:32">
      <c r="A690" s="180">
        <v>649</v>
      </c>
      <c r="B690" s="180" t="s">
        <v>468</v>
      </c>
      <c r="C690" s="181" t="s">
        <v>394</v>
      </c>
      <c r="D690" s="181" t="s">
        <v>905</v>
      </c>
      <c r="E690" s="229" t="s">
        <v>918</v>
      </c>
      <c r="F690" s="183">
        <v>2558275.73</v>
      </c>
      <c r="G690" s="183">
        <v>-391893.76000000001</v>
      </c>
      <c r="H690" s="183">
        <v>-69918.490000000005</v>
      </c>
      <c r="I690" s="183">
        <v>200187.26</v>
      </c>
      <c r="J690" s="183">
        <v>-423735.82</v>
      </c>
      <c r="K690" s="183">
        <v>-601957.09</v>
      </c>
      <c r="L690" s="183">
        <v>-868350.38</v>
      </c>
      <c r="M690" s="183">
        <v>-903610.98</v>
      </c>
      <c r="N690" s="183">
        <v>-568906.81000000006</v>
      </c>
      <c r="O690" s="183">
        <v>-777456.86</v>
      </c>
      <c r="P690" s="183">
        <v>-884913.46</v>
      </c>
      <c r="Q690" s="183">
        <v>-1490470.59</v>
      </c>
      <c r="R690" s="183">
        <v>-1988745.98</v>
      </c>
      <c r="S690" s="184">
        <f t="shared" si="124"/>
        <v>-541355.17541666667</v>
      </c>
      <c r="T690" s="180"/>
      <c r="U690" s="188"/>
      <c r="V690" s="186"/>
      <c r="W690" s="186">
        <f t="shared" si="157"/>
        <v>-541355.17541666667</v>
      </c>
      <c r="X690" s="187"/>
      <c r="Y690" s="186"/>
      <c r="Z690" s="186"/>
      <c r="AA690" s="188"/>
      <c r="AB690" s="186"/>
      <c r="AC690" s="260">
        <f t="shared" si="158"/>
        <v>-541355.17541666667</v>
      </c>
      <c r="AD690" s="180"/>
      <c r="AE690" s="180"/>
      <c r="AF690" s="190">
        <f t="shared" si="150"/>
        <v>0</v>
      </c>
    </row>
    <row r="691" spans="1:32">
      <c r="A691" s="180">
        <v>650</v>
      </c>
      <c r="B691" s="181" t="s">
        <v>468</v>
      </c>
      <c r="C691" s="181" t="s">
        <v>394</v>
      </c>
      <c r="D691" s="181" t="s">
        <v>919</v>
      </c>
      <c r="E691" s="229" t="s">
        <v>920</v>
      </c>
      <c r="F691" s="183">
        <v>-2955922.48</v>
      </c>
      <c r="G691" s="183">
        <v>-465479.03</v>
      </c>
      <c r="H691" s="183">
        <v>-859629.02</v>
      </c>
      <c r="I691" s="183">
        <v>-1249219.8500000001</v>
      </c>
      <c r="J691" s="183">
        <v>-1545699.37</v>
      </c>
      <c r="K691" s="183">
        <v>-1704453.67</v>
      </c>
      <c r="L691" s="183">
        <v>-1825848.33</v>
      </c>
      <c r="M691" s="183">
        <v>-1933603.71</v>
      </c>
      <c r="N691" s="183">
        <v>-2016818.01</v>
      </c>
      <c r="O691" s="183">
        <v>-2106251.15</v>
      </c>
      <c r="P691" s="183">
        <v>-2218564.89</v>
      </c>
      <c r="Q691" s="183">
        <v>-2412210.71</v>
      </c>
      <c r="R691" s="183">
        <v>-2766470.46</v>
      </c>
      <c r="S691" s="184">
        <f t="shared" si="124"/>
        <v>-1766581.1841666668</v>
      </c>
      <c r="T691" s="180"/>
      <c r="U691" s="188"/>
      <c r="V691" s="186"/>
      <c r="W691" s="186">
        <f t="shared" si="157"/>
        <v>-1766581.1841666668</v>
      </c>
      <c r="X691" s="187"/>
      <c r="Y691" s="186"/>
      <c r="Z691" s="186"/>
      <c r="AA691" s="188"/>
      <c r="AB691" s="186"/>
      <c r="AC691" s="260">
        <f t="shared" si="158"/>
        <v>-1766581.1841666668</v>
      </c>
      <c r="AD691" s="180"/>
      <c r="AE691" s="180"/>
      <c r="AF691" s="190">
        <f t="shared" si="150"/>
        <v>0</v>
      </c>
    </row>
    <row r="692" spans="1:32">
      <c r="A692" s="180">
        <v>651</v>
      </c>
      <c r="B692" s="181" t="s">
        <v>468</v>
      </c>
      <c r="C692" s="181" t="s">
        <v>394</v>
      </c>
      <c r="D692" s="181" t="s">
        <v>907</v>
      </c>
      <c r="E692" s="229" t="s">
        <v>908</v>
      </c>
      <c r="F692" s="183">
        <v>-51429.03</v>
      </c>
      <c r="G692" s="183">
        <v>0</v>
      </c>
      <c r="H692" s="183">
        <v>-5344.32</v>
      </c>
      <c r="I692" s="183">
        <v>-6328.74</v>
      </c>
      <c r="J692" s="183">
        <v>-20308.54</v>
      </c>
      <c r="K692" s="183">
        <v>-20308.54</v>
      </c>
      <c r="L692" s="183">
        <v>-28720.99</v>
      </c>
      <c r="M692" s="183">
        <v>-28720.69</v>
      </c>
      <c r="N692" s="183">
        <v>-32843.03</v>
      </c>
      <c r="O692" s="183">
        <v>-32843.03</v>
      </c>
      <c r="P692" s="183">
        <v>-35511.550000000003</v>
      </c>
      <c r="Q692" s="183">
        <v>-24219.53</v>
      </c>
      <c r="R692" s="183">
        <v>-39244.629999999997</v>
      </c>
      <c r="S692" s="184">
        <f t="shared" si="124"/>
        <v>-23373.81583333333</v>
      </c>
      <c r="T692" s="180"/>
      <c r="U692" s="188"/>
      <c r="V692" s="186"/>
      <c r="W692" s="186">
        <f t="shared" si="157"/>
        <v>-23373.81583333333</v>
      </c>
      <c r="X692" s="187"/>
      <c r="Y692" s="186"/>
      <c r="Z692" s="186"/>
      <c r="AA692" s="188"/>
      <c r="AB692" s="186"/>
      <c r="AC692" s="260">
        <f t="shared" si="158"/>
        <v>-23373.81583333333</v>
      </c>
      <c r="AD692" s="180"/>
      <c r="AE692" s="180"/>
      <c r="AF692" s="190">
        <f t="shared" si="150"/>
        <v>0</v>
      </c>
    </row>
    <row r="693" spans="1:32">
      <c r="A693" s="180">
        <v>652</v>
      </c>
      <c r="B693" s="181" t="s">
        <v>468</v>
      </c>
      <c r="C693" s="181" t="s">
        <v>394</v>
      </c>
      <c r="D693" s="181" t="s">
        <v>921</v>
      </c>
      <c r="E693" s="229" t="s">
        <v>922</v>
      </c>
      <c r="F693" s="183">
        <v>-1933.11</v>
      </c>
      <c r="G693" s="183">
        <v>-251.85</v>
      </c>
      <c r="H693" s="183">
        <v>-376.16</v>
      </c>
      <c r="I693" s="183">
        <v>-687.22</v>
      </c>
      <c r="J693" s="183">
        <v>-884.81</v>
      </c>
      <c r="K693" s="183">
        <v>-1089.51</v>
      </c>
      <c r="L693" s="183">
        <v>-1149.51</v>
      </c>
      <c r="M693" s="183">
        <v>-1209.51</v>
      </c>
      <c r="N693" s="183">
        <v>-1269.51</v>
      </c>
      <c r="O693" s="183">
        <v>-1329.51</v>
      </c>
      <c r="P693" s="183">
        <v>-1389.51</v>
      </c>
      <c r="Q693" s="183">
        <v>-1449.51</v>
      </c>
      <c r="R693" s="183">
        <v>-1509.51</v>
      </c>
      <c r="S693" s="184">
        <f t="shared" si="124"/>
        <v>-1067.3266666666666</v>
      </c>
      <c r="T693" s="180"/>
      <c r="U693" s="188"/>
      <c r="V693" s="186"/>
      <c r="W693" s="186">
        <f t="shared" si="157"/>
        <v>-1067.3266666666666</v>
      </c>
      <c r="X693" s="187"/>
      <c r="Y693" s="186"/>
      <c r="Z693" s="186"/>
      <c r="AA693" s="188"/>
      <c r="AB693" s="186"/>
      <c r="AC693" s="260">
        <f t="shared" si="158"/>
        <v>-1067.3266666666666</v>
      </c>
      <c r="AD693" s="180"/>
      <c r="AE693" s="180"/>
      <c r="AF693" s="190">
        <f t="shared" ref="AF693:AF733" si="159">+U693+V693-AD693</f>
        <v>0</v>
      </c>
    </row>
    <row r="694" spans="1:32">
      <c r="A694" s="180">
        <v>653</v>
      </c>
      <c r="B694" s="180" t="s">
        <v>468</v>
      </c>
      <c r="C694" s="181" t="s">
        <v>394</v>
      </c>
      <c r="D694" s="181" t="s">
        <v>923</v>
      </c>
      <c r="E694" s="229" t="s">
        <v>924</v>
      </c>
      <c r="F694" s="183">
        <v>-3356.48</v>
      </c>
      <c r="G694" s="183">
        <v>-483.06</v>
      </c>
      <c r="H694" s="183">
        <v>-845.31</v>
      </c>
      <c r="I694" s="183">
        <v>-1308.8699999999999</v>
      </c>
      <c r="J694" s="183">
        <v>-1662.78</v>
      </c>
      <c r="K694" s="183">
        <v>-1947.89</v>
      </c>
      <c r="L694" s="183">
        <v>-2159.6799999999998</v>
      </c>
      <c r="M694" s="183">
        <v>-2347.0700000000002</v>
      </c>
      <c r="N694" s="183">
        <v>-2545.85</v>
      </c>
      <c r="O694" s="183">
        <v>-2773.6</v>
      </c>
      <c r="P694" s="183">
        <v>-3138.28</v>
      </c>
      <c r="Q694" s="183">
        <v>-3485.78</v>
      </c>
      <c r="R694" s="183">
        <v>-4001.81</v>
      </c>
      <c r="S694" s="184">
        <f t="shared" si="124"/>
        <v>-2198.1095833333334</v>
      </c>
      <c r="T694" s="180"/>
      <c r="U694" s="188"/>
      <c r="V694" s="186"/>
      <c r="W694" s="186">
        <f t="shared" si="157"/>
        <v>-2198.1095833333334</v>
      </c>
      <c r="X694" s="187"/>
      <c r="Y694" s="186"/>
      <c r="Z694" s="186"/>
      <c r="AA694" s="188"/>
      <c r="AB694" s="186"/>
      <c r="AC694" s="260">
        <f t="shared" si="158"/>
        <v>-2198.1095833333334</v>
      </c>
      <c r="AD694" s="180"/>
      <c r="AE694" s="180"/>
      <c r="AF694" s="190">
        <f t="shared" si="159"/>
        <v>0</v>
      </c>
    </row>
    <row r="695" spans="1:32">
      <c r="A695" s="180">
        <v>654</v>
      </c>
      <c r="B695" s="181" t="s">
        <v>468</v>
      </c>
      <c r="C695" s="181" t="s">
        <v>394</v>
      </c>
      <c r="D695" s="181" t="s">
        <v>925</v>
      </c>
      <c r="E695" s="229" t="s">
        <v>926</v>
      </c>
      <c r="F695" s="183">
        <v>-47.51</v>
      </c>
      <c r="G695" s="183">
        <v>-6.86</v>
      </c>
      <c r="H695" s="183">
        <v>-9.1</v>
      </c>
      <c r="I695" s="183">
        <v>-18.07</v>
      </c>
      <c r="J695" s="183">
        <v>-22.86</v>
      </c>
      <c r="K695" s="183">
        <v>-27.94</v>
      </c>
      <c r="L695" s="183">
        <v>-27.94</v>
      </c>
      <c r="M695" s="183">
        <v>-27.94</v>
      </c>
      <c r="N695" s="183">
        <v>-27.94</v>
      </c>
      <c r="O695" s="183">
        <v>-27.94</v>
      </c>
      <c r="P695" s="183">
        <v>-27.94</v>
      </c>
      <c r="Q695" s="183">
        <v>-27.94</v>
      </c>
      <c r="R695" s="183">
        <v>-27.94</v>
      </c>
      <c r="S695" s="184">
        <f t="shared" si="124"/>
        <v>-24.182916666666667</v>
      </c>
      <c r="T695" s="180"/>
      <c r="U695" s="188"/>
      <c r="V695" s="186"/>
      <c r="W695" s="186">
        <f t="shared" si="157"/>
        <v>-24.182916666666667</v>
      </c>
      <c r="X695" s="187"/>
      <c r="Y695" s="186"/>
      <c r="Z695" s="186"/>
      <c r="AA695" s="188"/>
      <c r="AB695" s="186"/>
      <c r="AC695" s="260">
        <f t="shared" si="158"/>
        <v>-24.182916666666667</v>
      </c>
      <c r="AD695" s="180"/>
      <c r="AE695" s="180"/>
      <c r="AF695" s="190">
        <f t="shared" si="159"/>
        <v>0</v>
      </c>
    </row>
    <row r="696" spans="1:32">
      <c r="A696" s="180">
        <v>655</v>
      </c>
      <c r="B696" s="181" t="s">
        <v>468</v>
      </c>
      <c r="C696" s="181" t="s">
        <v>394</v>
      </c>
      <c r="D696" s="181" t="s">
        <v>927</v>
      </c>
      <c r="E696" s="229" t="s">
        <v>928</v>
      </c>
      <c r="F696" s="183">
        <v>0</v>
      </c>
      <c r="G696" s="183">
        <v>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183">
        <v>0</v>
      </c>
      <c r="P696" s="183">
        <v>0</v>
      </c>
      <c r="Q696" s="183">
        <v>0</v>
      </c>
      <c r="R696" s="183">
        <v>0</v>
      </c>
      <c r="S696" s="184">
        <f t="shared" si="124"/>
        <v>0</v>
      </c>
      <c r="T696" s="180"/>
      <c r="U696" s="188"/>
      <c r="V696" s="186"/>
      <c r="W696" s="186">
        <f t="shared" si="157"/>
        <v>0</v>
      </c>
      <c r="X696" s="187"/>
      <c r="Y696" s="186"/>
      <c r="Z696" s="186"/>
      <c r="AA696" s="188"/>
      <c r="AB696" s="186"/>
      <c r="AC696" s="260">
        <f t="shared" si="158"/>
        <v>0</v>
      </c>
      <c r="AD696" s="180"/>
      <c r="AE696" s="180"/>
      <c r="AF696" s="190">
        <f t="shared" si="159"/>
        <v>0</v>
      </c>
    </row>
    <row r="697" spans="1:32">
      <c r="A697" s="180">
        <v>656</v>
      </c>
      <c r="B697" s="180" t="s">
        <v>468</v>
      </c>
      <c r="C697" s="181" t="s">
        <v>394</v>
      </c>
      <c r="D697" s="181" t="s">
        <v>909</v>
      </c>
      <c r="E697" s="229" t="s">
        <v>910</v>
      </c>
      <c r="F697" s="183">
        <v>-1202440.45</v>
      </c>
      <c r="G697" s="183">
        <v>-155436.32</v>
      </c>
      <c r="H697" s="183">
        <v>-312105.58</v>
      </c>
      <c r="I697" s="183">
        <v>-451804.37</v>
      </c>
      <c r="J697" s="183">
        <v>-593362.4</v>
      </c>
      <c r="K697" s="183">
        <v>-711292.41</v>
      </c>
      <c r="L697" s="183">
        <v>-799175.87</v>
      </c>
      <c r="M697" s="183">
        <v>-868381.35</v>
      </c>
      <c r="N697" s="183">
        <v>-936398.18</v>
      </c>
      <c r="O697" s="183">
        <v>-1000949.57</v>
      </c>
      <c r="P697" s="183">
        <v>-1059841.26</v>
      </c>
      <c r="Q697" s="183">
        <v>-1172661.2</v>
      </c>
      <c r="R697" s="183">
        <v>-1310258.01</v>
      </c>
      <c r="S697" s="184">
        <f t="shared" si="124"/>
        <v>-776479.81166666665</v>
      </c>
      <c r="T697" s="180"/>
      <c r="U697" s="188"/>
      <c r="V697" s="186"/>
      <c r="W697" s="186">
        <f t="shared" si="157"/>
        <v>-776479.81166666665</v>
      </c>
      <c r="X697" s="187"/>
      <c r="Y697" s="186"/>
      <c r="Z697" s="186"/>
      <c r="AA697" s="188"/>
      <c r="AB697" s="186"/>
      <c r="AC697" s="260">
        <f t="shared" si="158"/>
        <v>-776479.81166666665</v>
      </c>
      <c r="AD697" s="180"/>
      <c r="AE697" s="180"/>
      <c r="AF697" s="190">
        <f t="shared" si="159"/>
        <v>0</v>
      </c>
    </row>
    <row r="698" spans="1:32">
      <c r="A698" s="180">
        <v>657</v>
      </c>
      <c r="B698" s="180" t="s">
        <v>468</v>
      </c>
      <c r="C698" s="181" t="s">
        <v>394</v>
      </c>
      <c r="D698" s="181" t="s">
        <v>929</v>
      </c>
      <c r="E698" s="229" t="s">
        <v>930</v>
      </c>
      <c r="F698" s="183">
        <v>-20059.57</v>
      </c>
      <c r="G698" s="183">
        <v>-6519.79</v>
      </c>
      <c r="H698" s="183">
        <v>-14288.33</v>
      </c>
      <c r="I698" s="183">
        <v>-14894.99</v>
      </c>
      <c r="J698" s="183">
        <v>-17140.07</v>
      </c>
      <c r="K698" s="183">
        <v>-19181.810000000001</v>
      </c>
      <c r="L698" s="183">
        <v>-18477.78</v>
      </c>
      <c r="M698" s="183">
        <v>-16084.85</v>
      </c>
      <c r="N698" s="183">
        <v>-14348.77</v>
      </c>
      <c r="O698" s="183">
        <v>-12326.07</v>
      </c>
      <c r="P698" s="183">
        <v>-6912.21</v>
      </c>
      <c r="Q698" s="183">
        <v>-5432.63</v>
      </c>
      <c r="R698" s="183">
        <v>-4097.88</v>
      </c>
      <c r="S698" s="184">
        <f t="shared" si="124"/>
        <v>-13140.502083333335</v>
      </c>
      <c r="T698" s="180"/>
      <c r="U698" s="188"/>
      <c r="V698" s="186"/>
      <c r="W698" s="186">
        <f t="shared" si="157"/>
        <v>-13140.502083333335</v>
      </c>
      <c r="X698" s="187"/>
      <c r="Y698" s="186"/>
      <c r="Z698" s="186"/>
      <c r="AA698" s="188"/>
      <c r="AB698" s="186"/>
      <c r="AC698" s="260">
        <f t="shared" si="158"/>
        <v>-13140.502083333335</v>
      </c>
      <c r="AD698" s="180"/>
      <c r="AE698" s="180"/>
      <c r="AF698" s="190"/>
    </row>
    <row r="699" spans="1:32">
      <c r="A699" s="180">
        <v>658</v>
      </c>
      <c r="B699" s="180" t="s">
        <v>468</v>
      </c>
      <c r="C699" s="181" t="s">
        <v>394</v>
      </c>
      <c r="D699" s="181" t="s">
        <v>931</v>
      </c>
      <c r="E699" s="229" t="s">
        <v>932</v>
      </c>
      <c r="F699" s="183">
        <v>-62243.55</v>
      </c>
      <c r="G699" s="183">
        <v>-6680.6</v>
      </c>
      <c r="H699" s="183">
        <v>-13418.74</v>
      </c>
      <c r="I699" s="183">
        <v>-19441.189999999999</v>
      </c>
      <c r="J699" s="183">
        <v>-25470.86</v>
      </c>
      <c r="K699" s="183">
        <v>-30455.27</v>
      </c>
      <c r="L699" s="183">
        <v>-34126.449999999997</v>
      </c>
      <c r="M699" s="183">
        <v>-37003.4</v>
      </c>
      <c r="N699" s="183">
        <v>-39801.269999999997</v>
      </c>
      <c r="O699" s="183">
        <v>-42444.41</v>
      </c>
      <c r="P699" s="183">
        <v>-44931.31</v>
      </c>
      <c r="Q699" s="183">
        <v>-49634.79</v>
      </c>
      <c r="R699" s="183">
        <v>-55424.76</v>
      </c>
      <c r="S699" s="184">
        <f t="shared" si="124"/>
        <v>-33520.203749999993</v>
      </c>
      <c r="T699" s="180"/>
      <c r="U699" s="188"/>
      <c r="V699" s="186"/>
      <c r="W699" s="186">
        <f t="shared" si="157"/>
        <v>-33520.203749999993</v>
      </c>
      <c r="X699" s="187"/>
      <c r="Y699" s="186"/>
      <c r="Z699" s="186"/>
      <c r="AA699" s="188"/>
      <c r="AB699" s="186"/>
      <c r="AC699" s="260">
        <f t="shared" si="158"/>
        <v>-33520.203749999993</v>
      </c>
      <c r="AD699" s="180"/>
      <c r="AE699" s="180"/>
      <c r="AF699" s="190"/>
    </row>
    <row r="700" spans="1:32">
      <c r="A700" s="180">
        <v>659</v>
      </c>
      <c r="B700" s="181" t="s">
        <v>468</v>
      </c>
      <c r="C700" s="181" t="s">
        <v>395</v>
      </c>
      <c r="D700" s="180" t="s">
        <v>895</v>
      </c>
      <c r="E700" s="229" t="s">
        <v>933</v>
      </c>
      <c r="F700" s="183">
        <v>-2017201.21</v>
      </c>
      <c r="G700" s="183">
        <v>1958457.24</v>
      </c>
      <c r="H700" s="183">
        <v>2526784.88</v>
      </c>
      <c r="I700" s="183">
        <v>4108327.29</v>
      </c>
      <c r="J700" s="183">
        <v>8596666.0999999996</v>
      </c>
      <c r="K700" s="183">
        <v>9816178.2599999998</v>
      </c>
      <c r="L700" s="183">
        <v>10725668.5</v>
      </c>
      <c r="M700" s="183">
        <v>11088755.67</v>
      </c>
      <c r="N700" s="183">
        <v>10645417.789999999</v>
      </c>
      <c r="O700" s="183">
        <v>10153079.18</v>
      </c>
      <c r="P700" s="183">
        <v>6627960.5499999998</v>
      </c>
      <c r="Q700" s="183">
        <v>745661.68</v>
      </c>
      <c r="R700" s="183">
        <v>-10509.540000000299</v>
      </c>
      <c r="S700" s="184">
        <f t="shared" si="124"/>
        <v>6331591.8137499997</v>
      </c>
      <c r="T700" s="180"/>
      <c r="U700" s="188"/>
      <c r="V700" s="186"/>
      <c r="W700" s="186">
        <f t="shared" si="157"/>
        <v>6331591.8137499997</v>
      </c>
      <c r="X700" s="187"/>
      <c r="Y700" s="186"/>
      <c r="Z700" s="186"/>
      <c r="AA700" s="188"/>
      <c r="AB700" s="186"/>
      <c r="AC700" s="260">
        <f t="shared" si="158"/>
        <v>6331591.8137499997</v>
      </c>
      <c r="AD700" s="180"/>
      <c r="AE700" s="180"/>
      <c r="AF700" s="190">
        <f t="shared" si="159"/>
        <v>0</v>
      </c>
    </row>
    <row r="701" spans="1:32">
      <c r="A701" s="180">
        <v>660</v>
      </c>
      <c r="B701" s="261" t="s">
        <v>468</v>
      </c>
      <c r="C701" s="181" t="s">
        <v>395</v>
      </c>
      <c r="D701" s="180" t="s">
        <v>912</v>
      </c>
      <c r="E701" s="282" t="s">
        <v>1080</v>
      </c>
      <c r="F701" s="183">
        <v>12218.77</v>
      </c>
      <c r="G701" s="183">
        <v>57867.87</v>
      </c>
      <c r="H701" s="183">
        <v>74660.639999999999</v>
      </c>
      <c r="I701" s="183">
        <v>128244.89</v>
      </c>
      <c r="J701" s="183">
        <v>256854.84</v>
      </c>
      <c r="K701" s="183">
        <v>291799.03000000003</v>
      </c>
      <c r="L701" s="183">
        <v>317859.78999999998</v>
      </c>
      <c r="M701" s="183">
        <v>328263.77</v>
      </c>
      <c r="N701" s="183">
        <v>315560.26</v>
      </c>
      <c r="O701" s="183">
        <v>301452.67</v>
      </c>
      <c r="P701" s="183">
        <v>200443.07</v>
      </c>
      <c r="Q701" s="183">
        <v>37242.22</v>
      </c>
      <c r="R701" s="183">
        <v>15941.51</v>
      </c>
      <c r="S701" s="184">
        <f t="shared" si="124"/>
        <v>193694.09916666671</v>
      </c>
      <c r="T701" s="180"/>
      <c r="U701" s="188"/>
      <c r="V701" s="186"/>
      <c r="W701" s="186">
        <f t="shared" si="157"/>
        <v>193694.09916666671</v>
      </c>
      <c r="X701" s="187"/>
      <c r="Y701" s="186"/>
      <c r="Z701" s="186"/>
      <c r="AA701" s="188"/>
      <c r="AB701" s="186"/>
      <c r="AC701" s="260">
        <f t="shared" si="158"/>
        <v>193694.09916666671</v>
      </c>
      <c r="AD701" s="180"/>
      <c r="AE701" s="180"/>
      <c r="AF701" s="190">
        <f t="shared" si="159"/>
        <v>0</v>
      </c>
    </row>
    <row r="702" spans="1:32">
      <c r="A702" s="180">
        <v>661</v>
      </c>
      <c r="B702" s="261" t="s">
        <v>468</v>
      </c>
      <c r="C702" s="181" t="s">
        <v>395</v>
      </c>
      <c r="D702" s="180" t="s">
        <v>903</v>
      </c>
      <c r="E702" s="282" t="s">
        <v>934</v>
      </c>
      <c r="F702" s="183">
        <v>-3501522.79</v>
      </c>
      <c r="G702" s="183">
        <v>1509392.54</v>
      </c>
      <c r="H702" s="183">
        <v>1739329.43</v>
      </c>
      <c r="I702" s="183">
        <v>3105269.46</v>
      </c>
      <c r="J702" s="183">
        <v>6908954.25</v>
      </c>
      <c r="K702" s="183">
        <v>7953043.0199999996</v>
      </c>
      <c r="L702" s="183">
        <v>8823827.8900000006</v>
      </c>
      <c r="M702" s="183">
        <v>9097746.1199999992</v>
      </c>
      <c r="N702" s="183">
        <v>8558643.0299999993</v>
      </c>
      <c r="O702" s="183">
        <v>8053567.9699999997</v>
      </c>
      <c r="P702" s="183">
        <v>5353643.04</v>
      </c>
      <c r="Q702" s="183">
        <v>3022066.45</v>
      </c>
      <c r="R702" s="183">
        <v>2154945.9300000002</v>
      </c>
      <c r="S702" s="184">
        <f t="shared" si="124"/>
        <v>5287682.8975</v>
      </c>
      <c r="T702" s="180"/>
      <c r="U702" s="188"/>
      <c r="V702" s="186"/>
      <c r="W702" s="186">
        <f t="shared" si="157"/>
        <v>5287682.8975</v>
      </c>
      <c r="X702" s="187"/>
      <c r="Y702" s="186"/>
      <c r="Z702" s="186"/>
      <c r="AA702" s="188"/>
      <c r="AB702" s="186"/>
      <c r="AC702" s="260">
        <f t="shared" si="158"/>
        <v>5287682.8975</v>
      </c>
      <c r="AD702" s="180"/>
      <c r="AE702" s="180"/>
      <c r="AF702" s="190">
        <f t="shared" si="159"/>
        <v>0</v>
      </c>
    </row>
    <row r="703" spans="1:32">
      <c r="A703" s="180">
        <v>662</v>
      </c>
      <c r="B703" s="261" t="s">
        <v>468</v>
      </c>
      <c r="C703" s="181" t="s">
        <v>395</v>
      </c>
      <c r="D703" s="180" t="s">
        <v>919</v>
      </c>
      <c r="E703" s="282" t="s">
        <v>1081</v>
      </c>
      <c r="F703" s="183">
        <v>-20097.54</v>
      </c>
      <c r="G703" s="183">
        <v>49914.32</v>
      </c>
      <c r="H703" s="183">
        <v>54902.92</v>
      </c>
      <c r="I703" s="183">
        <v>104105.57</v>
      </c>
      <c r="J703" s="183">
        <v>215412.95</v>
      </c>
      <c r="K703" s="183">
        <v>239573.57</v>
      </c>
      <c r="L703" s="183">
        <v>261732.66</v>
      </c>
      <c r="M703" s="183">
        <v>269350.43</v>
      </c>
      <c r="N703" s="183">
        <v>251834.14</v>
      </c>
      <c r="O703" s="183">
        <v>235916.99</v>
      </c>
      <c r="P703" s="183">
        <v>139526.06</v>
      </c>
      <c r="Q703" s="183">
        <v>72822.86</v>
      </c>
      <c r="R703" s="183">
        <v>48829.03</v>
      </c>
      <c r="S703" s="184">
        <f t="shared" si="124"/>
        <v>159121.51791666669</v>
      </c>
      <c r="T703" s="180"/>
      <c r="U703" s="188"/>
      <c r="V703" s="186"/>
      <c r="W703" s="186">
        <f t="shared" si="157"/>
        <v>159121.51791666669</v>
      </c>
      <c r="X703" s="187"/>
      <c r="Y703" s="186"/>
      <c r="Z703" s="186"/>
      <c r="AA703" s="188"/>
      <c r="AB703" s="186"/>
      <c r="AC703" s="260">
        <f t="shared" si="158"/>
        <v>159121.51791666669</v>
      </c>
      <c r="AD703" s="180"/>
      <c r="AE703" s="180"/>
      <c r="AF703" s="190">
        <f t="shared" si="159"/>
        <v>0</v>
      </c>
    </row>
    <row r="704" spans="1:32">
      <c r="A704" s="180">
        <v>663</v>
      </c>
      <c r="B704" s="261" t="s">
        <v>468</v>
      </c>
      <c r="C704" s="181" t="s">
        <v>395</v>
      </c>
      <c r="D704" s="180" t="s">
        <v>921</v>
      </c>
      <c r="E704" s="282" t="s">
        <v>936</v>
      </c>
      <c r="F704" s="183">
        <v>-148.01</v>
      </c>
      <c r="G704" s="183">
        <v>133.63</v>
      </c>
      <c r="H704" s="183">
        <v>-60.76</v>
      </c>
      <c r="I704" s="183">
        <v>56.95</v>
      </c>
      <c r="J704" s="183">
        <v>48.42</v>
      </c>
      <c r="K704" s="183">
        <v>198.19</v>
      </c>
      <c r="L704" s="183">
        <v>198.19</v>
      </c>
      <c r="M704" s="183">
        <v>198.19</v>
      </c>
      <c r="N704" s="183">
        <v>198.19</v>
      </c>
      <c r="O704" s="183">
        <v>198.19</v>
      </c>
      <c r="P704" s="183">
        <v>198.19</v>
      </c>
      <c r="Q704" s="183">
        <v>198.19</v>
      </c>
      <c r="R704" s="183">
        <v>198.19</v>
      </c>
      <c r="S704" s="184">
        <f t="shared" si="124"/>
        <v>132.55500000000001</v>
      </c>
      <c r="T704" s="180"/>
      <c r="U704" s="188"/>
      <c r="V704" s="186"/>
      <c r="W704" s="186">
        <f t="shared" si="157"/>
        <v>132.55500000000001</v>
      </c>
      <c r="X704" s="187"/>
      <c r="Y704" s="186"/>
      <c r="Z704" s="186"/>
      <c r="AA704" s="188"/>
      <c r="AB704" s="186"/>
      <c r="AC704" s="260">
        <f t="shared" si="158"/>
        <v>132.55500000000001</v>
      </c>
      <c r="AD704" s="180"/>
      <c r="AE704" s="180"/>
      <c r="AF704" s="190">
        <f t="shared" si="159"/>
        <v>0</v>
      </c>
    </row>
    <row r="705" spans="1:32">
      <c r="A705" s="180">
        <v>664</v>
      </c>
      <c r="B705" s="261" t="s">
        <v>468</v>
      </c>
      <c r="C705" s="181" t="s">
        <v>395</v>
      </c>
      <c r="D705" s="180" t="s">
        <v>909</v>
      </c>
      <c r="E705" s="282" t="s">
        <v>935</v>
      </c>
      <c r="F705" s="183">
        <v>-33675.279999999999</v>
      </c>
      <c r="G705" s="183">
        <v>-771.77</v>
      </c>
      <c r="H705" s="183">
        <v>16908.62</v>
      </c>
      <c r="I705" s="183">
        <v>15799.67</v>
      </c>
      <c r="J705" s="183">
        <v>41426.080000000002</v>
      </c>
      <c r="K705" s="183">
        <v>73545.17</v>
      </c>
      <c r="L705" s="183">
        <v>92887.16</v>
      </c>
      <c r="M705" s="183">
        <v>94266.97</v>
      </c>
      <c r="N705" s="183">
        <v>98000.25</v>
      </c>
      <c r="O705" s="183">
        <v>102209.68</v>
      </c>
      <c r="P705" s="183">
        <v>46833.61</v>
      </c>
      <c r="Q705" s="183">
        <v>20681.52</v>
      </c>
      <c r="R705" s="183">
        <v>5119.1699999999901</v>
      </c>
      <c r="S705" s="184">
        <f t="shared" si="124"/>
        <v>48959.075416666667</v>
      </c>
      <c r="T705" s="180"/>
      <c r="U705" s="188"/>
      <c r="V705" s="186"/>
      <c r="W705" s="186">
        <f t="shared" si="157"/>
        <v>48959.075416666667</v>
      </c>
      <c r="X705" s="187"/>
      <c r="Y705" s="186"/>
      <c r="Z705" s="186"/>
      <c r="AA705" s="188"/>
      <c r="AB705" s="186"/>
      <c r="AC705" s="260">
        <f t="shared" si="158"/>
        <v>48959.075416666667</v>
      </c>
      <c r="AD705" s="180"/>
      <c r="AE705" s="180"/>
      <c r="AF705" s="190"/>
    </row>
    <row r="706" spans="1:32">
      <c r="A706" s="180">
        <v>665</v>
      </c>
      <c r="B706" s="261" t="s">
        <v>468</v>
      </c>
      <c r="C706" s="181" t="s">
        <v>396</v>
      </c>
      <c r="D706" s="180" t="s">
        <v>941</v>
      </c>
      <c r="E706" s="282" t="s">
        <v>942</v>
      </c>
      <c r="F706" s="183">
        <v>-6738.68</v>
      </c>
      <c r="G706" s="183">
        <v>-4820</v>
      </c>
      <c r="H706" s="183">
        <v>-4820</v>
      </c>
      <c r="I706" s="183">
        <v>-4820</v>
      </c>
      <c r="J706" s="183">
        <v>-4820</v>
      </c>
      <c r="K706" s="183">
        <v>-4820</v>
      </c>
      <c r="L706" s="183">
        <v>-4820</v>
      </c>
      <c r="M706" s="183">
        <v>-4820</v>
      </c>
      <c r="N706" s="183">
        <v>-4820</v>
      </c>
      <c r="O706" s="183">
        <v>-4820</v>
      </c>
      <c r="P706" s="183">
        <v>-4820</v>
      </c>
      <c r="Q706" s="183">
        <v>-2080</v>
      </c>
      <c r="R706" s="183">
        <v>-2795.78</v>
      </c>
      <c r="S706" s="184">
        <f t="shared" si="124"/>
        <v>-4587.2691666666669</v>
      </c>
      <c r="T706" s="180"/>
      <c r="U706" s="188"/>
      <c r="V706" s="186"/>
      <c r="W706" s="186">
        <f t="shared" si="157"/>
        <v>-4587.2691666666669</v>
      </c>
      <c r="X706" s="187"/>
      <c r="Y706" s="186"/>
      <c r="Z706" s="186"/>
      <c r="AA706" s="188"/>
      <c r="AB706" s="186"/>
      <c r="AC706" s="260">
        <f t="shared" si="158"/>
        <v>-4587.2691666666669</v>
      </c>
      <c r="AD706" s="180"/>
      <c r="AE706" s="180"/>
      <c r="AF706" s="190"/>
    </row>
    <row r="707" spans="1:32">
      <c r="A707" s="180">
        <v>666</v>
      </c>
      <c r="B707" s="181" t="s">
        <v>468</v>
      </c>
      <c r="C707" s="181" t="s">
        <v>396</v>
      </c>
      <c r="D707" s="181" t="s">
        <v>943</v>
      </c>
      <c r="E707" s="229" t="s">
        <v>944</v>
      </c>
      <c r="F707" s="183">
        <v>0</v>
      </c>
      <c r="G707" s="183">
        <v>0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183">
        <v>0</v>
      </c>
      <c r="P707" s="183">
        <v>0</v>
      </c>
      <c r="Q707" s="183">
        <v>0</v>
      </c>
      <c r="R707" s="183">
        <v>0</v>
      </c>
      <c r="S707" s="184">
        <f t="shared" si="124"/>
        <v>0</v>
      </c>
      <c r="T707" s="180"/>
      <c r="U707" s="188"/>
      <c r="V707" s="186"/>
      <c r="W707" s="186">
        <f t="shared" si="157"/>
        <v>0</v>
      </c>
      <c r="X707" s="187"/>
      <c r="Y707" s="186"/>
      <c r="Z707" s="186"/>
      <c r="AA707" s="188"/>
      <c r="AB707" s="186"/>
      <c r="AC707" s="260">
        <f t="shared" si="158"/>
        <v>0</v>
      </c>
      <c r="AD707" s="180"/>
      <c r="AE707" s="180"/>
      <c r="AF707" s="190">
        <f t="shared" si="159"/>
        <v>0</v>
      </c>
    </row>
    <row r="708" spans="1:32">
      <c r="A708" s="180">
        <v>667</v>
      </c>
      <c r="B708" s="180" t="s">
        <v>468</v>
      </c>
      <c r="C708" s="181" t="s">
        <v>396</v>
      </c>
      <c r="D708" s="181" t="s">
        <v>937</v>
      </c>
      <c r="E708" s="229" t="s">
        <v>938</v>
      </c>
      <c r="F708" s="183">
        <v>-521426.68</v>
      </c>
      <c r="G708" s="183">
        <v>-51690.95</v>
      </c>
      <c r="H708" s="183">
        <v>-115117.69</v>
      </c>
      <c r="I708" s="183">
        <v>-163682.93</v>
      </c>
      <c r="J708" s="183">
        <v>-169442.46</v>
      </c>
      <c r="K708" s="183">
        <v>-173820.16</v>
      </c>
      <c r="L708" s="183">
        <v>-178359.83</v>
      </c>
      <c r="M708" s="183">
        <v>-183844.67</v>
      </c>
      <c r="N708" s="183">
        <v>-189410.67</v>
      </c>
      <c r="O708" s="183">
        <v>-195234.5</v>
      </c>
      <c r="P708" s="183">
        <v>-201456.02</v>
      </c>
      <c r="Q708" s="183">
        <v>-207534.02</v>
      </c>
      <c r="R708" s="183">
        <v>-215718.02</v>
      </c>
      <c r="S708" s="184">
        <f t="shared" si="124"/>
        <v>-183180.52083333334</v>
      </c>
      <c r="T708" s="180"/>
      <c r="U708" s="188"/>
      <c r="V708" s="186"/>
      <c r="W708" s="186">
        <f t="shared" si="157"/>
        <v>-183180.52083333334</v>
      </c>
      <c r="X708" s="187"/>
      <c r="Y708" s="186"/>
      <c r="Z708" s="186"/>
      <c r="AA708" s="188"/>
      <c r="AB708" s="186"/>
      <c r="AC708" s="260">
        <f t="shared" si="158"/>
        <v>-183180.52083333334</v>
      </c>
      <c r="AD708" s="180"/>
      <c r="AE708" s="180"/>
      <c r="AF708" s="190">
        <f t="shared" si="159"/>
        <v>0</v>
      </c>
    </row>
    <row r="709" spans="1:32">
      <c r="A709" s="180">
        <v>668</v>
      </c>
      <c r="B709" s="180" t="s">
        <v>468</v>
      </c>
      <c r="C709" s="181" t="s">
        <v>396</v>
      </c>
      <c r="D709" s="181" t="s">
        <v>939</v>
      </c>
      <c r="E709" s="229" t="s">
        <v>945</v>
      </c>
      <c r="F709" s="183">
        <v>495.599999999999</v>
      </c>
      <c r="G709" s="183">
        <v>-1162.56</v>
      </c>
      <c r="H709" s="183">
        <v>-1162.56</v>
      </c>
      <c r="I709" s="183">
        <v>-11788.42</v>
      </c>
      <c r="J709" s="183">
        <v>-22056.97</v>
      </c>
      <c r="K709" s="183">
        <v>-39475.07</v>
      </c>
      <c r="L709" s="183">
        <v>-47772.34</v>
      </c>
      <c r="M709" s="183">
        <v>-59960.86</v>
      </c>
      <c r="N709" s="183">
        <v>-67266.73</v>
      </c>
      <c r="O709" s="183">
        <v>-66295.91</v>
      </c>
      <c r="P709" s="183">
        <v>-71490.929999999993</v>
      </c>
      <c r="Q709" s="183">
        <v>-75021.320000000007</v>
      </c>
      <c r="R709" s="183">
        <v>-80121.63</v>
      </c>
      <c r="S709" s="184">
        <f t="shared" si="124"/>
        <v>-41938.890416666669</v>
      </c>
      <c r="T709" s="180"/>
      <c r="U709" s="188"/>
      <c r="V709" s="186"/>
      <c r="W709" s="186">
        <f t="shared" si="157"/>
        <v>-41938.890416666669</v>
      </c>
      <c r="X709" s="187"/>
      <c r="Y709" s="186"/>
      <c r="Z709" s="186"/>
      <c r="AA709" s="188"/>
      <c r="AB709" s="186"/>
      <c r="AC709" s="260">
        <f t="shared" si="158"/>
        <v>-41938.890416666669</v>
      </c>
      <c r="AD709" s="180"/>
      <c r="AE709" s="180"/>
      <c r="AF709" s="190">
        <f t="shared" si="159"/>
        <v>0</v>
      </c>
    </row>
    <row r="710" spans="1:32">
      <c r="A710" s="180">
        <v>669</v>
      </c>
      <c r="B710" s="180" t="s">
        <v>468</v>
      </c>
      <c r="C710" s="181" t="s">
        <v>397</v>
      </c>
      <c r="D710" s="181" t="s">
        <v>946</v>
      </c>
      <c r="E710" s="229" t="s">
        <v>947</v>
      </c>
      <c r="F710" s="183">
        <v>-15481019.82</v>
      </c>
      <c r="G710" s="183">
        <v>-1342586.92</v>
      </c>
      <c r="H710" s="183">
        <v>-2700364.61</v>
      </c>
      <c r="I710" s="183">
        <v>-4022755.7</v>
      </c>
      <c r="J710" s="183">
        <v>-5442064.3600000003</v>
      </c>
      <c r="K710" s="183">
        <v>-6711568.9900000002</v>
      </c>
      <c r="L710" s="183">
        <v>-7949351.5199999996</v>
      </c>
      <c r="M710" s="183">
        <v>-9201844.1799999997</v>
      </c>
      <c r="N710" s="183">
        <v>-10471980.189999999</v>
      </c>
      <c r="O710" s="183">
        <v>-11779657.24</v>
      </c>
      <c r="P710" s="183">
        <v>-13164647.119999999</v>
      </c>
      <c r="Q710" s="183">
        <v>-14658962.880000001</v>
      </c>
      <c r="R710" s="183">
        <v>-16167612.210000001</v>
      </c>
      <c r="S710" s="184">
        <f t="shared" si="124"/>
        <v>-8605841.6437499989</v>
      </c>
      <c r="T710" s="180"/>
      <c r="U710" s="188"/>
      <c r="V710" s="186"/>
      <c r="W710" s="186">
        <f t="shared" si="157"/>
        <v>-8605841.6437499989</v>
      </c>
      <c r="X710" s="187"/>
      <c r="Y710" s="186"/>
      <c r="Z710" s="186"/>
      <c r="AA710" s="188"/>
      <c r="AB710" s="186"/>
      <c r="AC710" s="260">
        <f t="shared" si="158"/>
        <v>-8605841.6437499989</v>
      </c>
      <c r="AD710" s="180"/>
      <c r="AE710" s="180"/>
      <c r="AF710" s="190">
        <f t="shared" si="159"/>
        <v>0</v>
      </c>
    </row>
    <row r="711" spans="1:32">
      <c r="A711" s="180">
        <v>670</v>
      </c>
      <c r="B711" s="180" t="s">
        <v>468</v>
      </c>
      <c r="C711" s="181" t="s">
        <v>397</v>
      </c>
      <c r="D711" s="181" t="s">
        <v>948</v>
      </c>
      <c r="E711" s="229" t="s">
        <v>949</v>
      </c>
      <c r="F711" s="183">
        <v>-8374092.2400000002</v>
      </c>
      <c r="G711" s="183">
        <v>-851315.47</v>
      </c>
      <c r="H711" s="183">
        <v>-1613004.39</v>
      </c>
      <c r="I711" s="183">
        <v>-2300609.4500000002</v>
      </c>
      <c r="J711" s="183">
        <v>-3193556.47</v>
      </c>
      <c r="K711" s="183">
        <v>-4001792.12</v>
      </c>
      <c r="L711" s="183">
        <v>-4581601.79</v>
      </c>
      <c r="M711" s="183">
        <v>-5139733.6900000004</v>
      </c>
      <c r="N711" s="183">
        <v>-5827943.5599999996</v>
      </c>
      <c r="O711" s="183">
        <v>-6664400</v>
      </c>
      <c r="P711" s="183">
        <v>-7518060.1699999999</v>
      </c>
      <c r="Q711" s="183">
        <v>-8226859.6500000004</v>
      </c>
      <c r="R711" s="183">
        <v>-8856524.3300000001</v>
      </c>
      <c r="S711" s="184">
        <f t="shared" si="124"/>
        <v>-4877848.7537500001</v>
      </c>
      <c r="T711" s="180"/>
      <c r="U711" s="188"/>
      <c r="V711" s="186"/>
      <c r="W711" s="186">
        <f t="shared" si="157"/>
        <v>-4877848.7537500001</v>
      </c>
      <c r="X711" s="187"/>
      <c r="Y711" s="186"/>
      <c r="Z711" s="186"/>
      <c r="AA711" s="188"/>
      <c r="AB711" s="186"/>
      <c r="AC711" s="260">
        <f t="shared" si="158"/>
        <v>-4877848.7537500001</v>
      </c>
      <c r="AD711" s="180"/>
      <c r="AE711" s="180"/>
      <c r="AF711" s="190">
        <f t="shared" si="159"/>
        <v>0</v>
      </c>
    </row>
    <row r="712" spans="1:32">
      <c r="A712" s="180">
        <v>671</v>
      </c>
      <c r="B712" s="180" t="s">
        <v>468</v>
      </c>
      <c r="C712" s="181" t="s">
        <v>398</v>
      </c>
      <c r="D712" s="181" t="s">
        <v>946</v>
      </c>
      <c r="E712" s="229" t="s">
        <v>950</v>
      </c>
      <c r="F712" s="183">
        <v>-61336.62</v>
      </c>
      <c r="G712" s="183">
        <v>-17583.07</v>
      </c>
      <c r="H712" s="183">
        <v>17782.55</v>
      </c>
      <c r="I712" s="183">
        <v>-79112.53</v>
      </c>
      <c r="J712" s="183">
        <v>70652.58</v>
      </c>
      <c r="K712" s="183">
        <v>102379.83</v>
      </c>
      <c r="L712" s="183">
        <v>76539.320000000007</v>
      </c>
      <c r="M712" s="183">
        <v>72667.759999999995</v>
      </c>
      <c r="N712" s="183">
        <v>31570.76</v>
      </c>
      <c r="O712" s="183">
        <v>-40752.839999999997</v>
      </c>
      <c r="P712" s="183">
        <v>-156932.54999999999</v>
      </c>
      <c r="Q712" s="183">
        <v>-173994.56</v>
      </c>
      <c r="R712" s="183">
        <v>-166615.41</v>
      </c>
      <c r="S712" s="184">
        <f t="shared" si="124"/>
        <v>-17563.230416666662</v>
      </c>
      <c r="T712" s="180"/>
      <c r="U712" s="188"/>
      <c r="V712" s="186"/>
      <c r="W712" s="186">
        <f t="shared" si="157"/>
        <v>-17563.230416666662</v>
      </c>
      <c r="X712" s="187"/>
      <c r="Y712" s="186"/>
      <c r="Z712" s="186"/>
      <c r="AA712" s="188"/>
      <c r="AB712" s="186"/>
      <c r="AC712" s="260">
        <f t="shared" si="158"/>
        <v>-17563.230416666662</v>
      </c>
      <c r="AD712" s="180"/>
      <c r="AE712" s="180"/>
      <c r="AF712" s="190">
        <f t="shared" si="159"/>
        <v>0</v>
      </c>
    </row>
    <row r="713" spans="1:32">
      <c r="A713" s="180">
        <v>672</v>
      </c>
      <c r="B713" s="180" t="s">
        <v>468</v>
      </c>
      <c r="C713" s="181" t="s">
        <v>398</v>
      </c>
      <c r="D713" s="181" t="s">
        <v>948</v>
      </c>
      <c r="E713" s="229" t="s">
        <v>951</v>
      </c>
      <c r="F713" s="183">
        <v>-178179.26</v>
      </c>
      <c r="G713" s="183">
        <v>89555.72</v>
      </c>
      <c r="H713" s="183">
        <v>163617.79</v>
      </c>
      <c r="I713" s="183">
        <v>-41596.089999999997</v>
      </c>
      <c r="J713" s="183">
        <v>43066.26</v>
      </c>
      <c r="K713" s="183">
        <v>271246.61</v>
      </c>
      <c r="L713" s="183">
        <v>292940.57</v>
      </c>
      <c r="M713" s="183">
        <v>160353.29999999999</v>
      </c>
      <c r="N713" s="183">
        <v>17472.23</v>
      </c>
      <c r="O713" s="183">
        <v>-30841.51</v>
      </c>
      <c r="P713" s="183">
        <v>142415.57999999999</v>
      </c>
      <c r="Q713" s="183">
        <v>221465.71</v>
      </c>
      <c r="R713" s="183">
        <v>82089.179999999993</v>
      </c>
      <c r="S713" s="184">
        <f t="shared" si="124"/>
        <v>106804.26083333335</v>
      </c>
      <c r="T713" s="180"/>
      <c r="U713" s="188"/>
      <c r="V713" s="186"/>
      <c r="W713" s="186">
        <f t="shared" si="157"/>
        <v>106804.26083333335</v>
      </c>
      <c r="X713" s="187"/>
      <c r="Y713" s="186"/>
      <c r="Z713" s="186"/>
      <c r="AA713" s="188"/>
      <c r="AB713" s="186"/>
      <c r="AC713" s="260">
        <f t="shared" si="158"/>
        <v>106804.26083333335</v>
      </c>
      <c r="AD713" s="180"/>
      <c r="AE713" s="180"/>
      <c r="AF713" s="190">
        <f t="shared" si="159"/>
        <v>0</v>
      </c>
    </row>
    <row r="714" spans="1:32">
      <c r="A714" s="180">
        <v>673</v>
      </c>
      <c r="B714" s="180" t="s">
        <v>468</v>
      </c>
      <c r="C714" s="181" t="s">
        <v>399</v>
      </c>
      <c r="D714" s="181" t="s">
        <v>124</v>
      </c>
      <c r="E714" s="229" t="s">
        <v>400</v>
      </c>
      <c r="F714" s="183">
        <v>0</v>
      </c>
      <c r="G714" s="183">
        <v>0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183">
        <v>0</v>
      </c>
      <c r="P714" s="183">
        <v>0</v>
      </c>
      <c r="Q714" s="183">
        <v>0</v>
      </c>
      <c r="R714" s="183">
        <v>0</v>
      </c>
      <c r="S714" s="184">
        <f t="shared" si="124"/>
        <v>0</v>
      </c>
      <c r="T714" s="180"/>
      <c r="U714" s="188"/>
      <c r="V714" s="186"/>
      <c r="W714" s="186">
        <f t="shared" si="157"/>
        <v>0</v>
      </c>
      <c r="X714" s="187"/>
      <c r="Y714" s="186"/>
      <c r="Z714" s="186"/>
      <c r="AA714" s="188"/>
      <c r="AB714" s="186"/>
      <c r="AC714" s="260">
        <f t="shared" si="158"/>
        <v>0</v>
      </c>
      <c r="AD714" s="180"/>
      <c r="AE714" s="180"/>
      <c r="AF714" s="190">
        <f t="shared" si="159"/>
        <v>0</v>
      </c>
    </row>
    <row r="715" spans="1:32">
      <c r="A715" s="180">
        <v>674</v>
      </c>
      <c r="B715" s="180" t="s">
        <v>468</v>
      </c>
      <c r="C715" s="181" t="s">
        <v>403</v>
      </c>
      <c r="D715" s="181" t="s">
        <v>941</v>
      </c>
      <c r="E715" s="229" t="s">
        <v>954</v>
      </c>
      <c r="F715" s="183">
        <v>-44223.51</v>
      </c>
      <c r="G715" s="183">
        <v>0</v>
      </c>
      <c r="H715" s="183">
        <v>-4044.02</v>
      </c>
      <c r="I715" s="183">
        <v>-4044.02</v>
      </c>
      <c r="J715" s="183">
        <v>-4044.02</v>
      </c>
      <c r="K715" s="183">
        <v>-4044.02</v>
      </c>
      <c r="L715" s="183">
        <v>-4044.02</v>
      </c>
      <c r="M715" s="183">
        <v>-4044.02</v>
      </c>
      <c r="N715" s="183">
        <v>-4044.02</v>
      </c>
      <c r="O715" s="183">
        <v>-4044.02</v>
      </c>
      <c r="P715" s="183">
        <v>-4044.02</v>
      </c>
      <c r="Q715" s="183">
        <v>-4044.02</v>
      </c>
      <c r="R715" s="183">
        <v>-5076.74</v>
      </c>
      <c r="S715" s="184">
        <f t="shared" si="124"/>
        <v>-5424.1937499999995</v>
      </c>
      <c r="T715" s="180"/>
      <c r="U715" s="188"/>
      <c r="V715" s="186"/>
      <c r="W715" s="186">
        <f t="shared" si="157"/>
        <v>-5424.1937499999995</v>
      </c>
      <c r="X715" s="187"/>
      <c r="Y715" s="186"/>
      <c r="Z715" s="186"/>
      <c r="AA715" s="188"/>
      <c r="AB715" s="186"/>
      <c r="AC715" s="260">
        <f t="shared" si="158"/>
        <v>-5424.1937499999995</v>
      </c>
      <c r="AD715" s="180"/>
      <c r="AE715" s="180"/>
      <c r="AF715" s="190">
        <f t="shared" si="159"/>
        <v>0</v>
      </c>
    </row>
    <row r="716" spans="1:32">
      <c r="A716" s="180">
        <v>675</v>
      </c>
      <c r="B716" s="180" t="s">
        <v>468</v>
      </c>
      <c r="C716" s="181" t="s">
        <v>403</v>
      </c>
      <c r="D716" s="181" t="s">
        <v>952</v>
      </c>
      <c r="E716" s="229" t="s">
        <v>953</v>
      </c>
      <c r="F716" s="183">
        <v>-15446.62</v>
      </c>
      <c r="G716" s="183">
        <v>-50</v>
      </c>
      <c r="H716" s="183">
        <v>-451</v>
      </c>
      <c r="I716" s="183">
        <v>-501</v>
      </c>
      <c r="J716" s="183">
        <v>-651</v>
      </c>
      <c r="K716" s="183">
        <v>-1704.04</v>
      </c>
      <c r="L716" s="183">
        <v>-1848.88</v>
      </c>
      <c r="M716" s="183">
        <v>-2725.42</v>
      </c>
      <c r="N716" s="183">
        <v>-29218.42</v>
      </c>
      <c r="O716" s="183">
        <v>-122375.17</v>
      </c>
      <c r="P716" s="183">
        <v>-176442.42</v>
      </c>
      <c r="Q716" s="183">
        <v>-174326.42</v>
      </c>
      <c r="R716" s="183">
        <v>-41015.42</v>
      </c>
      <c r="S716" s="184">
        <f t="shared" si="124"/>
        <v>-44877.065833333334</v>
      </c>
      <c r="T716" s="180"/>
      <c r="U716" s="188"/>
      <c r="V716" s="186"/>
      <c r="W716" s="186">
        <f t="shared" si="157"/>
        <v>-44877.065833333334</v>
      </c>
      <c r="X716" s="187"/>
      <c r="Y716" s="186"/>
      <c r="Z716" s="186"/>
      <c r="AA716" s="188"/>
      <c r="AB716" s="186"/>
      <c r="AC716" s="260">
        <f t="shared" si="158"/>
        <v>-44877.065833333334</v>
      </c>
      <c r="AD716" s="180"/>
      <c r="AE716" s="180"/>
      <c r="AF716" s="190">
        <f t="shared" si="159"/>
        <v>0</v>
      </c>
    </row>
    <row r="717" spans="1:32">
      <c r="A717" s="180">
        <v>676</v>
      </c>
      <c r="B717" s="180" t="s">
        <v>468</v>
      </c>
      <c r="C717" s="181" t="s">
        <v>403</v>
      </c>
      <c r="D717" s="181" t="s">
        <v>943</v>
      </c>
      <c r="E717" s="229" t="s">
        <v>955</v>
      </c>
      <c r="F717" s="183">
        <v>-2784.79</v>
      </c>
      <c r="G717" s="183">
        <v>-57.38</v>
      </c>
      <c r="H717" s="183">
        <v>-57.38</v>
      </c>
      <c r="I717" s="183">
        <v>-611.63</v>
      </c>
      <c r="J717" s="183">
        <v>-615.24</v>
      </c>
      <c r="K717" s="183">
        <v>-1378.17</v>
      </c>
      <c r="L717" s="183">
        <v>-1378.17</v>
      </c>
      <c r="M717" s="183">
        <v>-1671.15</v>
      </c>
      <c r="N717" s="183">
        <v>-1671.15</v>
      </c>
      <c r="O717" s="183">
        <v>-1742.57</v>
      </c>
      <c r="P717" s="183">
        <v>-1742.57</v>
      </c>
      <c r="Q717" s="183">
        <v>-1742.57</v>
      </c>
      <c r="R717" s="183">
        <v>-2083.2199999999998</v>
      </c>
      <c r="S717" s="184">
        <f t="shared" si="124"/>
        <v>-1258.49875</v>
      </c>
      <c r="T717" s="180"/>
      <c r="U717" s="188"/>
      <c r="V717" s="186"/>
      <c r="W717" s="186">
        <f t="shared" si="157"/>
        <v>-1258.49875</v>
      </c>
      <c r="X717" s="187"/>
      <c r="Y717" s="186"/>
      <c r="Z717" s="186"/>
      <c r="AA717" s="188"/>
      <c r="AB717" s="186"/>
      <c r="AC717" s="260">
        <f t="shared" si="158"/>
        <v>-1258.49875</v>
      </c>
      <c r="AD717" s="180"/>
      <c r="AE717" s="180"/>
      <c r="AF717" s="190">
        <f t="shared" si="159"/>
        <v>0</v>
      </c>
    </row>
    <row r="718" spans="1:32">
      <c r="A718" s="180">
        <v>677</v>
      </c>
      <c r="B718" s="180" t="s">
        <v>468</v>
      </c>
      <c r="C718" s="181" t="s">
        <v>403</v>
      </c>
      <c r="D718" s="180" t="s">
        <v>939</v>
      </c>
      <c r="E718" s="229" t="s">
        <v>956</v>
      </c>
      <c r="F718" s="183">
        <v>-28833.91</v>
      </c>
      <c r="G718" s="183">
        <v>0</v>
      </c>
      <c r="H718" s="183">
        <v>-1115.76</v>
      </c>
      <c r="I718" s="183">
        <v>-2856.94</v>
      </c>
      <c r="J718" s="183">
        <v>-1852.04</v>
      </c>
      <c r="K718" s="183">
        <v>-6294.21</v>
      </c>
      <c r="L718" s="183">
        <v>-13135.39</v>
      </c>
      <c r="M718" s="183">
        <v>-13741.25</v>
      </c>
      <c r="N718" s="183">
        <v>-13741.25</v>
      </c>
      <c r="O718" s="183">
        <v>-13741.25</v>
      </c>
      <c r="P718" s="183">
        <v>-15628.66</v>
      </c>
      <c r="Q718" s="183">
        <v>-14211.57</v>
      </c>
      <c r="R718" s="183">
        <v>-14211.57</v>
      </c>
      <c r="S718" s="184">
        <f>((F718+R718)+((G718+H718+I718+J718+K718+L718+M718+N718+O718+P718+Q718)*2))/24</f>
        <v>-9820.0883333333331</v>
      </c>
      <c r="T718" s="180"/>
      <c r="U718" s="188"/>
      <c r="V718" s="186"/>
      <c r="W718" s="186">
        <f t="shared" si="157"/>
        <v>-9820.0883333333331</v>
      </c>
      <c r="X718" s="187"/>
      <c r="Y718" s="186"/>
      <c r="Z718" s="186"/>
      <c r="AA718" s="188"/>
      <c r="AB718" s="186"/>
      <c r="AC718" s="260">
        <f t="shared" si="158"/>
        <v>-9820.0883333333331</v>
      </c>
      <c r="AD718" s="180"/>
      <c r="AE718" s="180"/>
      <c r="AF718" s="190">
        <f t="shared" si="159"/>
        <v>0</v>
      </c>
    </row>
    <row r="719" spans="1:32">
      <c r="A719" s="180">
        <v>678</v>
      </c>
      <c r="B719" s="180" t="s">
        <v>468</v>
      </c>
      <c r="C719" s="181" t="s">
        <v>1086</v>
      </c>
      <c r="D719" s="180"/>
      <c r="E719" s="229" t="s">
        <v>957</v>
      </c>
      <c r="F719" s="183">
        <v>-171784.99</v>
      </c>
      <c r="G719" s="183">
        <v>-138535.85</v>
      </c>
      <c r="H719" s="183">
        <v>-234165.66</v>
      </c>
      <c r="I719" s="183">
        <v>-306789.43</v>
      </c>
      <c r="J719" s="183">
        <v>-266856.69</v>
      </c>
      <c r="K719" s="183">
        <v>-156229.85999999999</v>
      </c>
      <c r="L719" s="183">
        <v>-20137.759999999998</v>
      </c>
      <c r="M719" s="183">
        <v>121481.1</v>
      </c>
      <c r="N719" s="183">
        <v>270685.90000000002</v>
      </c>
      <c r="O719" s="183">
        <v>414283.83</v>
      </c>
      <c r="P719" s="183">
        <v>487606.76</v>
      </c>
      <c r="Q719" s="183">
        <v>452426.71</v>
      </c>
      <c r="R719" s="183">
        <v>279555.67</v>
      </c>
      <c r="S719" s="184">
        <f>((F719+R719)+((G719+H719+I719+J719+K719+L719+M719+N719+O719+P719+Q719)*2))/24</f>
        <v>56471.199166666687</v>
      </c>
      <c r="T719" s="180"/>
      <c r="U719" s="188"/>
      <c r="V719" s="186"/>
      <c r="W719" s="186">
        <f t="shared" si="157"/>
        <v>56471.199166666687</v>
      </c>
      <c r="X719" s="187"/>
      <c r="Y719" s="186"/>
      <c r="Z719" s="186"/>
      <c r="AA719" s="188"/>
      <c r="AB719" s="186"/>
      <c r="AC719" s="260">
        <f t="shared" si="158"/>
        <v>56471.199166666687</v>
      </c>
      <c r="AD719" s="180"/>
      <c r="AE719" s="180"/>
      <c r="AF719" s="190"/>
    </row>
    <row r="720" spans="1:32">
      <c r="A720" s="180">
        <v>679</v>
      </c>
      <c r="B720" s="180" t="s">
        <v>468</v>
      </c>
      <c r="C720" s="181" t="s">
        <v>1086</v>
      </c>
      <c r="D720" s="180" t="s">
        <v>22</v>
      </c>
      <c r="E720" s="229" t="s">
        <v>958</v>
      </c>
      <c r="F720" s="225">
        <v>-829904.01</v>
      </c>
      <c r="G720" s="225">
        <v>-53156.21</v>
      </c>
      <c r="H720" s="225">
        <v>-102146.57</v>
      </c>
      <c r="I720" s="225">
        <v>-165758.19</v>
      </c>
      <c r="J720" s="225">
        <v>-219314.8</v>
      </c>
      <c r="K720" s="225">
        <v>-251026.81</v>
      </c>
      <c r="L720" s="225">
        <v>-282799.12</v>
      </c>
      <c r="M720" s="225">
        <v>-327470.48</v>
      </c>
      <c r="N720" s="225">
        <v>-385838.23</v>
      </c>
      <c r="O720" s="225">
        <v>-450228.5</v>
      </c>
      <c r="P720" s="225">
        <v>-504806.56</v>
      </c>
      <c r="Q720" s="225">
        <v>-551367.89</v>
      </c>
      <c r="R720" s="225">
        <v>-608879.27</v>
      </c>
      <c r="S720" s="184">
        <f t="shared" si="124"/>
        <v>-334442.08333333337</v>
      </c>
      <c r="T720" s="180"/>
      <c r="U720" s="188"/>
      <c r="V720" s="186"/>
      <c r="W720" s="186">
        <f t="shared" si="157"/>
        <v>-334442.08333333337</v>
      </c>
      <c r="X720" s="187"/>
      <c r="Y720" s="186"/>
      <c r="Z720" s="186"/>
      <c r="AA720" s="188"/>
      <c r="AB720" s="186"/>
      <c r="AC720" s="260">
        <f t="shared" ref="AC720" si="160">+S720</f>
        <v>-334442.08333333337</v>
      </c>
      <c r="AD720" s="180"/>
      <c r="AE720" s="180"/>
      <c r="AF720" s="190">
        <f t="shared" si="159"/>
        <v>0</v>
      </c>
    </row>
    <row r="721" spans="1:32">
      <c r="A721" s="180">
        <v>680</v>
      </c>
      <c r="B721" s="180"/>
      <c r="C721" s="180"/>
      <c r="D721" s="180"/>
      <c r="E721" s="229" t="s">
        <v>404</v>
      </c>
      <c r="F721" s="211">
        <f>SUM(F653:F720)</f>
        <v>-314395576.48000002</v>
      </c>
      <c r="G721" s="211">
        <f t="shared" ref="G721:R721" si="161">SUM(G653:G720)</f>
        <v>-47732032.550000019</v>
      </c>
      <c r="H721" s="211">
        <f t="shared" si="161"/>
        <v>-89003173.969999939</v>
      </c>
      <c r="I721" s="211">
        <f t="shared" si="161"/>
        <v>-127675612.98999998</v>
      </c>
      <c r="J721" s="211">
        <f t="shared" si="161"/>
        <v>-153264605.07000008</v>
      </c>
      <c r="K721" s="211">
        <f t="shared" si="161"/>
        <v>-170586809.26999998</v>
      </c>
      <c r="L721" s="211">
        <f t="shared" si="161"/>
        <v>-184745735.13999999</v>
      </c>
      <c r="M721" s="211">
        <f t="shared" si="161"/>
        <v>-197775467.32999998</v>
      </c>
      <c r="N721" s="211">
        <f t="shared" si="161"/>
        <v>-209894541.4600001</v>
      </c>
      <c r="O721" s="211">
        <f t="shared" si="161"/>
        <v>-224410277.96000001</v>
      </c>
      <c r="P721" s="211">
        <f t="shared" si="161"/>
        <v>-248717126.94</v>
      </c>
      <c r="Q721" s="211">
        <f t="shared" si="161"/>
        <v>-287719611.15999997</v>
      </c>
      <c r="R721" s="211">
        <f t="shared" si="161"/>
        <v>-337332678.37999994</v>
      </c>
      <c r="S721" s="212">
        <f>SUM(S653:S720)</f>
        <v>-188949093.43916675</v>
      </c>
      <c r="T721" s="180"/>
      <c r="U721" s="188"/>
      <c r="V721" s="186"/>
      <c r="W721" s="186"/>
      <c r="X721" s="187"/>
      <c r="Y721" s="186"/>
      <c r="Z721" s="186"/>
      <c r="AA721" s="188"/>
      <c r="AB721" s="186"/>
      <c r="AC721" s="180"/>
      <c r="AD721" s="180"/>
      <c r="AE721" s="180"/>
      <c r="AF721" s="190">
        <f t="shared" si="159"/>
        <v>0</v>
      </c>
    </row>
    <row r="722" spans="1:32">
      <c r="A722" s="180">
        <v>681</v>
      </c>
      <c r="B722" s="180"/>
      <c r="C722" s="180"/>
      <c r="D722" s="180"/>
      <c r="E722" s="229"/>
      <c r="F722" s="183"/>
      <c r="G722" s="264"/>
      <c r="H722" s="252"/>
      <c r="I722" s="252"/>
      <c r="J722" s="253"/>
      <c r="K722" s="254"/>
      <c r="L722" s="255"/>
      <c r="M722" s="256"/>
      <c r="N722" s="257"/>
      <c r="O722" s="224"/>
      <c r="P722" s="258"/>
      <c r="Q722" s="265"/>
      <c r="R722" s="183"/>
      <c r="S722" s="185"/>
      <c r="T722" s="180"/>
      <c r="U722" s="188"/>
      <c r="V722" s="186"/>
      <c r="W722" s="186"/>
      <c r="X722" s="187"/>
      <c r="Y722" s="186"/>
      <c r="Z722" s="186"/>
      <c r="AA722" s="188"/>
      <c r="AB722" s="186"/>
      <c r="AC722" s="180"/>
      <c r="AD722" s="180"/>
      <c r="AE722" s="180"/>
      <c r="AF722" s="190">
        <f t="shared" si="159"/>
        <v>0</v>
      </c>
    </row>
    <row r="723" spans="1:32">
      <c r="A723" s="180">
        <v>682</v>
      </c>
      <c r="B723" s="180" t="s">
        <v>441</v>
      </c>
      <c r="C723" s="180" t="s">
        <v>410</v>
      </c>
      <c r="D723" s="180"/>
      <c r="E723" s="229" t="s">
        <v>411</v>
      </c>
      <c r="F723" s="183">
        <v>-8173.8</v>
      </c>
      <c r="G723" s="264">
        <v>0</v>
      </c>
      <c r="H723" s="252">
        <v>-406.51</v>
      </c>
      <c r="I723" s="252">
        <v>-942.09</v>
      </c>
      <c r="J723" s="253">
        <v>-2508.06</v>
      </c>
      <c r="K723" s="254">
        <v>-2698.71</v>
      </c>
      <c r="L723" s="255">
        <v>-3699.7</v>
      </c>
      <c r="M723" s="256">
        <v>-4642.1899999999996</v>
      </c>
      <c r="N723" s="257">
        <v>-4864.66</v>
      </c>
      <c r="O723" s="224">
        <v>-4864.66</v>
      </c>
      <c r="P723" s="258">
        <v>-5125.6400000000003</v>
      </c>
      <c r="Q723" s="265">
        <v>-5432.72</v>
      </c>
      <c r="R723" s="183">
        <v>-5925.56</v>
      </c>
      <c r="S723" s="184">
        <f t="shared" ref="S723:S733" si="162">((F723+R723)+((G723+H723+I723+J723+K723+L723+M723+N723+O723+P723+Q723)*2))/24</f>
        <v>-3519.5516666666663</v>
      </c>
      <c r="T723" s="180"/>
      <c r="U723" s="188"/>
      <c r="V723" s="186"/>
      <c r="W723" s="186">
        <f>+S723</f>
        <v>-3519.5516666666663</v>
      </c>
      <c r="X723" s="187"/>
      <c r="Y723" s="186"/>
      <c r="Z723" s="186"/>
      <c r="AA723" s="188"/>
      <c r="AB723" s="186"/>
      <c r="AC723" s="260">
        <f>+S723</f>
        <v>-3519.5516666666663</v>
      </c>
      <c r="AD723" s="180"/>
      <c r="AE723" s="180"/>
      <c r="AF723" s="190"/>
    </row>
    <row r="724" spans="1:32">
      <c r="A724" s="180">
        <v>683</v>
      </c>
      <c r="B724" s="181" t="s">
        <v>441</v>
      </c>
      <c r="C724" s="181" t="s">
        <v>405</v>
      </c>
      <c r="D724" s="181" t="s">
        <v>959</v>
      </c>
      <c r="E724" s="282" t="s">
        <v>406</v>
      </c>
      <c r="F724" s="183">
        <v>-45.93</v>
      </c>
      <c r="G724" s="183">
        <v>-1.91</v>
      </c>
      <c r="H724" s="183">
        <v>-3.82</v>
      </c>
      <c r="I724" s="183">
        <v>-5.6</v>
      </c>
      <c r="J724" s="183">
        <v>-55.82</v>
      </c>
      <c r="K724" s="183">
        <v>-265.44</v>
      </c>
      <c r="L724" s="183">
        <v>-589.05999999999995</v>
      </c>
      <c r="M724" s="183">
        <v>-2989.04</v>
      </c>
      <c r="N724" s="183">
        <v>-3100.9</v>
      </c>
      <c r="O724" s="183">
        <v>-3229.19</v>
      </c>
      <c r="P724" s="183">
        <v>-3318.83</v>
      </c>
      <c r="Q724" s="183">
        <v>-3457.73</v>
      </c>
      <c r="R724" s="183">
        <v>-3607.63</v>
      </c>
      <c r="S724" s="184">
        <f t="shared" si="162"/>
        <v>-1570.3433333333332</v>
      </c>
      <c r="T724" s="180"/>
      <c r="U724" s="188"/>
      <c r="V724" s="186"/>
      <c r="W724" s="186">
        <f>+S724</f>
        <v>-1570.3433333333332</v>
      </c>
      <c r="X724" s="187"/>
      <c r="Y724" s="186"/>
      <c r="Z724" s="186"/>
      <c r="AA724" s="188"/>
      <c r="AB724" s="186"/>
      <c r="AC724" s="260">
        <f>+S724</f>
        <v>-1570.3433333333332</v>
      </c>
      <c r="AD724" s="180"/>
      <c r="AE724" s="180"/>
      <c r="AF724" s="190">
        <f t="shared" si="159"/>
        <v>0</v>
      </c>
    </row>
    <row r="725" spans="1:32">
      <c r="A725" s="180">
        <v>684</v>
      </c>
      <c r="B725" s="181" t="s">
        <v>441</v>
      </c>
      <c r="C725" s="181" t="s">
        <v>405</v>
      </c>
      <c r="D725" s="181" t="s">
        <v>960</v>
      </c>
      <c r="E725" s="282" t="s">
        <v>961</v>
      </c>
      <c r="F725" s="183">
        <v>-50576.59</v>
      </c>
      <c r="G725" s="183">
        <v>-1252.3900000000001</v>
      </c>
      <c r="H725" s="183">
        <v>-2592.67</v>
      </c>
      <c r="I725" s="183">
        <v>-5706.72</v>
      </c>
      <c r="J725" s="183">
        <v>-5706.72</v>
      </c>
      <c r="K725" s="183">
        <v>-5706.72</v>
      </c>
      <c r="L725" s="183">
        <v>-5706.72</v>
      </c>
      <c r="M725" s="183">
        <v>-5706.72</v>
      </c>
      <c r="N725" s="183">
        <v>-5706.72</v>
      </c>
      <c r="O725" s="183">
        <v>-5706.72</v>
      </c>
      <c r="P725" s="183">
        <v>-5706.72</v>
      </c>
      <c r="Q725" s="183">
        <v>-5706.72</v>
      </c>
      <c r="R725" s="183">
        <v>-5706.72</v>
      </c>
      <c r="S725" s="184">
        <f t="shared" si="162"/>
        <v>-6945.5995833333336</v>
      </c>
      <c r="T725" s="180"/>
      <c r="U725" s="188"/>
      <c r="V725" s="186"/>
      <c r="W725" s="186">
        <f>+S725</f>
        <v>-6945.5995833333336</v>
      </c>
      <c r="X725" s="187"/>
      <c r="Y725" s="186"/>
      <c r="Z725" s="186"/>
      <c r="AA725" s="188"/>
      <c r="AB725" s="186"/>
      <c r="AC725" s="260">
        <f t="shared" ref="AC725:AC733" si="163">+S725</f>
        <v>-6945.5995833333336</v>
      </c>
      <c r="AD725" s="180"/>
      <c r="AE725" s="180"/>
      <c r="AF725" s="190">
        <f t="shared" si="159"/>
        <v>0</v>
      </c>
    </row>
    <row r="726" spans="1:32">
      <c r="A726" s="180">
        <v>685</v>
      </c>
      <c r="B726" s="181" t="s">
        <v>441</v>
      </c>
      <c r="C726" s="181" t="s">
        <v>409</v>
      </c>
      <c r="D726" s="181"/>
      <c r="E726" s="282" t="s">
        <v>967</v>
      </c>
      <c r="F726" s="183">
        <v>104.97</v>
      </c>
      <c r="G726" s="183">
        <v>-10859.78</v>
      </c>
      <c r="H726" s="183">
        <v>-20705.97</v>
      </c>
      <c r="I726" s="183">
        <v>-29580.07</v>
      </c>
      <c r="J726" s="183">
        <v>-29580.07</v>
      </c>
      <c r="K726" s="183">
        <v>-29580.07</v>
      </c>
      <c r="L726" s="183">
        <v>-29580.07</v>
      </c>
      <c r="M726" s="183">
        <v>-29580.07</v>
      </c>
      <c r="N726" s="183">
        <v>-29459.11</v>
      </c>
      <c r="O726" s="183">
        <v>-29396.77</v>
      </c>
      <c r="P726" s="183">
        <v>-29396.77</v>
      </c>
      <c r="Q726" s="183">
        <v>-29396.77</v>
      </c>
      <c r="R726" s="183">
        <v>-29359.65</v>
      </c>
      <c r="S726" s="184">
        <f t="shared" si="162"/>
        <v>-25978.57166666667</v>
      </c>
      <c r="T726" s="180"/>
      <c r="U726" s="188"/>
      <c r="V726" s="186"/>
      <c r="W726" s="186">
        <f t="shared" ref="W726:W733" si="164">+S726</f>
        <v>-25978.57166666667</v>
      </c>
      <c r="X726" s="187"/>
      <c r="Y726" s="186"/>
      <c r="Z726" s="186"/>
      <c r="AA726" s="188"/>
      <c r="AB726" s="186"/>
      <c r="AC726" s="260">
        <f t="shared" si="163"/>
        <v>-25978.57166666667</v>
      </c>
      <c r="AD726" s="180"/>
      <c r="AE726" s="180"/>
      <c r="AF726" s="190">
        <f t="shared" si="159"/>
        <v>0</v>
      </c>
    </row>
    <row r="727" spans="1:32">
      <c r="A727" s="180">
        <v>686</v>
      </c>
      <c r="B727" s="181" t="s">
        <v>441</v>
      </c>
      <c r="C727" s="181" t="s">
        <v>407</v>
      </c>
      <c r="D727" s="181"/>
      <c r="E727" s="282" t="s">
        <v>408</v>
      </c>
      <c r="F727" s="183">
        <v>-1511.72</v>
      </c>
      <c r="G727" s="183">
        <v>-1043.5899999999999</v>
      </c>
      <c r="H727" s="183">
        <v>-1082.1400000000001</v>
      </c>
      <c r="I727" s="183">
        <v>-1082.1400000000001</v>
      </c>
      <c r="J727" s="183">
        <v>-1082.1400000000001</v>
      </c>
      <c r="K727" s="183">
        <v>-1082.1400000000001</v>
      </c>
      <c r="L727" s="183">
        <v>-1168.8399999999999</v>
      </c>
      <c r="M727" s="183">
        <v>-1517.99</v>
      </c>
      <c r="N727" s="183">
        <v>-1528.92</v>
      </c>
      <c r="O727" s="183">
        <v>-1529.05</v>
      </c>
      <c r="P727" s="183">
        <v>-1615.75</v>
      </c>
      <c r="Q727" s="183">
        <v>-1615.75</v>
      </c>
      <c r="R727" s="183">
        <v>-1633.15</v>
      </c>
      <c r="S727" s="184">
        <f t="shared" si="162"/>
        <v>-1326.7404166666668</v>
      </c>
      <c r="T727" s="180"/>
      <c r="U727" s="188"/>
      <c r="V727" s="186"/>
      <c r="W727" s="186">
        <f t="shared" si="164"/>
        <v>-1326.7404166666668</v>
      </c>
      <c r="X727" s="187"/>
      <c r="Y727" s="186"/>
      <c r="Z727" s="186"/>
      <c r="AA727" s="188"/>
      <c r="AB727" s="186"/>
      <c r="AC727" s="260">
        <f t="shared" si="163"/>
        <v>-1326.7404166666668</v>
      </c>
      <c r="AD727" s="180"/>
      <c r="AE727" s="180"/>
      <c r="AF727" s="190">
        <f t="shared" si="159"/>
        <v>0</v>
      </c>
    </row>
    <row r="728" spans="1:32">
      <c r="A728" s="180">
        <v>687</v>
      </c>
      <c r="B728" s="181" t="s">
        <v>441</v>
      </c>
      <c r="C728" s="181" t="s">
        <v>407</v>
      </c>
      <c r="D728" s="181" t="s">
        <v>965</v>
      </c>
      <c r="E728" s="282" t="s">
        <v>966</v>
      </c>
      <c r="F728" s="183">
        <v>-3222.37</v>
      </c>
      <c r="G728" s="183">
        <v>-1261.24</v>
      </c>
      <c r="H728" s="183">
        <v>-2259.88</v>
      </c>
      <c r="I728" s="183">
        <v>-2449.81</v>
      </c>
      <c r="J728" s="183">
        <v>-2459.62</v>
      </c>
      <c r="K728" s="183">
        <v>-2682.26</v>
      </c>
      <c r="L728" s="183">
        <v>-2745.46</v>
      </c>
      <c r="M728" s="183">
        <v>-2934.08</v>
      </c>
      <c r="N728" s="183">
        <v>-2980.07</v>
      </c>
      <c r="O728" s="183">
        <v>-3977.35</v>
      </c>
      <c r="P728" s="183">
        <v>-4468.75</v>
      </c>
      <c r="Q728" s="183">
        <v>-4747.8500000000004</v>
      </c>
      <c r="R728" s="183">
        <v>-4756.04</v>
      </c>
      <c r="S728" s="184">
        <f t="shared" si="162"/>
        <v>-3079.6312499999999</v>
      </c>
      <c r="T728" s="180"/>
      <c r="U728" s="188"/>
      <c r="V728" s="186"/>
      <c r="W728" s="186">
        <f t="shared" si="164"/>
        <v>-3079.6312499999999</v>
      </c>
      <c r="X728" s="187"/>
      <c r="Y728" s="186"/>
      <c r="Z728" s="186"/>
      <c r="AA728" s="188"/>
      <c r="AB728" s="186"/>
      <c r="AC728" s="260">
        <f t="shared" si="163"/>
        <v>-3079.6312499999999</v>
      </c>
      <c r="AD728" s="180"/>
      <c r="AE728" s="180"/>
      <c r="AF728" s="190">
        <f t="shared" si="159"/>
        <v>0</v>
      </c>
    </row>
    <row r="729" spans="1:32">
      <c r="A729" s="180">
        <v>688</v>
      </c>
      <c r="B729" s="181" t="s">
        <v>441</v>
      </c>
      <c r="C729" s="181" t="s">
        <v>1153</v>
      </c>
      <c r="D729" s="181"/>
      <c r="E729" s="282" t="s">
        <v>1154</v>
      </c>
      <c r="F729" s="183">
        <v>-649294.52</v>
      </c>
      <c r="G729" s="183">
        <v>-79400.179999999993</v>
      </c>
      <c r="H729" s="183">
        <v>-151344.26</v>
      </c>
      <c r="I729" s="183">
        <v>-214351.55</v>
      </c>
      <c r="J729" s="183">
        <v>-279155.31</v>
      </c>
      <c r="K729" s="183">
        <v>-346866.28</v>
      </c>
      <c r="L729" s="183">
        <v>-421084.49</v>
      </c>
      <c r="M729" s="183">
        <v>-485853.34</v>
      </c>
      <c r="N729" s="183">
        <v>-551746.19999999995</v>
      </c>
      <c r="O729" s="183">
        <v>-604615.03</v>
      </c>
      <c r="P729" s="183">
        <v>-672846.26</v>
      </c>
      <c r="Q729" s="183">
        <v>-742192.3</v>
      </c>
      <c r="R729" s="183">
        <v>-775997.25</v>
      </c>
      <c r="S729" s="184">
        <f t="shared" si="162"/>
        <v>-438508.42375000002</v>
      </c>
      <c r="T729" s="180"/>
      <c r="U729" s="188"/>
      <c r="V729" s="186"/>
      <c r="W729" s="186">
        <f t="shared" si="164"/>
        <v>-438508.42375000002</v>
      </c>
      <c r="X729" s="187"/>
      <c r="Y729" s="186"/>
      <c r="Z729" s="186"/>
      <c r="AA729" s="188"/>
      <c r="AB729" s="186"/>
      <c r="AC729" s="260">
        <f t="shared" si="163"/>
        <v>-438508.42375000002</v>
      </c>
      <c r="AD729" s="180"/>
      <c r="AE729" s="180"/>
      <c r="AF729" s="190">
        <f t="shared" si="159"/>
        <v>0</v>
      </c>
    </row>
    <row r="730" spans="1:32">
      <c r="A730" s="180">
        <v>689</v>
      </c>
      <c r="B730" s="181" t="s">
        <v>466</v>
      </c>
      <c r="C730" s="181" t="s">
        <v>405</v>
      </c>
      <c r="D730" s="180" t="s">
        <v>360</v>
      </c>
      <c r="E730" s="229" t="s">
        <v>962</v>
      </c>
      <c r="F730" s="183">
        <v>-57922.16</v>
      </c>
      <c r="G730" s="183">
        <v>-1641.39</v>
      </c>
      <c r="H730" s="183">
        <v>-4813</v>
      </c>
      <c r="I730" s="183">
        <v>-8725.49</v>
      </c>
      <c r="J730" s="183">
        <v>-11634.14</v>
      </c>
      <c r="K730" s="183">
        <v>-22002.9</v>
      </c>
      <c r="L730" s="183">
        <v>-176340.97</v>
      </c>
      <c r="M730" s="183">
        <v>-179306.53</v>
      </c>
      <c r="N730" s="183">
        <v>-180636.38</v>
      </c>
      <c r="O730" s="183">
        <v>-190087.36</v>
      </c>
      <c r="P730" s="183">
        <v>-192665.21</v>
      </c>
      <c r="Q730" s="183">
        <v>-196032.55</v>
      </c>
      <c r="R730" s="183">
        <v>-198557.92</v>
      </c>
      <c r="S730" s="184">
        <f t="shared" si="162"/>
        <v>-107677.16333333333</v>
      </c>
      <c r="T730" s="180"/>
      <c r="U730" s="188"/>
      <c r="V730" s="186"/>
      <c r="W730" s="186">
        <f t="shared" si="164"/>
        <v>-107677.16333333333</v>
      </c>
      <c r="X730" s="187"/>
      <c r="Y730" s="186"/>
      <c r="Z730" s="186"/>
      <c r="AA730" s="188"/>
      <c r="AB730" s="186"/>
      <c r="AC730" s="260">
        <f t="shared" si="163"/>
        <v>-107677.16333333333</v>
      </c>
      <c r="AD730" s="180"/>
      <c r="AE730" s="180"/>
      <c r="AF730" s="190">
        <f t="shared" si="159"/>
        <v>0</v>
      </c>
    </row>
    <row r="731" spans="1:32">
      <c r="A731" s="180">
        <v>690</v>
      </c>
      <c r="B731" s="181" t="s">
        <v>466</v>
      </c>
      <c r="C731" s="181" t="s">
        <v>405</v>
      </c>
      <c r="D731" s="181" t="s">
        <v>963</v>
      </c>
      <c r="E731" s="229" t="s">
        <v>964</v>
      </c>
      <c r="F731" s="183">
        <v>-272944.33</v>
      </c>
      <c r="G731" s="183">
        <v>-20829.28</v>
      </c>
      <c r="H731" s="183">
        <v>-41209.5</v>
      </c>
      <c r="I731" s="183">
        <v>-60089.82</v>
      </c>
      <c r="J731" s="183">
        <v>-76000.759999999995</v>
      </c>
      <c r="K731" s="183">
        <v>-92789.43</v>
      </c>
      <c r="L731" s="183">
        <v>-110858.3</v>
      </c>
      <c r="M731" s="183">
        <v>-130666.34</v>
      </c>
      <c r="N731" s="183">
        <v>-153234.5</v>
      </c>
      <c r="O731" s="183">
        <v>-177619.34</v>
      </c>
      <c r="P731" s="183">
        <v>-232589.47</v>
      </c>
      <c r="Q731" s="183">
        <v>-251879.15</v>
      </c>
      <c r="R731" s="183">
        <v>-272801.17</v>
      </c>
      <c r="S731" s="184">
        <f t="shared" si="162"/>
        <v>-135053.22</v>
      </c>
      <c r="T731" s="180"/>
      <c r="U731" s="188"/>
      <c r="V731" s="186"/>
      <c r="W731" s="186">
        <f t="shared" si="164"/>
        <v>-135053.22</v>
      </c>
      <c r="X731" s="187"/>
      <c r="Y731" s="186"/>
      <c r="Z731" s="186"/>
      <c r="AA731" s="188"/>
      <c r="AB731" s="186"/>
      <c r="AC731" s="260">
        <f t="shared" si="163"/>
        <v>-135053.22</v>
      </c>
      <c r="AD731" s="180"/>
      <c r="AE731" s="180"/>
      <c r="AF731" s="190">
        <f t="shared" si="159"/>
        <v>0</v>
      </c>
    </row>
    <row r="732" spans="1:32">
      <c r="A732" s="180">
        <v>691</v>
      </c>
      <c r="B732" s="181" t="s">
        <v>468</v>
      </c>
      <c r="C732" s="181" t="s">
        <v>405</v>
      </c>
      <c r="D732" s="180" t="s">
        <v>360</v>
      </c>
      <c r="E732" s="229" t="s">
        <v>962</v>
      </c>
      <c r="F732" s="183">
        <v>-127456.02</v>
      </c>
      <c r="G732" s="183">
        <v>-50829.71</v>
      </c>
      <c r="H732" s="183">
        <v>-51307.81</v>
      </c>
      <c r="I732" s="183">
        <v>-60315.92</v>
      </c>
      <c r="J732" s="183">
        <v>-72542.36</v>
      </c>
      <c r="K732" s="183">
        <v>-73588.78</v>
      </c>
      <c r="L732" s="183">
        <v>-85097.09</v>
      </c>
      <c r="M732" s="183">
        <v>-111349.18</v>
      </c>
      <c r="N732" s="183">
        <v>-116886.18</v>
      </c>
      <c r="O732" s="183">
        <v>-248037.33</v>
      </c>
      <c r="P732" s="183">
        <v>-255424.8</v>
      </c>
      <c r="Q732" s="183">
        <v>-270646.39</v>
      </c>
      <c r="R732" s="183">
        <v>-283848.56</v>
      </c>
      <c r="S732" s="184">
        <f t="shared" si="162"/>
        <v>-133473.15333333332</v>
      </c>
      <c r="T732" s="180"/>
      <c r="U732" s="188"/>
      <c r="V732" s="186"/>
      <c r="W732" s="186">
        <f t="shared" si="164"/>
        <v>-133473.15333333332</v>
      </c>
      <c r="X732" s="187"/>
      <c r="Y732" s="186"/>
      <c r="Z732" s="186"/>
      <c r="AA732" s="188"/>
      <c r="AB732" s="186"/>
      <c r="AC732" s="260">
        <f t="shared" si="163"/>
        <v>-133473.15333333332</v>
      </c>
      <c r="AD732" s="180"/>
      <c r="AE732" s="180"/>
      <c r="AF732" s="190">
        <f t="shared" si="159"/>
        <v>0</v>
      </c>
    </row>
    <row r="733" spans="1:32">
      <c r="A733" s="180">
        <v>692</v>
      </c>
      <c r="B733" s="181" t="s">
        <v>468</v>
      </c>
      <c r="C733" s="181" t="s">
        <v>405</v>
      </c>
      <c r="D733" s="180" t="s">
        <v>963</v>
      </c>
      <c r="E733" s="229" t="s">
        <v>964</v>
      </c>
      <c r="F733" s="183">
        <v>-4504936.62</v>
      </c>
      <c r="G733" s="183">
        <v>-385413.3</v>
      </c>
      <c r="H733" s="183">
        <v>-729809.54</v>
      </c>
      <c r="I733" s="183">
        <v>-1071182.24</v>
      </c>
      <c r="J733" s="183">
        <v>-1359215.21</v>
      </c>
      <c r="K733" s="183">
        <v>-1644927.32</v>
      </c>
      <c r="L733" s="183">
        <v>-1920296.64</v>
      </c>
      <c r="M733" s="183">
        <v>-2127459.1800000002</v>
      </c>
      <c r="N733" s="183">
        <v>-2335906.56</v>
      </c>
      <c r="O733" s="183">
        <v>-2538098.5</v>
      </c>
      <c r="P733" s="183">
        <v>-2740440.94</v>
      </c>
      <c r="Q733" s="183">
        <v>-2935997.06</v>
      </c>
      <c r="R733" s="183">
        <v>-3136992.3</v>
      </c>
      <c r="S733" s="184">
        <f t="shared" si="162"/>
        <v>-1967475.9124999999</v>
      </c>
      <c r="T733" s="180"/>
      <c r="U733" s="188"/>
      <c r="V733" s="186"/>
      <c r="W733" s="186">
        <f t="shared" si="164"/>
        <v>-1967475.9124999999</v>
      </c>
      <c r="X733" s="187"/>
      <c r="Y733" s="186"/>
      <c r="Z733" s="186"/>
      <c r="AA733" s="188"/>
      <c r="AB733" s="186"/>
      <c r="AC733" s="260">
        <f t="shared" si="163"/>
        <v>-1967475.9124999999</v>
      </c>
      <c r="AD733" s="180"/>
      <c r="AE733" s="180"/>
      <c r="AF733" s="190">
        <f t="shared" si="159"/>
        <v>0</v>
      </c>
    </row>
    <row r="734" spans="1:32">
      <c r="A734" s="180">
        <v>693</v>
      </c>
      <c r="B734" s="180"/>
      <c r="C734" s="180"/>
      <c r="D734" s="180"/>
      <c r="E734" s="229" t="s">
        <v>412</v>
      </c>
      <c r="F734" s="212">
        <f t="shared" ref="F734" si="165">SUM(F723:F733)</f>
        <v>-5675979.0899999999</v>
      </c>
      <c r="G734" s="212">
        <f t="shared" ref="G734:R734" si="166">SUM(G723:G733)</f>
        <v>-552532.77</v>
      </c>
      <c r="H734" s="212">
        <f t="shared" si="166"/>
        <v>-1005535.1000000001</v>
      </c>
      <c r="I734" s="212">
        <f t="shared" si="166"/>
        <v>-1454431.45</v>
      </c>
      <c r="J734" s="212">
        <f t="shared" si="166"/>
        <v>-1839940.21</v>
      </c>
      <c r="K734" s="212">
        <f t="shared" si="166"/>
        <v>-2222190.0500000003</v>
      </c>
      <c r="L734" s="212">
        <f t="shared" si="166"/>
        <v>-2757167.34</v>
      </c>
      <c r="M734" s="212">
        <f t="shared" si="166"/>
        <v>-3082004.66</v>
      </c>
      <c r="N734" s="212">
        <f t="shared" si="166"/>
        <v>-3386050.2</v>
      </c>
      <c r="O734" s="212">
        <f t="shared" si="166"/>
        <v>-3807161.3</v>
      </c>
      <c r="P734" s="212">
        <f t="shared" si="166"/>
        <v>-4143599.1399999997</v>
      </c>
      <c r="Q734" s="212">
        <f t="shared" si="166"/>
        <v>-4447104.99</v>
      </c>
      <c r="R734" s="212">
        <f t="shared" si="166"/>
        <v>-4719185.95</v>
      </c>
      <c r="S734" s="212">
        <f>SUM(S723:S733)</f>
        <v>-2824608.3108333331</v>
      </c>
      <c r="T734" s="180"/>
      <c r="U734" s="188"/>
      <c r="V734" s="186"/>
      <c r="W734" s="186"/>
      <c r="X734" s="187"/>
      <c r="Y734" s="186"/>
      <c r="Z734" s="186"/>
      <c r="AA734" s="188"/>
      <c r="AB734" s="186"/>
      <c r="AC734" s="180"/>
      <c r="AD734" s="180"/>
      <c r="AE734" s="180"/>
    </row>
    <row r="735" spans="1:32">
      <c r="A735" s="180">
        <v>694</v>
      </c>
      <c r="B735" s="180"/>
      <c r="C735" s="180"/>
      <c r="D735" s="180"/>
      <c r="E735" s="229"/>
      <c r="F735" s="183"/>
      <c r="G735" s="264"/>
      <c r="H735" s="252"/>
      <c r="I735" s="252"/>
      <c r="J735" s="253"/>
      <c r="K735" s="254"/>
      <c r="L735" s="255"/>
      <c r="M735" s="256"/>
      <c r="N735" s="257"/>
      <c r="O735" s="224"/>
      <c r="P735" s="258"/>
      <c r="Q735" s="265"/>
      <c r="R735" s="183"/>
      <c r="S735" s="185"/>
      <c r="T735" s="180"/>
      <c r="U735" s="188"/>
      <c r="V735" s="186"/>
      <c r="W735" s="186"/>
      <c r="X735" s="187"/>
      <c r="Y735" s="186"/>
      <c r="Z735" s="186"/>
      <c r="AA735" s="188"/>
      <c r="AB735" s="186"/>
      <c r="AC735" s="180"/>
      <c r="AD735" s="180"/>
      <c r="AE735" s="180"/>
    </row>
    <row r="736" spans="1:32" ht="13.5" thickBot="1">
      <c r="A736" s="180">
        <v>695</v>
      </c>
      <c r="B736" s="274"/>
      <c r="C736" s="274"/>
      <c r="D736" s="274"/>
      <c r="E736" s="285" t="s">
        <v>413</v>
      </c>
      <c r="F736" s="276">
        <f t="shared" ref="F736:L736" si="167">+F734+F721+F651+F624+F581+F481+F439+F416+SUM(F484:F522)</f>
        <v>-1262198971.3000002</v>
      </c>
      <c r="G736" s="276">
        <f t="shared" si="167"/>
        <v>-984552125.33000016</v>
      </c>
      <c r="H736" s="276">
        <f t="shared" si="167"/>
        <v>-1009604091.7599999</v>
      </c>
      <c r="I736" s="276">
        <f t="shared" si="167"/>
        <v>-1038567759.47</v>
      </c>
      <c r="J736" s="276">
        <f t="shared" si="167"/>
        <v>-1046700305.0500002</v>
      </c>
      <c r="K736" s="276">
        <f t="shared" si="167"/>
        <v>-1062163982.4100001</v>
      </c>
      <c r="L736" s="276">
        <f t="shared" si="167"/>
        <v>-1082593718.8100002</v>
      </c>
      <c r="M736" s="276">
        <f t="shared" ref="M736:Q736" si="168">+M734+M721+M651+M624+M581+M481+M439+M416+SUM(M484:M522)</f>
        <v>-1107251282.1000001</v>
      </c>
      <c r="N736" s="276">
        <f t="shared" si="168"/>
        <v>-1133579732.6100001</v>
      </c>
      <c r="O736" s="276">
        <f t="shared" si="168"/>
        <v>-1178403726.77</v>
      </c>
      <c r="P736" s="276">
        <f t="shared" si="168"/>
        <v>-1220519086.8699999</v>
      </c>
      <c r="Q736" s="276">
        <f t="shared" si="168"/>
        <v>-1273973404.1900001</v>
      </c>
      <c r="R736" s="276">
        <f>+R734+R721+R651+R624+R581+R481+R439+R416+SUM(R484:R522)</f>
        <v>-1333883549.25</v>
      </c>
      <c r="S736" s="276">
        <f>+S734+S721+S651+S624+S581+S481+S439+S416+SUM(S484:S522)</f>
        <v>-1119662539.6370835</v>
      </c>
      <c r="T736" s="274"/>
      <c r="U736" s="277"/>
      <c r="V736" s="278"/>
      <c r="W736" s="278"/>
      <c r="X736" s="279"/>
      <c r="Y736" s="278"/>
      <c r="Z736" s="278"/>
      <c r="AA736" s="277"/>
      <c r="AB736" s="278"/>
      <c r="AC736" s="274"/>
      <c r="AD736" s="274"/>
      <c r="AE736" s="274"/>
    </row>
    <row r="737" spans="1:31" ht="13.5" thickTop="1">
      <c r="A737" s="180">
        <v>696</v>
      </c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8"/>
      <c r="T737" s="180"/>
      <c r="U737" s="200"/>
      <c r="V737" s="199"/>
      <c r="W737" s="199"/>
      <c r="X737" s="199"/>
      <c r="Y737" s="199"/>
      <c r="Z737" s="199"/>
      <c r="AA737" s="200"/>
      <c r="AB737" s="199"/>
      <c r="AC737" s="286"/>
      <c r="AD737" s="286"/>
      <c r="AE737" s="286"/>
    </row>
    <row r="738" spans="1:31">
      <c r="A738" s="180">
        <v>697</v>
      </c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8"/>
      <c r="T738" s="180"/>
      <c r="U738" s="188"/>
      <c r="V738" s="186"/>
      <c r="W738" s="186"/>
      <c r="X738" s="186"/>
      <c r="Y738" s="186"/>
      <c r="Z738" s="186"/>
      <c r="AA738" s="188"/>
      <c r="AB738" s="186"/>
      <c r="AC738" s="180"/>
      <c r="AD738" s="180"/>
      <c r="AE738" s="180"/>
    </row>
    <row r="739" spans="1:31">
      <c r="A739" s="180">
        <v>698</v>
      </c>
      <c r="B739" s="180"/>
      <c r="C739" s="180"/>
      <c r="D739" s="180"/>
      <c r="E739" s="274" t="s">
        <v>968</v>
      </c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8"/>
      <c r="T739" s="180"/>
      <c r="U739" s="277">
        <f t="shared" ref="U739:AC739" si="169">SUM(U15:U734)</f>
        <v>207007340.25791663</v>
      </c>
      <c r="V739" s="278">
        <f t="shared" si="169"/>
        <v>-185410320.04999995</v>
      </c>
      <c r="W739" s="278">
        <f t="shared" si="169"/>
        <v>-674496405.51750004</v>
      </c>
      <c r="X739" s="278">
        <f>SUM(X15:X734)</f>
        <v>652899385.30958354</v>
      </c>
      <c r="Y739" s="278">
        <f t="shared" si="169"/>
        <v>399788291.79976571</v>
      </c>
      <c r="Z739" s="278">
        <f t="shared" si="169"/>
        <v>130858081.06023408</v>
      </c>
      <c r="AA739" s="277">
        <f t="shared" si="169"/>
        <v>0</v>
      </c>
      <c r="AB739" s="278">
        <f t="shared" si="169"/>
        <v>122253012.44958334</v>
      </c>
      <c r="AC739" s="287">
        <f t="shared" si="169"/>
        <v>-674496405.51750004</v>
      </c>
      <c r="AD739" s="287">
        <f>SUM(AD15:AD734)</f>
        <v>21597020.207916699</v>
      </c>
      <c r="AE739" s="260">
        <f>+AB739+Z739+Y739</f>
        <v>652899385.30958319</v>
      </c>
    </row>
    <row r="740" spans="1:31">
      <c r="A740" s="180">
        <v>699</v>
      </c>
      <c r="B740" s="180"/>
      <c r="C740" s="180"/>
      <c r="D740" s="180"/>
      <c r="E740" s="180" t="s">
        <v>969</v>
      </c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8"/>
      <c r="T740" s="180"/>
      <c r="U740" s="202" t="s">
        <v>970</v>
      </c>
      <c r="V740" s="278">
        <f>+U739+V739</f>
        <v>21597020.207916677</v>
      </c>
      <c r="W740" s="203" t="s">
        <v>971</v>
      </c>
      <c r="X740" s="186">
        <f>-W739-X739</f>
        <v>21597020.207916498</v>
      </c>
      <c r="Y740" s="186"/>
      <c r="Z740" s="186"/>
      <c r="AA740" s="188"/>
      <c r="AB740" s="186"/>
      <c r="AC740" s="260">
        <f>+AB739+Z739+Y739</f>
        <v>652899385.30958319</v>
      </c>
      <c r="AD740" s="180"/>
      <c r="AE740" s="260">
        <f>+AE739-X739</f>
        <v>0</v>
      </c>
    </row>
    <row r="741" spans="1:31">
      <c r="A741" s="180">
        <v>700</v>
      </c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8"/>
      <c r="T741" s="180"/>
      <c r="U741" s="188"/>
      <c r="V741" s="186"/>
      <c r="W741" s="186"/>
      <c r="X741" s="278">
        <f>+X740-V740</f>
        <v>-1.7881393432617188E-7</v>
      </c>
      <c r="Y741" s="186"/>
      <c r="Z741" s="186"/>
      <c r="AA741" s="188">
        <f>+Y739+Z739+AB739-X739</f>
        <v>0</v>
      </c>
      <c r="AB741" s="186"/>
      <c r="AC741" s="180"/>
      <c r="AD741" s="260"/>
      <c r="AE741" s="180"/>
    </row>
    <row r="742" spans="1:31">
      <c r="A742" s="180">
        <v>701</v>
      </c>
      <c r="B742" s="180"/>
      <c r="C742" s="180"/>
      <c r="D742" s="180"/>
      <c r="E742" s="180" t="s">
        <v>972</v>
      </c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8"/>
      <c r="T742" s="180"/>
      <c r="U742" s="188"/>
      <c r="V742" s="186"/>
      <c r="W742" s="186"/>
      <c r="X742" s="186">
        <f>+X739-Y739-Z739-AB739</f>
        <v>4.1723251342773438E-7</v>
      </c>
      <c r="Y742" s="194">
        <f>+Y739/AC740</f>
        <v>0.61232756653645704</v>
      </c>
      <c r="Z742" s="194">
        <f>+Z739/AC740</f>
        <v>0.20042610546828057</v>
      </c>
      <c r="AA742" s="194"/>
      <c r="AB742" s="194">
        <f>+AD739/-AC739</f>
        <v>3.2019474130994992E-2</v>
      </c>
      <c r="AC742" s="180"/>
      <c r="AD742" s="180"/>
      <c r="AE742" s="180"/>
    </row>
    <row r="743" spans="1:31">
      <c r="A743" s="180">
        <v>702</v>
      </c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8"/>
      <c r="T743" s="180"/>
      <c r="U743" s="188"/>
      <c r="V743" s="186"/>
      <c r="W743" s="186"/>
      <c r="X743" s="186"/>
      <c r="Y743" s="186"/>
      <c r="Z743" s="186"/>
      <c r="AA743" s="188"/>
      <c r="AB743" s="186"/>
      <c r="AC743" s="180"/>
      <c r="AD743" s="180"/>
      <c r="AE743" s="180"/>
    </row>
    <row r="744" spans="1:31">
      <c r="A744" s="180">
        <v>703</v>
      </c>
      <c r="B744" s="180"/>
      <c r="C744" s="180"/>
      <c r="D744" s="180"/>
      <c r="E744" s="180" t="s">
        <v>973</v>
      </c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8"/>
      <c r="T744" s="180"/>
      <c r="U744" s="188"/>
      <c r="V744" s="186"/>
      <c r="W744" s="186"/>
      <c r="X744" s="186"/>
      <c r="Y744" s="288">
        <f>+AD739*Y742-(186074.83)</f>
        <v>13038375.998352319</v>
      </c>
      <c r="Z744" s="186">
        <f>+AD739*Z742</f>
        <v>4328606.6499924995</v>
      </c>
      <c r="AA744" s="188"/>
      <c r="AB744" s="186">
        <f>+V740*AB742</f>
        <v>691525.22985396406</v>
      </c>
      <c r="AC744" s="180"/>
      <c r="AD744" s="180"/>
      <c r="AE744" s="180"/>
    </row>
    <row r="745" spans="1:3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8"/>
      <c r="T745" s="180"/>
      <c r="U745" s="188"/>
      <c r="V745" s="186"/>
      <c r="W745" s="186"/>
      <c r="X745" s="186"/>
      <c r="Y745" s="186"/>
      <c r="Z745" s="186"/>
      <c r="AA745" s="188"/>
      <c r="AB745" s="186"/>
      <c r="AC745" s="180"/>
      <c r="AD745" s="180"/>
      <c r="AE745" s="180"/>
    </row>
    <row r="746" spans="1:3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8"/>
      <c r="T746" s="180"/>
      <c r="U746" s="188"/>
      <c r="V746" s="186"/>
      <c r="W746" s="186"/>
      <c r="X746" s="186"/>
      <c r="Y746" s="186"/>
      <c r="Z746" s="186"/>
      <c r="AA746" s="188"/>
      <c r="AB746" s="186"/>
      <c r="AC746" s="180"/>
      <c r="AD746" s="180"/>
      <c r="AE746" s="180"/>
    </row>
    <row r="747" spans="1:3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8"/>
      <c r="T747" s="180"/>
      <c r="U747" s="188"/>
      <c r="V747" s="186"/>
      <c r="W747" s="186"/>
      <c r="X747" s="186"/>
      <c r="Y747" s="186"/>
      <c r="Z747" s="186"/>
      <c r="AA747" s="188"/>
      <c r="AB747" s="186"/>
      <c r="AC747" s="180"/>
      <c r="AD747" s="180"/>
      <c r="AE747" s="180"/>
    </row>
    <row r="748" spans="1:3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8"/>
      <c r="T748" s="180"/>
      <c r="U748" s="188"/>
      <c r="V748" s="186"/>
      <c r="W748" s="186"/>
      <c r="X748" s="186"/>
      <c r="Y748" s="186"/>
      <c r="Z748" s="186"/>
      <c r="AA748" s="188"/>
      <c r="AB748" s="186"/>
      <c r="AC748" s="180"/>
      <c r="AD748" s="180"/>
      <c r="AE748" s="180"/>
    </row>
    <row r="749" spans="1:3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8"/>
      <c r="T749" s="180"/>
      <c r="U749" s="188"/>
      <c r="V749" s="186"/>
      <c r="W749" s="186"/>
      <c r="X749" s="186"/>
      <c r="Y749" s="186"/>
      <c r="Z749" s="186"/>
      <c r="AA749" s="188"/>
      <c r="AB749" s="186"/>
      <c r="AC749" s="180"/>
      <c r="AD749" s="180"/>
      <c r="AE749" s="180"/>
    </row>
    <row r="750" spans="1:3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8"/>
      <c r="T750" s="180"/>
      <c r="U750" s="188"/>
      <c r="V750" s="186"/>
      <c r="W750" s="186"/>
      <c r="X750" s="186"/>
      <c r="Y750" s="186"/>
      <c r="Z750" s="186"/>
      <c r="AA750" s="188"/>
      <c r="AB750" s="186"/>
      <c r="AC750" s="180"/>
      <c r="AD750" s="180"/>
      <c r="AE750" s="180"/>
    </row>
    <row r="751" spans="1:3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8"/>
      <c r="T751" s="180"/>
      <c r="U751" s="188"/>
      <c r="V751" s="186"/>
      <c r="W751" s="186"/>
      <c r="X751" s="186"/>
      <c r="Y751" s="186"/>
      <c r="Z751" s="186"/>
      <c r="AA751" s="188"/>
      <c r="AB751" s="186"/>
      <c r="AC751" s="180"/>
      <c r="AD751" s="180"/>
      <c r="AE751" s="180"/>
    </row>
    <row r="752" spans="1:3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8"/>
      <c r="T752" s="180"/>
      <c r="U752" s="188"/>
      <c r="V752" s="186"/>
      <c r="W752" s="186"/>
      <c r="X752" s="186"/>
      <c r="Y752" s="186"/>
      <c r="Z752" s="186"/>
      <c r="AA752" s="188"/>
      <c r="AB752" s="186"/>
      <c r="AC752" s="180"/>
      <c r="AD752" s="180"/>
      <c r="AE752" s="180"/>
    </row>
    <row r="753" spans="1:3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8"/>
      <c r="T753" s="180"/>
      <c r="U753" s="188"/>
      <c r="V753" s="186"/>
      <c r="W753" s="186"/>
      <c r="X753" s="186"/>
      <c r="Y753" s="186"/>
      <c r="Z753" s="186"/>
      <c r="AA753" s="188"/>
      <c r="AB753" s="186"/>
      <c r="AC753" s="180"/>
      <c r="AD753" s="180"/>
      <c r="AE753" s="180"/>
    </row>
    <row r="754" spans="1:3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8"/>
      <c r="T754" s="180"/>
      <c r="U754" s="188"/>
      <c r="V754" s="186"/>
      <c r="W754" s="186"/>
      <c r="X754" s="186"/>
      <c r="Y754" s="186"/>
      <c r="Z754" s="186"/>
      <c r="AA754" s="188"/>
      <c r="AB754" s="186"/>
      <c r="AC754" s="180"/>
      <c r="AD754" s="180"/>
      <c r="AE754" s="180"/>
    </row>
    <row r="755" spans="1:3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8"/>
      <c r="T755" s="180"/>
      <c r="U755" s="188"/>
      <c r="V755" s="186"/>
      <c r="W755" s="186"/>
      <c r="X755" s="186"/>
      <c r="Y755" s="186"/>
      <c r="Z755" s="186"/>
      <c r="AA755" s="188"/>
      <c r="AB755" s="186"/>
      <c r="AC755" s="180"/>
      <c r="AD755" s="180"/>
      <c r="AE755" s="180"/>
    </row>
    <row r="756" spans="1:3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8"/>
      <c r="T756" s="180"/>
      <c r="U756" s="188"/>
      <c r="V756" s="186"/>
      <c r="W756" s="186"/>
      <c r="X756" s="186"/>
      <c r="Y756" s="186"/>
      <c r="Z756" s="186"/>
      <c r="AA756" s="188"/>
      <c r="AB756" s="186"/>
      <c r="AC756" s="180"/>
      <c r="AD756" s="180"/>
      <c r="AE756" s="180"/>
    </row>
    <row r="757" spans="1:3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8"/>
      <c r="T757" s="180"/>
      <c r="U757" s="188"/>
      <c r="V757" s="186"/>
      <c r="W757" s="186"/>
      <c r="X757" s="186"/>
      <c r="Y757" s="186"/>
      <c r="Z757" s="186"/>
      <c r="AA757" s="188"/>
      <c r="AB757" s="186"/>
      <c r="AC757" s="180"/>
      <c r="AD757" s="180"/>
      <c r="AE757" s="180"/>
    </row>
    <row r="758" spans="1:3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8"/>
      <c r="T758" s="180"/>
      <c r="U758" s="188"/>
      <c r="V758" s="186"/>
      <c r="W758" s="186"/>
      <c r="X758" s="186"/>
      <c r="Y758" s="186"/>
      <c r="Z758" s="186"/>
      <c r="AA758" s="188"/>
      <c r="AB758" s="186"/>
      <c r="AC758" s="180"/>
      <c r="AD758" s="180"/>
      <c r="AE758" s="180"/>
    </row>
    <row r="759" spans="1:3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8"/>
      <c r="T759" s="180"/>
      <c r="U759" s="188"/>
      <c r="V759" s="186"/>
      <c r="W759" s="186"/>
      <c r="X759" s="186"/>
      <c r="Y759" s="186"/>
      <c r="Z759" s="186"/>
      <c r="AA759" s="188"/>
      <c r="AB759" s="186"/>
      <c r="AC759" s="180"/>
      <c r="AD759" s="180"/>
      <c r="AE759" s="180"/>
    </row>
    <row r="760" spans="1:3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8"/>
      <c r="T760" s="180"/>
      <c r="U760" s="188"/>
      <c r="V760" s="186"/>
      <c r="W760" s="186"/>
      <c r="X760" s="186"/>
      <c r="Y760" s="186"/>
      <c r="Z760" s="186"/>
      <c r="AA760" s="188"/>
      <c r="AB760" s="186"/>
      <c r="AC760" s="180"/>
      <c r="AD760" s="180"/>
      <c r="AE760" s="180"/>
    </row>
    <row r="761" spans="1:3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8"/>
      <c r="T761" s="180"/>
      <c r="U761" s="188"/>
      <c r="V761" s="186"/>
      <c r="W761" s="186"/>
      <c r="X761" s="186"/>
      <c r="Y761" s="186"/>
      <c r="Z761" s="186"/>
      <c r="AA761" s="188"/>
      <c r="AB761" s="186"/>
      <c r="AC761" s="180"/>
      <c r="AD761" s="180"/>
      <c r="AE761" s="180"/>
    </row>
    <row r="762" spans="1:3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8"/>
      <c r="T762" s="180"/>
      <c r="U762" s="188"/>
      <c r="V762" s="186"/>
      <c r="W762" s="186"/>
      <c r="X762" s="186"/>
      <c r="Y762" s="186"/>
      <c r="Z762" s="186"/>
      <c r="AA762" s="188"/>
      <c r="AB762" s="186"/>
      <c r="AC762" s="180"/>
      <c r="AD762" s="180"/>
      <c r="AE762" s="180"/>
    </row>
    <row r="763" spans="1:3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8"/>
      <c r="T763" s="180"/>
      <c r="U763" s="188"/>
      <c r="V763" s="186"/>
      <c r="W763" s="186"/>
      <c r="X763" s="186"/>
      <c r="Y763" s="186"/>
      <c r="Z763" s="186"/>
      <c r="AA763" s="188"/>
      <c r="AB763" s="186"/>
      <c r="AC763" s="180"/>
      <c r="AD763" s="180"/>
      <c r="AE763" s="180"/>
    </row>
    <row r="764" spans="1:3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8"/>
      <c r="T764" s="180"/>
      <c r="U764" s="188"/>
      <c r="V764" s="186"/>
      <c r="W764" s="186"/>
      <c r="X764" s="186"/>
      <c r="Y764" s="186"/>
      <c r="Z764" s="186"/>
      <c r="AA764" s="188"/>
      <c r="AB764" s="186"/>
      <c r="AC764" s="180"/>
      <c r="AD764" s="180"/>
      <c r="AE764" s="180"/>
    </row>
    <row r="765" spans="1:3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8"/>
      <c r="T765" s="180"/>
      <c r="U765" s="188"/>
      <c r="V765" s="186"/>
      <c r="W765" s="186"/>
      <c r="X765" s="186"/>
      <c r="Y765" s="186"/>
      <c r="Z765" s="186"/>
      <c r="AA765" s="188"/>
      <c r="AB765" s="186"/>
      <c r="AC765" s="180"/>
      <c r="AD765" s="180"/>
      <c r="AE765" s="180"/>
    </row>
    <row r="766" spans="1:3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8"/>
      <c r="T766" s="180"/>
      <c r="U766" s="188"/>
      <c r="V766" s="186"/>
      <c r="W766" s="186"/>
      <c r="X766" s="186"/>
      <c r="Y766" s="186"/>
      <c r="Z766" s="186"/>
      <c r="AA766" s="188"/>
      <c r="AB766" s="186"/>
      <c r="AC766" s="180"/>
      <c r="AD766" s="180"/>
      <c r="AE766" s="180"/>
    </row>
    <row r="767" spans="1:3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8"/>
      <c r="T767" s="180"/>
      <c r="U767" s="188"/>
      <c r="V767" s="186"/>
      <c r="W767" s="186"/>
      <c r="X767" s="186"/>
      <c r="Y767" s="186"/>
      <c r="Z767" s="186"/>
      <c r="AA767" s="188"/>
      <c r="AB767" s="186"/>
      <c r="AC767" s="180"/>
      <c r="AD767" s="180"/>
      <c r="AE767" s="180"/>
    </row>
    <row r="768" spans="1:3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8"/>
      <c r="T768" s="180"/>
      <c r="U768" s="188"/>
      <c r="V768" s="186"/>
      <c r="W768" s="186"/>
      <c r="X768" s="186"/>
      <c r="Y768" s="186"/>
      <c r="Z768" s="186"/>
      <c r="AA768" s="188"/>
      <c r="AB768" s="186"/>
      <c r="AC768" s="180"/>
      <c r="AD768" s="180"/>
      <c r="AE768" s="180"/>
    </row>
    <row r="769" spans="1:3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8"/>
      <c r="T769" s="180"/>
      <c r="U769" s="188"/>
      <c r="V769" s="186"/>
      <c r="W769" s="186"/>
      <c r="X769" s="186"/>
      <c r="Y769" s="186"/>
      <c r="Z769" s="186"/>
      <c r="AA769" s="188"/>
      <c r="AB769" s="186"/>
      <c r="AC769" s="180"/>
      <c r="AD769" s="180"/>
      <c r="AE769" s="180"/>
    </row>
    <row r="770" spans="1:3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8"/>
      <c r="T770" s="180"/>
      <c r="U770" s="188"/>
      <c r="V770" s="186"/>
      <c r="W770" s="186"/>
      <c r="X770" s="186"/>
      <c r="Y770" s="186"/>
      <c r="Z770" s="186"/>
      <c r="AA770" s="188"/>
      <c r="AB770" s="186"/>
      <c r="AC770" s="180"/>
      <c r="AD770" s="180"/>
      <c r="AE770" s="180"/>
    </row>
    <row r="771" spans="1:3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8"/>
      <c r="T771" s="180"/>
      <c r="U771" s="188"/>
      <c r="V771" s="186"/>
      <c r="W771" s="186"/>
      <c r="X771" s="186"/>
      <c r="Y771" s="186"/>
      <c r="Z771" s="186"/>
      <c r="AA771" s="188"/>
      <c r="AB771" s="186"/>
      <c r="AC771" s="180"/>
      <c r="AD771" s="180"/>
      <c r="AE771" s="180"/>
    </row>
    <row r="772" spans="1:3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8"/>
      <c r="T772" s="180"/>
      <c r="U772" s="188"/>
      <c r="V772" s="186"/>
      <c r="W772" s="186"/>
      <c r="X772" s="186"/>
      <c r="Y772" s="186"/>
      <c r="Z772" s="186"/>
      <c r="AA772" s="188"/>
      <c r="AB772" s="186"/>
      <c r="AC772" s="180"/>
      <c r="AD772" s="180"/>
      <c r="AE772" s="180"/>
    </row>
    <row r="773" spans="1:3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8"/>
      <c r="T773" s="180"/>
      <c r="U773" s="188"/>
      <c r="V773" s="186"/>
      <c r="W773" s="186"/>
      <c r="X773" s="186"/>
      <c r="Y773" s="186"/>
      <c r="Z773" s="186"/>
      <c r="AA773" s="188"/>
      <c r="AB773" s="186"/>
      <c r="AC773" s="180"/>
      <c r="AD773" s="180"/>
      <c r="AE773" s="180"/>
    </row>
    <row r="774" spans="1:3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8"/>
      <c r="T774" s="180"/>
      <c r="U774" s="188"/>
      <c r="V774" s="186"/>
      <c r="W774" s="186"/>
      <c r="X774" s="186"/>
      <c r="Y774" s="186"/>
      <c r="Z774" s="186"/>
      <c r="AA774" s="188"/>
      <c r="AB774" s="186"/>
      <c r="AC774" s="180"/>
      <c r="AD774" s="180"/>
      <c r="AE774" s="180"/>
    </row>
    <row r="775" spans="1:3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8"/>
      <c r="T775" s="180"/>
      <c r="U775" s="188"/>
      <c r="V775" s="186"/>
      <c r="W775" s="186"/>
      <c r="X775" s="186"/>
      <c r="Y775" s="186"/>
      <c r="Z775" s="186"/>
      <c r="AA775" s="188"/>
      <c r="AB775" s="186"/>
      <c r="AC775" s="180"/>
      <c r="AD775" s="180"/>
      <c r="AE775" s="180"/>
    </row>
    <row r="776" spans="1:3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8"/>
      <c r="T776" s="180"/>
      <c r="U776" s="188"/>
      <c r="V776" s="186"/>
      <c r="W776" s="186"/>
      <c r="X776" s="186"/>
      <c r="Y776" s="186"/>
      <c r="Z776" s="186"/>
      <c r="AA776" s="188"/>
      <c r="AB776" s="186"/>
      <c r="AC776" s="180"/>
      <c r="AD776" s="180"/>
      <c r="AE776" s="180"/>
    </row>
    <row r="777" spans="1:3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8"/>
      <c r="T777" s="180"/>
      <c r="U777" s="188"/>
      <c r="V777" s="186"/>
      <c r="W777" s="186"/>
      <c r="X777" s="186"/>
      <c r="Y777" s="186"/>
      <c r="Z777" s="186"/>
      <c r="AA777" s="188"/>
      <c r="AB777" s="186"/>
      <c r="AC777" s="180"/>
      <c r="AD777" s="180"/>
      <c r="AE777" s="180"/>
    </row>
    <row r="778" spans="1:3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8"/>
      <c r="T778" s="180"/>
      <c r="U778" s="188"/>
      <c r="V778" s="186"/>
      <c r="W778" s="186"/>
      <c r="X778" s="186"/>
      <c r="Y778" s="186"/>
      <c r="Z778" s="186"/>
      <c r="AA778" s="188"/>
      <c r="AB778" s="186"/>
      <c r="AC778" s="180"/>
      <c r="AD778" s="180"/>
      <c r="AE778" s="180"/>
    </row>
    <row r="779" spans="1:3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8"/>
      <c r="T779" s="180"/>
      <c r="U779" s="188"/>
      <c r="V779" s="186"/>
      <c r="W779" s="186"/>
      <c r="X779" s="186"/>
      <c r="Y779" s="186"/>
      <c r="Z779" s="186"/>
      <c r="AA779" s="188"/>
      <c r="AB779" s="186"/>
      <c r="AC779" s="180"/>
      <c r="AD779" s="180"/>
      <c r="AE779" s="180"/>
    </row>
    <row r="780" spans="1:3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8"/>
      <c r="T780" s="180"/>
      <c r="U780" s="188"/>
      <c r="V780" s="186"/>
      <c r="W780" s="186"/>
      <c r="X780" s="186"/>
      <c r="Y780" s="186"/>
      <c r="Z780" s="186"/>
      <c r="AA780" s="188"/>
      <c r="AB780" s="186"/>
      <c r="AC780" s="180"/>
      <c r="AD780" s="180"/>
      <c r="AE780" s="180"/>
    </row>
    <row r="781" spans="1:3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8"/>
      <c r="T781" s="180"/>
      <c r="U781" s="188"/>
      <c r="V781" s="186"/>
      <c r="W781" s="186"/>
      <c r="X781" s="186"/>
      <c r="Y781" s="186"/>
      <c r="Z781" s="186"/>
      <c r="AA781" s="188"/>
      <c r="AB781" s="186"/>
      <c r="AC781" s="180"/>
      <c r="AD781" s="180"/>
      <c r="AE781" s="180"/>
    </row>
    <row r="782" spans="1:3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8"/>
      <c r="T782" s="180"/>
      <c r="U782" s="188"/>
      <c r="V782" s="186"/>
      <c r="W782" s="186"/>
      <c r="X782" s="186"/>
      <c r="Y782" s="186"/>
      <c r="Z782" s="186"/>
      <c r="AA782" s="188"/>
      <c r="AB782" s="186"/>
      <c r="AC782" s="180"/>
      <c r="AD782" s="180"/>
      <c r="AE782" s="180"/>
    </row>
    <row r="783" spans="1:3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8"/>
      <c r="T783" s="180"/>
      <c r="U783" s="188"/>
      <c r="V783" s="186"/>
      <c r="W783" s="186"/>
      <c r="X783" s="186"/>
      <c r="Y783" s="186"/>
      <c r="Z783" s="186"/>
      <c r="AA783" s="188"/>
      <c r="AB783" s="186"/>
      <c r="AC783" s="180"/>
      <c r="AD783" s="180"/>
      <c r="AE783" s="180"/>
    </row>
    <row r="784" spans="1:3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8"/>
      <c r="T784" s="180"/>
      <c r="U784" s="188"/>
      <c r="V784" s="186"/>
      <c r="W784" s="186"/>
      <c r="X784" s="186"/>
      <c r="Y784" s="186"/>
      <c r="Z784" s="186"/>
      <c r="AA784" s="188"/>
      <c r="AB784" s="186"/>
      <c r="AC784" s="180"/>
      <c r="AD784" s="180"/>
      <c r="AE784" s="180"/>
    </row>
    <row r="785" spans="1:3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8"/>
      <c r="T785" s="180"/>
      <c r="U785" s="188"/>
      <c r="V785" s="186"/>
      <c r="W785" s="186"/>
      <c r="X785" s="186"/>
      <c r="Y785" s="186"/>
      <c r="Z785" s="186"/>
      <c r="AA785" s="188"/>
      <c r="AB785" s="186"/>
      <c r="AC785" s="180"/>
      <c r="AD785" s="180"/>
      <c r="AE785" s="180"/>
    </row>
    <row r="786" spans="1:3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8"/>
      <c r="T786" s="180"/>
      <c r="U786" s="188"/>
      <c r="V786" s="186"/>
      <c r="W786" s="186"/>
      <c r="X786" s="186"/>
      <c r="Y786" s="186"/>
      <c r="Z786" s="186"/>
      <c r="AA786" s="188"/>
      <c r="AB786" s="186"/>
      <c r="AC786" s="180"/>
      <c r="AD786" s="180"/>
      <c r="AE786" s="180"/>
    </row>
    <row r="787" spans="1:3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8"/>
      <c r="T787" s="180"/>
      <c r="U787" s="188"/>
      <c r="V787" s="186"/>
      <c r="W787" s="186"/>
      <c r="X787" s="186"/>
      <c r="Y787" s="186"/>
      <c r="Z787" s="186"/>
      <c r="AA787" s="188"/>
      <c r="AB787" s="186"/>
      <c r="AC787" s="180"/>
      <c r="AD787" s="180"/>
      <c r="AE787" s="180"/>
    </row>
    <row r="788" spans="1:3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8"/>
      <c r="T788" s="180"/>
      <c r="U788" s="188"/>
      <c r="V788" s="186"/>
      <c r="W788" s="186"/>
      <c r="X788" s="186"/>
      <c r="Y788" s="186"/>
      <c r="Z788" s="186"/>
      <c r="AA788" s="188"/>
      <c r="AB788" s="186"/>
      <c r="AC788" s="180"/>
      <c r="AD788" s="180"/>
      <c r="AE788" s="180"/>
    </row>
    <row r="789" spans="1:3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8"/>
      <c r="T789" s="180"/>
      <c r="U789" s="188"/>
      <c r="V789" s="186"/>
      <c r="W789" s="186"/>
      <c r="X789" s="186"/>
      <c r="Y789" s="186"/>
      <c r="Z789" s="186"/>
      <c r="AA789" s="188"/>
      <c r="AB789" s="186"/>
      <c r="AC789" s="180"/>
      <c r="AD789" s="180"/>
      <c r="AE789" s="180"/>
    </row>
    <row r="790" spans="1:3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8"/>
      <c r="T790" s="180"/>
      <c r="U790" s="188"/>
      <c r="V790" s="186"/>
      <c r="W790" s="186"/>
      <c r="X790" s="186"/>
      <c r="Y790" s="186"/>
      <c r="Z790" s="186"/>
      <c r="AA790" s="188"/>
      <c r="AB790" s="186"/>
      <c r="AC790" s="180"/>
      <c r="AD790" s="180"/>
      <c r="AE790" s="180"/>
    </row>
    <row r="791" spans="1:3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8"/>
      <c r="T791" s="180"/>
      <c r="U791" s="188"/>
      <c r="V791" s="186"/>
      <c r="W791" s="186"/>
      <c r="X791" s="186"/>
      <c r="Y791" s="186"/>
      <c r="Z791" s="186"/>
      <c r="AA791" s="188"/>
      <c r="AB791" s="186"/>
      <c r="AC791" s="180"/>
      <c r="AD791" s="180"/>
      <c r="AE791" s="180"/>
    </row>
    <row r="792" spans="1:3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8"/>
      <c r="T792" s="180"/>
      <c r="U792" s="188"/>
      <c r="V792" s="186"/>
      <c r="W792" s="186"/>
      <c r="X792" s="186"/>
      <c r="Y792" s="186"/>
      <c r="Z792" s="186"/>
      <c r="AA792" s="188"/>
      <c r="AB792" s="186"/>
      <c r="AC792" s="180"/>
      <c r="AD792" s="180"/>
      <c r="AE792" s="180"/>
    </row>
    <row r="793" spans="1:3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8"/>
      <c r="T793" s="180"/>
      <c r="U793" s="188"/>
      <c r="V793" s="186"/>
      <c r="W793" s="186"/>
      <c r="X793" s="186"/>
      <c r="Y793" s="186"/>
      <c r="Z793" s="186"/>
      <c r="AA793" s="188"/>
      <c r="AB793" s="186"/>
      <c r="AC793" s="180"/>
      <c r="AD793" s="180"/>
      <c r="AE793" s="180"/>
    </row>
    <row r="794" spans="1:3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8"/>
      <c r="T794" s="180"/>
      <c r="U794" s="188"/>
      <c r="V794" s="186"/>
      <c r="W794" s="186"/>
      <c r="X794" s="186"/>
      <c r="Y794" s="186"/>
      <c r="Z794" s="186"/>
      <c r="AA794" s="188"/>
      <c r="AB794" s="186"/>
      <c r="AC794" s="180"/>
      <c r="AD794" s="180"/>
      <c r="AE794" s="180"/>
    </row>
    <row r="795" spans="1:3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8"/>
      <c r="T795" s="180"/>
      <c r="U795" s="188"/>
      <c r="V795" s="186"/>
      <c r="W795" s="186"/>
      <c r="X795" s="186"/>
      <c r="Y795" s="186"/>
      <c r="Z795" s="186"/>
      <c r="AA795" s="188"/>
      <c r="AB795" s="186"/>
      <c r="AC795" s="180"/>
      <c r="AD795" s="180"/>
      <c r="AE795" s="180"/>
    </row>
    <row r="796" spans="1:3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8"/>
      <c r="T796" s="180"/>
      <c r="U796" s="188"/>
      <c r="V796" s="186"/>
      <c r="W796" s="186"/>
      <c r="X796" s="186"/>
      <c r="Y796" s="186"/>
      <c r="Z796" s="186"/>
      <c r="AA796" s="188"/>
      <c r="AB796" s="186"/>
      <c r="AC796" s="180"/>
      <c r="AD796" s="180"/>
      <c r="AE796" s="180"/>
    </row>
    <row r="797" spans="1:3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8"/>
      <c r="T797" s="180"/>
      <c r="U797" s="188"/>
      <c r="V797" s="186"/>
      <c r="W797" s="186"/>
      <c r="X797" s="186"/>
      <c r="Y797" s="186"/>
      <c r="Z797" s="186"/>
      <c r="AA797" s="188"/>
      <c r="AB797" s="186"/>
      <c r="AC797" s="180"/>
      <c r="AD797" s="180"/>
      <c r="AE797" s="180"/>
    </row>
    <row r="798" spans="1:3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8"/>
      <c r="T798" s="180"/>
      <c r="U798" s="188"/>
      <c r="V798" s="186"/>
      <c r="W798" s="186"/>
      <c r="X798" s="186"/>
      <c r="Y798" s="186"/>
      <c r="Z798" s="186"/>
      <c r="AA798" s="188"/>
      <c r="AB798" s="186"/>
      <c r="AC798" s="180"/>
      <c r="AD798" s="180"/>
      <c r="AE798" s="180"/>
    </row>
    <row r="799" spans="1:3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8"/>
      <c r="T799" s="180"/>
      <c r="U799" s="188"/>
      <c r="V799" s="186"/>
      <c r="W799" s="186"/>
      <c r="X799" s="186"/>
      <c r="Y799" s="186"/>
      <c r="Z799" s="186"/>
      <c r="AA799" s="188"/>
      <c r="AB799" s="186"/>
      <c r="AC799" s="180"/>
      <c r="AD799" s="180"/>
      <c r="AE799" s="180"/>
    </row>
    <row r="800" spans="1:3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8"/>
      <c r="T800" s="180"/>
      <c r="U800" s="188"/>
      <c r="V800" s="186"/>
      <c r="W800" s="186"/>
      <c r="X800" s="186"/>
      <c r="Y800" s="186"/>
      <c r="Z800" s="186"/>
      <c r="AA800" s="188"/>
      <c r="AB800" s="186"/>
      <c r="AC800" s="180"/>
      <c r="AD800" s="180"/>
      <c r="AE800" s="180"/>
    </row>
    <row r="801" spans="1:3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8"/>
      <c r="T801" s="180"/>
      <c r="U801" s="188"/>
      <c r="V801" s="186"/>
      <c r="W801" s="186"/>
      <c r="X801" s="186"/>
      <c r="Y801" s="186"/>
      <c r="Z801" s="186"/>
      <c r="AA801" s="188"/>
      <c r="AB801" s="186"/>
      <c r="AC801" s="180"/>
      <c r="AD801" s="180"/>
      <c r="AE801" s="180"/>
    </row>
    <row r="802" spans="1:3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8"/>
      <c r="T802" s="180"/>
      <c r="U802" s="188"/>
      <c r="V802" s="186"/>
      <c r="W802" s="186"/>
      <c r="X802" s="186"/>
      <c r="Y802" s="186"/>
      <c r="Z802" s="186"/>
      <c r="AA802" s="188"/>
      <c r="AB802" s="186"/>
      <c r="AC802" s="180"/>
      <c r="AD802" s="180"/>
      <c r="AE802" s="180"/>
    </row>
    <row r="803" spans="1:3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8"/>
      <c r="T803" s="180"/>
      <c r="U803" s="188"/>
      <c r="V803" s="186"/>
      <c r="W803" s="186"/>
      <c r="X803" s="186"/>
      <c r="Y803" s="186"/>
      <c r="Z803" s="186"/>
      <c r="AA803" s="188"/>
      <c r="AB803" s="186"/>
      <c r="AC803" s="180"/>
      <c r="AD803" s="180"/>
      <c r="AE803" s="180"/>
    </row>
    <row r="804" spans="1:3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8"/>
      <c r="T804" s="180"/>
      <c r="U804" s="188"/>
      <c r="V804" s="186"/>
      <c r="W804" s="186"/>
      <c r="X804" s="186"/>
      <c r="Y804" s="186"/>
      <c r="Z804" s="186"/>
      <c r="AA804" s="188"/>
      <c r="AB804" s="186"/>
      <c r="AC804" s="180"/>
      <c r="AD804" s="180"/>
      <c r="AE804" s="180"/>
    </row>
    <row r="805" spans="1:3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8"/>
      <c r="T805" s="180"/>
      <c r="U805" s="188"/>
      <c r="V805" s="186"/>
      <c r="W805" s="186"/>
      <c r="X805" s="186"/>
      <c r="Y805" s="186"/>
      <c r="Z805" s="186"/>
      <c r="AA805" s="188"/>
      <c r="AB805" s="186"/>
      <c r="AC805" s="180"/>
      <c r="AD805" s="180"/>
      <c r="AE805" s="180"/>
    </row>
    <row r="806" spans="1:3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8"/>
      <c r="T806" s="180"/>
      <c r="U806" s="188"/>
      <c r="V806" s="186"/>
      <c r="W806" s="186"/>
      <c r="X806" s="186"/>
      <c r="Y806" s="186"/>
      <c r="Z806" s="186"/>
      <c r="AA806" s="188"/>
      <c r="AB806" s="186"/>
      <c r="AC806" s="180"/>
      <c r="AD806" s="180"/>
      <c r="AE806" s="180"/>
    </row>
    <row r="807" spans="1:3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8"/>
      <c r="T807" s="180"/>
      <c r="U807" s="188"/>
      <c r="V807" s="186"/>
      <c r="W807" s="186"/>
      <c r="X807" s="186"/>
      <c r="Y807" s="186"/>
      <c r="Z807" s="186"/>
      <c r="AA807" s="188"/>
      <c r="AB807" s="186"/>
      <c r="AC807" s="180"/>
      <c r="AD807" s="180"/>
      <c r="AE807" s="180"/>
    </row>
    <row r="808" spans="1:3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8"/>
      <c r="T808" s="180"/>
      <c r="U808" s="188"/>
      <c r="V808" s="186"/>
      <c r="W808" s="186"/>
      <c r="X808" s="186"/>
      <c r="Y808" s="186"/>
      <c r="Z808" s="186"/>
      <c r="AA808" s="188"/>
      <c r="AB808" s="186"/>
      <c r="AC808" s="180"/>
      <c r="AD808" s="180"/>
      <c r="AE808" s="180"/>
    </row>
    <row r="809" spans="1:3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8"/>
      <c r="T809" s="180"/>
      <c r="U809" s="188"/>
      <c r="V809" s="186"/>
      <c r="W809" s="186"/>
      <c r="X809" s="186"/>
      <c r="Y809" s="186"/>
      <c r="Z809" s="186"/>
      <c r="AA809" s="188"/>
      <c r="AB809" s="186"/>
      <c r="AC809" s="180"/>
      <c r="AD809" s="180"/>
      <c r="AE809" s="180"/>
    </row>
    <row r="810" spans="1:3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8"/>
      <c r="T810" s="180"/>
      <c r="U810" s="188"/>
      <c r="V810" s="186"/>
      <c r="W810" s="186"/>
      <c r="X810" s="186"/>
      <c r="Y810" s="186"/>
      <c r="Z810" s="186"/>
      <c r="AA810" s="188"/>
      <c r="AB810" s="186"/>
      <c r="AC810" s="180"/>
      <c r="AD810" s="180"/>
      <c r="AE810" s="180"/>
    </row>
    <row r="811" spans="1:3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8"/>
      <c r="T811" s="180"/>
      <c r="U811" s="188"/>
      <c r="V811" s="186"/>
      <c r="W811" s="186"/>
      <c r="X811" s="186"/>
      <c r="Y811" s="186"/>
      <c r="Z811" s="186"/>
      <c r="AA811" s="188"/>
      <c r="AB811" s="186"/>
      <c r="AC811" s="180"/>
      <c r="AD811" s="180"/>
      <c r="AE811" s="180"/>
    </row>
    <row r="812" spans="1:3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8"/>
      <c r="T812" s="180"/>
      <c r="U812" s="188"/>
      <c r="V812" s="186"/>
      <c r="W812" s="186"/>
      <c r="X812" s="186"/>
      <c r="Y812" s="186"/>
      <c r="Z812" s="186"/>
      <c r="AA812" s="188"/>
      <c r="AB812" s="186"/>
      <c r="AC812" s="180"/>
      <c r="AD812" s="180"/>
      <c r="AE812" s="180"/>
    </row>
    <row r="813" spans="1:3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8"/>
      <c r="T813" s="180"/>
      <c r="U813" s="188"/>
      <c r="V813" s="186"/>
      <c r="W813" s="186"/>
      <c r="X813" s="186"/>
      <c r="Y813" s="186"/>
      <c r="Z813" s="186"/>
      <c r="AA813" s="188"/>
      <c r="AB813" s="186"/>
      <c r="AC813" s="180"/>
      <c r="AD813" s="180"/>
      <c r="AE813" s="180"/>
    </row>
    <row r="814" spans="1:3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8"/>
      <c r="T814" s="180"/>
      <c r="U814" s="188"/>
      <c r="V814" s="186"/>
      <c r="W814" s="186"/>
      <c r="X814" s="186"/>
      <c r="Y814" s="186"/>
      <c r="Z814" s="186"/>
      <c r="AA814" s="188"/>
      <c r="AB814" s="186"/>
      <c r="AC814" s="180"/>
      <c r="AD814" s="180"/>
      <c r="AE814" s="180"/>
    </row>
    <row r="815" spans="1:3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8"/>
      <c r="T815" s="180"/>
      <c r="U815" s="188"/>
      <c r="V815" s="186"/>
      <c r="W815" s="186"/>
      <c r="X815" s="186"/>
      <c r="Y815" s="186"/>
      <c r="Z815" s="186"/>
      <c r="AA815" s="188"/>
      <c r="AB815" s="186"/>
      <c r="AC815" s="180"/>
      <c r="AD815" s="180"/>
      <c r="AE815" s="180"/>
    </row>
    <row r="816" spans="1:3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8"/>
      <c r="T816" s="180"/>
      <c r="U816" s="188"/>
      <c r="V816" s="186"/>
      <c r="W816" s="186"/>
      <c r="X816" s="186"/>
      <c r="Y816" s="186"/>
      <c r="Z816" s="186"/>
      <c r="AA816" s="188"/>
      <c r="AB816" s="186"/>
      <c r="AC816" s="180"/>
      <c r="AD816" s="180"/>
      <c r="AE816" s="180"/>
    </row>
    <row r="817" spans="1:3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8"/>
      <c r="T817" s="180"/>
      <c r="U817" s="188"/>
      <c r="V817" s="186"/>
      <c r="W817" s="186"/>
      <c r="X817" s="186"/>
      <c r="Y817" s="186"/>
      <c r="Z817" s="186"/>
      <c r="AA817" s="188"/>
      <c r="AB817" s="186"/>
      <c r="AC817" s="180"/>
      <c r="AD817" s="180"/>
      <c r="AE817" s="180"/>
    </row>
    <row r="818" spans="1:3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8"/>
      <c r="T818" s="180"/>
      <c r="U818" s="188"/>
      <c r="V818" s="186"/>
      <c r="W818" s="186"/>
      <c r="X818" s="186"/>
      <c r="Y818" s="186"/>
      <c r="Z818" s="186"/>
      <c r="AA818" s="188"/>
      <c r="AB818" s="186"/>
      <c r="AC818" s="180"/>
      <c r="AD818" s="180"/>
      <c r="AE818" s="180"/>
    </row>
    <row r="819" spans="1:3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8"/>
      <c r="T819" s="180"/>
      <c r="U819" s="188"/>
      <c r="V819" s="186"/>
      <c r="W819" s="186"/>
      <c r="X819" s="186"/>
      <c r="Y819" s="186"/>
      <c r="Z819" s="186"/>
      <c r="AA819" s="188"/>
      <c r="AB819" s="186"/>
      <c r="AC819" s="180"/>
      <c r="AD819" s="180"/>
      <c r="AE819" s="180"/>
    </row>
    <row r="820" spans="1:3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8"/>
      <c r="T820" s="180"/>
      <c r="U820" s="188"/>
      <c r="V820" s="186"/>
      <c r="W820" s="186"/>
      <c r="X820" s="186"/>
      <c r="Y820" s="186"/>
      <c r="Z820" s="186"/>
      <c r="AA820" s="188"/>
      <c r="AB820" s="186"/>
      <c r="AC820" s="180"/>
      <c r="AD820" s="180"/>
      <c r="AE820" s="180"/>
    </row>
    <row r="821" spans="1:3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8"/>
      <c r="T821" s="180"/>
      <c r="U821" s="188"/>
      <c r="V821" s="186"/>
      <c r="W821" s="186"/>
      <c r="X821" s="186"/>
      <c r="Y821" s="186"/>
      <c r="Z821" s="186"/>
      <c r="AA821" s="188"/>
      <c r="AB821" s="186"/>
      <c r="AC821" s="180"/>
      <c r="AD821" s="180"/>
      <c r="AE821" s="180"/>
    </row>
    <row r="822" spans="1:3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8"/>
      <c r="T822" s="180"/>
      <c r="U822" s="188"/>
      <c r="V822" s="186"/>
      <c r="W822" s="186"/>
      <c r="X822" s="186"/>
      <c r="Y822" s="186"/>
      <c r="Z822" s="186"/>
      <c r="AA822" s="188"/>
      <c r="AB822" s="186"/>
      <c r="AC822" s="180"/>
      <c r="AD822" s="180"/>
      <c r="AE822" s="180"/>
    </row>
    <row r="823" spans="1:3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8"/>
      <c r="T823" s="180"/>
      <c r="U823" s="188"/>
      <c r="V823" s="186"/>
      <c r="W823" s="186"/>
      <c r="X823" s="186"/>
      <c r="Y823" s="186"/>
      <c r="Z823" s="186"/>
      <c r="AA823" s="188"/>
      <c r="AB823" s="186"/>
      <c r="AC823" s="180"/>
      <c r="AD823" s="180"/>
      <c r="AE823" s="180"/>
    </row>
    <row r="824" spans="1:3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8"/>
      <c r="T824" s="180"/>
      <c r="U824" s="188"/>
      <c r="V824" s="186"/>
      <c r="W824" s="186"/>
      <c r="X824" s="186"/>
      <c r="Y824" s="186"/>
      <c r="Z824" s="186"/>
      <c r="AA824" s="188"/>
      <c r="AB824" s="186"/>
      <c r="AC824" s="180"/>
      <c r="AD824" s="180"/>
      <c r="AE824" s="180"/>
    </row>
    <row r="825" spans="1:3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8"/>
      <c r="T825" s="180"/>
      <c r="U825" s="188"/>
      <c r="V825" s="186"/>
      <c r="W825" s="186"/>
      <c r="X825" s="186"/>
      <c r="Y825" s="186"/>
      <c r="Z825" s="186"/>
      <c r="AA825" s="188"/>
      <c r="AB825" s="186"/>
      <c r="AC825" s="180"/>
      <c r="AD825" s="180"/>
      <c r="AE825" s="180"/>
    </row>
    <row r="826" spans="1:3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8"/>
      <c r="T826" s="180"/>
      <c r="U826" s="188"/>
      <c r="V826" s="186"/>
      <c r="W826" s="186"/>
      <c r="X826" s="186"/>
      <c r="Y826" s="186"/>
      <c r="Z826" s="186"/>
      <c r="AA826" s="188"/>
      <c r="AB826" s="186"/>
      <c r="AC826" s="180"/>
      <c r="AD826" s="180"/>
      <c r="AE826" s="180"/>
    </row>
    <row r="827" spans="1:3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8"/>
      <c r="T827" s="180"/>
      <c r="U827" s="188"/>
      <c r="V827" s="186"/>
      <c r="W827" s="186"/>
      <c r="X827" s="186"/>
      <c r="Y827" s="186"/>
      <c r="Z827" s="186"/>
      <c r="AA827" s="188"/>
      <c r="AB827" s="186"/>
      <c r="AC827" s="180"/>
      <c r="AD827" s="180"/>
      <c r="AE827" s="180"/>
    </row>
    <row r="828" spans="1:3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8"/>
      <c r="T828" s="180"/>
      <c r="U828" s="188"/>
      <c r="V828" s="186"/>
      <c r="W828" s="186"/>
      <c r="X828" s="186"/>
      <c r="Y828" s="186"/>
      <c r="Z828" s="186"/>
      <c r="AA828" s="188"/>
      <c r="AB828" s="186"/>
      <c r="AC828" s="180"/>
      <c r="AD828" s="180"/>
      <c r="AE828" s="180"/>
    </row>
    <row r="829" spans="1:3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8"/>
      <c r="T829" s="180"/>
      <c r="U829" s="188"/>
      <c r="V829" s="186"/>
      <c r="W829" s="186"/>
      <c r="X829" s="186"/>
      <c r="Y829" s="186"/>
      <c r="Z829" s="186"/>
      <c r="AA829" s="188"/>
      <c r="AB829" s="186"/>
      <c r="AC829" s="180"/>
      <c r="AD829" s="180"/>
      <c r="AE829" s="180"/>
    </row>
    <row r="830" spans="1:3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8"/>
      <c r="T830" s="180"/>
      <c r="U830" s="188"/>
      <c r="V830" s="186"/>
      <c r="W830" s="186"/>
      <c r="X830" s="186"/>
      <c r="Y830" s="186"/>
      <c r="Z830" s="186"/>
      <c r="AA830" s="188"/>
      <c r="AB830" s="186"/>
      <c r="AC830" s="180"/>
      <c r="AD830" s="180"/>
      <c r="AE830" s="180"/>
    </row>
    <row r="831" spans="1:3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8"/>
      <c r="T831" s="180"/>
      <c r="U831" s="188"/>
      <c r="V831" s="186"/>
      <c r="W831" s="186"/>
      <c r="X831" s="186"/>
      <c r="Y831" s="186"/>
      <c r="Z831" s="186"/>
      <c r="AA831" s="188"/>
      <c r="AB831" s="186"/>
      <c r="AC831" s="180"/>
      <c r="AD831" s="180"/>
      <c r="AE831" s="180"/>
    </row>
    <row r="832" spans="1:3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8"/>
      <c r="T832" s="180"/>
      <c r="U832" s="188"/>
      <c r="V832" s="186"/>
      <c r="W832" s="186"/>
      <c r="X832" s="186"/>
      <c r="Y832" s="186"/>
      <c r="Z832" s="186"/>
      <c r="AA832" s="188"/>
      <c r="AB832" s="186"/>
      <c r="AC832" s="180"/>
      <c r="AD832" s="180"/>
      <c r="AE832" s="180"/>
    </row>
    <row r="833" spans="1:3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8"/>
      <c r="T833" s="180"/>
      <c r="U833" s="188"/>
      <c r="V833" s="186"/>
      <c r="W833" s="186"/>
      <c r="X833" s="186"/>
      <c r="Y833" s="186"/>
      <c r="Z833" s="186"/>
      <c r="AA833" s="188"/>
      <c r="AB833" s="186"/>
      <c r="AC833" s="180"/>
      <c r="AD833" s="180"/>
      <c r="AE833" s="180"/>
    </row>
    <row r="834" spans="1:3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8"/>
      <c r="T834" s="180"/>
      <c r="U834" s="188"/>
      <c r="V834" s="186"/>
      <c r="W834" s="186"/>
      <c r="X834" s="186"/>
      <c r="Y834" s="186"/>
      <c r="Z834" s="186"/>
      <c r="AA834" s="188"/>
      <c r="AB834" s="186"/>
      <c r="AC834" s="180"/>
      <c r="AD834" s="180"/>
      <c r="AE834" s="180"/>
    </row>
    <row r="835" spans="1:3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8"/>
      <c r="T835" s="180"/>
      <c r="U835" s="188"/>
      <c r="V835" s="186"/>
      <c r="W835" s="186"/>
      <c r="X835" s="186"/>
      <c r="Y835" s="186"/>
      <c r="Z835" s="186"/>
      <c r="AA835" s="188"/>
      <c r="AB835" s="186"/>
      <c r="AC835" s="180"/>
      <c r="AD835" s="180"/>
      <c r="AE835" s="180"/>
    </row>
    <row r="836" spans="1:3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8"/>
      <c r="T836" s="180"/>
      <c r="U836" s="188"/>
      <c r="V836" s="186"/>
      <c r="W836" s="186"/>
      <c r="X836" s="186"/>
      <c r="Y836" s="186"/>
      <c r="Z836" s="186"/>
      <c r="AA836" s="188"/>
      <c r="AB836" s="186"/>
      <c r="AC836" s="180"/>
      <c r="AD836" s="180"/>
      <c r="AE836" s="180"/>
    </row>
    <row r="837" spans="1:3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8"/>
      <c r="T837" s="180"/>
      <c r="U837" s="188"/>
      <c r="V837" s="186"/>
      <c r="W837" s="186"/>
      <c r="X837" s="186"/>
      <c r="Y837" s="186"/>
      <c r="Z837" s="186"/>
      <c r="AA837" s="188"/>
      <c r="AB837" s="186"/>
      <c r="AC837" s="180"/>
      <c r="AD837" s="180"/>
      <c r="AE837" s="180"/>
    </row>
    <row r="838" spans="1:3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8"/>
      <c r="T838" s="180"/>
      <c r="U838" s="188"/>
      <c r="V838" s="186"/>
      <c r="W838" s="186"/>
      <c r="X838" s="186"/>
      <c r="Y838" s="186"/>
      <c r="Z838" s="186"/>
      <c r="AA838" s="188"/>
      <c r="AB838" s="186"/>
      <c r="AC838" s="180"/>
      <c r="AD838" s="180"/>
      <c r="AE838" s="180"/>
    </row>
    <row r="839" spans="1:3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8"/>
      <c r="T839" s="180"/>
      <c r="U839" s="188"/>
      <c r="V839" s="186"/>
      <c r="W839" s="186"/>
      <c r="X839" s="186"/>
      <c r="Y839" s="186"/>
      <c r="Z839" s="186"/>
      <c r="AA839" s="188"/>
      <c r="AB839" s="186"/>
      <c r="AC839" s="180"/>
      <c r="AD839" s="180"/>
      <c r="AE839" s="180"/>
    </row>
    <row r="840" spans="1:3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8"/>
      <c r="T840" s="180"/>
      <c r="U840" s="188"/>
      <c r="V840" s="186"/>
      <c r="W840" s="186"/>
      <c r="X840" s="186"/>
      <c r="Y840" s="186"/>
      <c r="Z840" s="186"/>
      <c r="AA840" s="188"/>
      <c r="AB840" s="186"/>
      <c r="AC840" s="180"/>
      <c r="AD840" s="180"/>
      <c r="AE840" s="180"/>
    </row>
    <row r="841" spans="1:3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8"/>
      <c r="T841" s="180"/>
      <c r="U841" s="188"/>
      <c r="V841" s="186"/>
      <c r="W841" s="186"/>
      <c r="X841" s="186"/>
      <c r="Y841" s="186"/>
      <c r="Z841" s="186"/>
      <c r="AA841" s="188"/>
      <c r="AB841" s="186"/>
      <c r="AC841" s="180"/>
      <c r="AD841" s="180"/>
      <c r="AE841" s="180"/>
    </row>
    <row r="842" spans="1:3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8"/>
      <c r="T842" s="180"/>
      <c r="U842" s="188"/>
      <c r="V842" s="186"/>
      <c r="W842" s="186"/>
      <c r="X842" s="186"/>
      <c r="Y842" s="186"/>
      <c r="Z842" s="186"/>
      <c r="AA842" s="188"/>
      <c r="AB842" s="186"/>
      <c r="AC842" s="180"/>
      <c r="AD842" s="180"/>
      <c r="AE842" s="180"/>
    </row>
    <row r="843" spans="1:3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8"/>
      <c r="T843" s="180"/>
      <c r="U843" s="188"/>
      <c r="V843" s="186"/>
      <c r="W843" s="186"/>
      <c r="X843" s="186"/>
      <c r="Y843" s="186"/>
      <c r="Z843" s="186"/>
      <c r="AA843" s="188"/>
      <c r="AB843" s="186"/>
      <c r="AC843" s="180"/>
      <c r="AD843" s="180"/>
      <c r="AE843" s="180"/>
    </row>
    <row r="844" spans="1:3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8"/>
      <c r="T844" s="180"/>
      <c r="U844" s="188"/>
      <c r="V844" s="186"/>
      <c r="W844" s="186"/>
      <c r="X844" s="186"/>
      <c r="Y844" s="186"/>
      <c r="Z844" s="186"/>
      <c r="AA844" s="188"/>
      <c r="AB844" s="186"/>
      <c r="AC844" s="180"/>
      <c r="AD844" s="180"/>
      <c r="AE844" s="180"/>
    </row>
    <row r="845" spans="1:3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8"/>
      <c r="T845" s="180"/>
      <c r="U845" s="188"/>
      <c r="V845" s="186"/>
      <c r="W845" s="186"/>
      <c r="X845" s="186"/>
      <c r="Y845" s="186"/>
      <c r="Z845" s="186"/>
      <c r="AA845" s="188"/>
      <c r="AB845" s="186"/>
      <c r="AC845" s="180"/>
      <c r="AD845" s="180"/>
      <c r="AE845" s="180"/>
    </row>
    <row r="846" spans="1:3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8"/>
      <c r="T846" s="180"/>
      <c r="U846" s="188"/>
      <c r="V846" s="186"/>
      <c r="W846" s="186"/>
      <c r="X846" s="186"/>
      <c r="Y846" s="186"/>
      <c r="Z846" s="186"/>
      <c r="AA846" s="188"/>
      <c r="AB846" s="186"/>
      <c r="AC846" s="180"/>
      <c r="AD846" s="180"/>
      <c r="AE846" s="180"/>
    </row>
    <row r="847" spans="1:3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8"/>
      <c r="T847" s="180"/>
      <c r="U847" s="188"/>
      <c r="V847" s="186"/>
      <c r="W847" s="186"/>
      <c r="X847" s="186"/>
      <c r="Y847" s="186"/>
      <c r="Z847" s="186"/>
      <c r="AA847" s="188"/>
      <c r="AB847" s="186"/>
      <c r="AC847" s="180"/>
      <c r="AD847" s="180"/>
      <c r="AE847" s="180"/>
    </row>
    <row r="848" spans="1:3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8"/>
      <c r="T848" s="180"/>
      <c r="U848" s="188"/>
      <c r="V848" s="186"/>
      <c r="W848" s="186"/>
      <c r="X848" s="186"/>
      <c r="Y848" s="186"/>
      <c r="Z848" s="186"/>
      <c r="AA848" s="188"/>
      <c r="AB848" s="186"/>
      <c r="AC848" s="180"/>
      <c r="AD848" s="180"/>
      <c r="AE848" s="180"/>
    </row>
    <row r="849" spans="1:3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8"/>
      <c r="T849" s="180"/>
      <c r="U849" s="188"/>
      <c r="V849" s="186"/>
      <c r="W849" s="186"/>
      <c r="X849" s="186"/>
      <c r="Y849" s="186"/>
      <c r="Z849" s="186"/>
      <c r="AA849" s="188"/>
      <c r="AB849" s="186"/>
      <c r="AC849" s="180"/>
      <c r="AD849" s="180"/>
      <c r="AE849" s="180"/>
    </row>
    <row r="850" spans="1:3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8"/>
      <c r="T850" s="180"/>
      <c r="U850" s="188"/>
      <c r="V850" s="186"/>
      <c r="W850" s="186"/>
      <c r="X850" s="186"/>
      <c r="Y850" s="186"/>
      <c r="Z850" s="186"/>
      <c r="AA850" s="188"/>
      <c r="AB850" s="186"/>
      <c r="AC850" s="180"/>
      <c r="AD850" s="180"/>
      <c r="AE850" s="180"/>
    </row>
    <row r="851" spans="1:3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8"/>
      <c r="T851" s="180"/>
      <c r="U851" s="188"/>
      <c r="V851" s="186"/>
      <c r="W851" s="186"/>
      <c r="X851" s="186"/>
      <c r="Y851" s="186"/>
      <c r="Z851" s="186"/>
      <c r="AA851" s="188"/>
      <c r="AB851" s="186"/>
      <c r="AC851" s="180"/>
      <c r="AD851" s="180"/>
      <c r="AE851" s="180"/>
    </row>
    <row r="852" spans="1:3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8"/>
      <c r="T852" s="180"/>
      <c r="U852" s="188"/>
      <c r="V852" s="186"/>
      <c r="W852" s="186"/>
      <c r="X852" s="186"/>
      <c r="Y852" s="186"/>
      <c r="Z852" s="186"/>
      <c r="AA852" s="188"/>
      <c r="AB852" s="186"/>
      <c r="AC852" s="180"/>
      <c r="AD852" s="180"/>
      <c r="AE852" s="180"/>
    </row>
    <row r="853" spans="1:3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8"/>
      <c r="T853" s="180"/>
      <c r="U853" s="188"/>
      <c r="V853" s="186"/>
      <c r="W853" s="186"/>
      <c r="X853" s="186"/>
      <c r="Y853" s="186"/>
      <c r="Z853" s="186"/>
      <c r="AA853" s="188"/>
      <c r="AB853" s="186"/>
      <c r="AC853" s="180"/>
      <c r="AD853" s="180"/>
      <c r="AE853" s="180"/>
    </row>
    <row r="854" spans="1:3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8"/>
      <c r="T854" s="180"/>
      <c r="U854" s="188"/>
      <c r="V854" s="186"/>
      <c r="W854" s="186"/>
      <c r="X854" s="186"/>
      <c r="Y854" s="186"/>
      <c r="Z854" s="186"/>
      <c r="AA854" s="188"/>
      <c r="AB854" s="186"/>
      <c r="AC854" s="180"/>
      <c r="AD854" s="180"/>
      <c r="AE854" s="180"/>
    </row>
    <row r="855" spans="1:3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8"/>
      <c r="T855" s="180"/>
      <c r="U855" s="188"/>
      <c r="V855" s="186"/>
      <c r="W855" s="186"/>
      <c r="X855" s="186"/>
      <c r="Y855" s="186"/>
      <c r="Z855" s="186"/>
      <c r="AA855" s="188"/>
      <c r="AB855" s="186"/>
      <c r="AC855" s="180"/>
      <c r="AD855" s="180"/>
      <c r="AE855" s="180"/>
    </row>
    <row r="856" spans="1:3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8"/>
      <c r="T856" s="180"/>
      <c r="U856" s="188"/>
      <c r="V856" s="186"/>
      <c r="W856" s="186"/>
      <c r="X856" s="186"/>
      <c r="Y856" s="186"/>
      <c r="Z856" s="186"/>
      <c r="AA856" s="188"/>
      <c r="AB856" s="186"/>
      <c r="AC856" s="180"/>
      <c r="AD856" s="180"/>
      <c r="AE856" s="180"/>
    </row>
    <row r="857" spans="1:3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8"/>
      <c r="T857" s="180"/>
      <c r="U857" s="188"/>
      <c r="V857" s="186"/>
      <c r="W857" s="186"/>
      <c r="X857" s="186"/>
      <c r="Y857" s="186"/>
      <c r="Z857" s="186"/>
      <c r="AA857" s="188"/>
      <c r="AB857" s="186"/>
      <c r="AC857" s="180"/>
      <c r="AD857" s="180"/>
      <c r="AE857" s="180"/>
    </row>
    <row r="858" spans="1:3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8"/>
      <c r="T858" s="180"/>
      <c r="U858" s="188"/>
      <c r="V858" s="186"/>
      <c r="W858" s="186"/>
      <c r="X858" s="186"/>
      <c r="Y858" s="186"/>
      <c r="Z858" s="186"/>
      <c r="AA858" s="188"/>
      <c r="AB858" s="186"/>
      <c r="AC858" s="180"/>
      <c r="AD858" s="180"/>
      <c r="AE858" s="180"/>
    </row>
    <row r="859" spans="1:3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8"/>
      <c r="T859" s="180"/>
      <c r="U859" s="188"/>
      <c r="V859" s="186"/>
      <c r="W859" s="186"/>
      <c r="X859" s="186"/>
      <c r="Y859" s="186"/>
      <c r="Z859" s="186"/>
      <c r="AA859" s="188"/>
      <c r="AB859" s="186"/>
      <c r="AC859" s="180"/>
      <c r="AD859" s="180"/>
      <c r="AE859" s="180"/>
    </row>
    <row r="860" spans="1:3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8"/>
      <c r="T860" s="180"/>
      <c r="U860" s="188"/>
      <c r="V860" s="186"/>
      <c r="W860" s="186"/>
      <c r="X860" s="186"/>
      <c r="Y860" s="186"/>
      <c r="Z860" s="186"/>
      <c r="AA860" s="188"/>
      <c r="AB860" s="186"/>
      <c r="AC860" s="180"/>
      <c r="AD860" s="180"/>
      <c r="AE860" s="180"/>
    </row>
    <row r="861" spans="1:3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8"/>
      <c r="T861" s="180"/>
      <c r="U861" s="188"/>
      <c r="V861" s="186"/>
      <c r="W861" s="186"/>
      <c r="X861" s="186"/>
      <c r="Y861" s="186"/>
      <c r="Z861" s="186"/>
      <c r="AA861" s="188"/>
      <c r="AB861" s="186"/>
      <c r="AC861" s="180"/>
      <c r="AD861" s="180"/>
      <c r="AE861" s="180"/>
    </row>
    <row r="862" spans="1:3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8"/>
      <c r="T862" s="180"/>
      <c r="U862" s="188"/>
      <c r="V862" s="186"/>
      <c r="W862" s="186"/>
      <c r="X862" s="186"/>
      <c r="Y862" s="186"/>
      <c r="Z862" s="186"/>
      <c r="AA862" s="188"/>
      <c r="AB862" s="186"/>
      <c r="AC862" s="180"/>
      <c r="AD862" s="180"/>
      <c r="AE862" s="180"/>
    </row>
    <row r="863" spans="1:3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8"/>
      <c r="T863" s="180"/>
      <c r="U863" s="188"/>
      <c r="V863" s="186"/>
      <c r="W863" s="186"/>
      <c r="X863" s="186"/>
      <c r="Y863" s="186"/>
      <c r="Z863" s="186"/>
      <c r="AA863" s="188"/>
      <c r="AB863" s="186"/>
      <c r="AC863" s="180"/>
      <c r="AD863" s="180"/>
      <c r="AE863" s="180"/>
    </row>
    <row r="864" spans="1:3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8"/>
      <c r="T864" s="180"/>
      <c r="U864" s="188"/>
      <c r="V864" s="186"/>
      <c r="W864" s="186"/>
      <c r="X864" s="186"/>
      <c r="Y864" s="186"/>
      <c r="Z864" s="186"/>
      <c r="AA864" s="188"/>
      <c r="AB864" s="186"/>
      <c r="AC864" s="180"/>
      <c r="AD864" s="180"/>
      <c r="AE864" s="180"/>
    </row>
    <row r="865" spans="1:3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8"/>
      <c r="T865" s="180"/>
      <c r="U865" s="188"/>
      <c r="V865" s="186"/>
      <c r="W865" s="186"/>
      <c r="X865" s="186"/>
      <c r="Y865" s="186"/>
      <c r="Z865" s="186"/>
      <c r="AA865" s="188"/>
      <c r="AB865" s="186"/>
      <c r="AC865" s="180"/>
      <c r="AD865" s="180"/>
      <c r="AE865" s="180"/>
    </row>
    <row r="866" spans="1:3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8"/>
      <c r="T866" s="180"/>
      <c r="U866" s="188"/>
      <c r="V866" s="186"/>
      <c r="W866" s="186"/>
      <c r="X866" s="186"/>
      <c r="Y866" s="186"/>
      <c r="Z866" s="186"/>
      <c r="AA866" s="188"/>
      <c r="AB866" s="186"/>
      <c r="AC866" s="180"/>
      <c r="AD866" s="180"/>
      <c r="AE866" s="180"/>
    </row>
    <row r="867" spans="1:3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8"/>
      <c r="T867" s="180"/>
      <c r="U867" s="188"/>
      <c r="V867" s="186"/>
      <c r="W867" s="186"/>
      <c r="X867" s="186"/>
      <c r="Y867" s="186"/>
      <c r="Z867" s="186"/>
      <c r="AA867" s="188"/>
      <c r="AB867" s="186"/>
      <c r="AC867" s="180"/>
      <c r="AD867" s="180"/>
      <c r="AE867" s="180"/>
    </row>
    <row r="868" spans="1:3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8"/>
      <c r="T868" s="180"/>
      <c r="U868" s="188"/>
      <c r="V868" s="186"/>
      <c r="W868" s="186"/>
      <c r="X868" s="186"/>
      <c r="Y868" s="186"/>
      <c r="Z868" s="186"/>
      <c r="AA868" s="188"/>
      <c r="AB868" s="186"/>
      <c r="AC868" s="180"/>
      <c r="AD868" s="180"/>
      <c r="AE868" s="180"/>
    </row>
    <row r="869" spans="1:3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8"/>
      <c r="T869" s="180"/>
      <c r="U869" s="188"/>
      <c r="V869" s="186"/>
      <c r="W869" s="186"/>
      <c r="X869" s="186"/>
      <c r="Y869" s="186"/>
      <c r="Z869" s="186"/>
      <c r="AA869" s="188"/>
      <c r="AB869" s="186"/>
      <c r="AC869" s="180"/>
      <c r="AD869" s="180"/>
      <c r="AE869" s="180"/>
    </row>
    <row r="870" spans="1:3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8"/>
      <c r="T870" s="180"/>
      <c r="U870" s="188"/>
      <c r="V870" s="186"/>
      <c r="W870" s="186"/>
      <c r="X870" s="186"/>
      <c r="Y870" s="186"/>
      <c r="Z870" s="186"/>
      <c r="AA870" s="188"/>
      <c r="AB870" s="186"/>
      <c r="AC870" s="180"/>
      <c r="AD870" s="180"/>
      <c r="AE870" s="180"/>
    </row>
    <row r="871" spans="1:3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8"/>
      <c r="T871" s="180"/>
      <c r="U871" s="188"/>
      <c r="V871" s="186"/>
      <c r="W871" s="186"/>
      <c r="X871" s="186"/>
      <c r="Y871" s="186"/>
      <c r="Z871" s="186"/>
      <c r="AA871" s="188"/>
      <c r="AB871" s="186"/>
      <c r="AC871" s="180"/>
      <c r="AD871" s="180"/>
      <c r="AE871" s="180"/>
    </row>
    <row r="872" spans="1:3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8"/>
      <c r="T872" s="180"/>
      <c r="U872" s="188"/>
      <c r="V872" s="186"/>
      <c r="W872" s="186"/>
      <c r="X872" s="186"/>
      <c r="Y872" s="186"/>
      <c r="Z872" s="186"/>
      <c r="AA872" s="188"/>
      <c r="AB872" s="186"/>
      <c r="AC872" s="180"/>
      <c r="AD872" s="180"/>
      <c r="AE872" s="180"/>
    </row>
    <row r="873" spans="1:3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8"/>
      <c r="T873" s="180"/>
      <c r="U873" s="188"/>
      <c r="V873" s="186"/>
      <c r="W873" s="186"/>
      <c r="X873" s="186"/>
      <c r="Y873" s="186"/>
      <c r="Z873" s="186"/>
      <c r="AA873" s="188"/>
      <c r="AB873" s="186"/>
      <c r="AC873" s="180"/>
      <c r="AD873" s="180"/>
      <c r="AE873" s="180"/>
    </row>
    <row r="874" spans="1:3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8"/>
      <c r="T874" s="180"/>
      <c r="U874" s="188"/>
      <c r="V874" s="186"/>
      <c r="W874" s="186"/>
      <c r="X874" s="186"/>
      <c r="Y874" s="186"/>
      <c r="Z874" s="186"/>
      <c r="AA874" s="188"/>
      <c r="AB874" s="186"/>
      <c r="AC874" s="180"/>
      <c r="AD874" s="180"/>
      <c r="AE874" s="180"/>
    </row>
    <row r="875" spans="1:3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8"/>
      <c r="T875" s="180"/>
      <c r="U875" s="188"/>
      <c r="V875" s="186"/>
      <c r="W875" s="186"/>
      <c r="X875" s="186"/>
      <c r="Y875" s="186"/>
      <c r="Z875" s="186"/>
      <c r="AA875" s="188"/>
      <c r="AB875" s="186"/>
      <c r="AC875" s="180"/>
      <c r="AD875" s="180"/>
      <c r="AE875" s="180"/>
    </row>
    <row r="876" spans="1:3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8"/>
      <c r="T876" s="180"/>
      <c r="U876" s="188"/>
      <c r="V876" s="186"/>
      <c r="W876" s="186"/>
      <c r="X876" s="186"/>
      <c r="Y876" s="186"/>
      <c r="Z876" s="186"/>
      <c r="AA876" s="188"/>
      <c r="AB876" s="186"/>
      <c r="AC876" s="180"/>
      <c r="AD876" s="180"/>
      <c r="AE876" s="180"/>
    </row>
    <row r="877" spans="1:3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8"/>
      <c r="T877" s="180"/>
      <c r="U877" s="188"/>
      <c r="V877" s="186"/>
      <c r="W877" s="186"/>
      <c r="X877" s="186"/>
      <c r="Y877" s="186"/>
      <c r="Z877" s="186"/>
      <c r="AA877" s="188"/>
      <c r="AB877" s="186"/>
      <c r="AC877" s="180"/>
      <c r="AD877" s="180"/>
      <c r="AE877" s="180"/>
    </row>
    <row r="878" spans="1:3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8"/>
      <c r="T878" s="180"/>
      <c r="U878" s="188"/>
      <c r="V878" s="186"/>
      <c r="W878" s="186"/>
      <c r="X878" s="186"/>
      <c r="Y878" s="186"/>
      <c r="Z878" s="186"/>
      <c r="AA878" s="188"/>
      <c r="AB878" s="186"/>
      <c r="AC878" s="180"/>
      <c r="AD878" s="180"/>
      <c r="AE878" s="180"/>
    </row>
    <row r="879" spans="1:3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8"/>
      <c r="T879" s="180"/>
      <c r="U879" s="188"/>
      <c r="V879" s="186"/>
      <c r="W879" s="186"/>
      <c r="X879" s="186"/>
      <c r="Y879" s="186"/>
      <c r="Z879" s="186"/>
      <c r="AA879" s="188"/>
      <c r="AB879" s="186"/>
      <c r="AC879" s="180"/>
      <c r="AD879" s="180"/>
      <c r="AE879" s="180"/>
    </row>
    <row r="880" spans="1:3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8"/>
      <c r="T880" s="180"/>
      <c r="U880" s="188"/>
      <c r="V880" s="186"/>
      <c r="W880" s="186"/>
      <c r="X880" s="186"/>
      <c r="Y880" s="186"/>
      <c r="Z880" s="186"/>
      <c r="AA880" s="188"/>
      <c r="AB880" s="186"/>
      <c r="AC880" s="180"/>
      <c r="AD880" s="180"/>
      <c r="AE880" s="180"/>
    </row>
    <row r="881" spans="1:3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8"/>
      <c r="T881" s="180"/>
      <c r="U881" s="188"/>
      <c r="V881" s="186"/>
      <c r="W881" s="186"/>
      <c r="X881" s="186"/>
      <c r="Y881" s="186"/>
      <c r="Z881" s="186"/>
      <c r="AA881" s="188"/>
      <c r="AB881" s="186"/>
      <c r="AC881" s="180"/>
      <c r="AD881" s="180"/>
      <c r="AE881" s="180"/>
    </row>
    <row r="882" spans="1:3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8"/>
      <c r="T882" s="180"/>
      <c r="U882" s="188"/>
      <c r="V882" s="186"/>
      <c r="W882" s="186"/>
      <c r="X882" s="186"/>
      <c r="Y882" s="186"/>
      <c r="Z882" s="186"/>
      <c r="AA882" s="188"/>
      <c r="AB882" s="186"/>
      <c r="AC882" s="180"/>
      <c r="AD882" s="180"/>
      <c r="AE882" s="180"/>
    </row>
    <row r="883" spans="1:3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8"/>
      <c r="T883" s="180"/>
      <c r="U883" s="188"/>
      <c r="V883" s="186"/>
      <c r="W883" s="186"/>
      <c r="X883" s="186"/>
      <c r="Y883" s="186"/>
      <c r="Z883" s="186"/>
      <c r="AA883" s="188"/>
      <c r="AB883" s="186"/>
      <c r="AC883" s="180"/>
      <c r="AD883" s="180"/>
      <c r="AE883" s="180"/>
    </row>
    <row r="884" spans="1:3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8"/>
      <c r="T884" s="180"/>
      <c r="U884" s="188"/>
      <c r="V884" s="186"/>
      <c r="W884" s="186"/>
      <c r="X884" s="186"/>
      <c r="Y884" s="186"/>
      <c r="Z884" s="186"/>
      <c r="AA884" s="188"/>
      <c r="AB884" s="186"/>
      <c r="AC884" s="180"/>
      <c r="AD884" s="180"/>
      <c r="AE884" s="180"/>
    </row>
    <row r="885" spans="1:3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8"/>
      <c r="T885" s="180"/>
      <c r="U885" s="188"/>
      <c r="V885" s="186"/>
      <c r="W885" s="186"/>
      <c r="X885" s="186"/>
      <c r="Y885" s="186"/>
      <c r="Z885" s="186"/>
      <c r="AA885" s="188"/>
      <c r="AB885" s="186"/>
      <c r="AC885" s="180"/>
      <c r="AD885" s="180"/>
      <c r="AE885" s="180"/>
    </row>
    <row r="886" spans="1:3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8"/>
      <c r="T886" s="180"/>
      <c r="U886" s="188"/>
      <c r="V886" s="186"/>
      <c r="W886" s="186"/>
      <c r="X886" s="186"/>
      <c r="Y886" s="186"/>
      <c r="Z886" s="186"/>
      <c r="AA886" s="188"/>
      <c r="AB886" s="186"/>
      <c r="AC886" s="180"/>
      <c r="AD886" s="180"/>
      <c r="AE886" s="180"/>
    </row>
    <row r="887" spans="1:3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8"/>
      <c r="T887" s="180"/>
      <c r="U887" s="188"/>
      <c r="V887" s="186"/>
      <c r="W887" s="186"/>
      <c r="X887" s="186"/>
      <c r="Y887" s="186"/>
      <c r="Z887" s="186"/>
      <c r="AA887" s="188"/>
      <c r="AB887" s="186"/>
      <c r="AC887" s="180"/>
      <c r="AD887" s="180"/>
      <c r="AE887" s="180"/>
    </row>
    <row r="888" spans="1:3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8"/>
      <c r="T888" s="180"/>
      <c r="U888" s="188"/>
      <c r="V888" s="186"/>
      <c r="W888" s="186"/>
      <c r="X888" s="186"/>
      <c r="Y888" s="186"/>
      <c r="Z888" s="186"/>
      <c r="AA888" s="188"/>
      <c r="AB888" s="186"/>
      <c r="AC888" s="180"/>
      <c r="AD888" s="180"/>
      <c r="AE888" s="180"/>
    </row>
    <row r="889" spans="1:3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8"/>
      <c r="T889" s="180"/>
      <c r="U889" s="188"/>
      <c r="V889" s="186"/>
      <c r="W889" s="186"/>
      <c r="X889" s="186"/>
      <c r="Y889" s="186"/>
      <c r="Z889" s="186"/>
      <c r="AA889" s="188"/>
      <c r="AB889" s="186"/>
      <c r="AC889" s="180"/>
      <c r="AD889" s="180"/>
      <c r="AE889" s="180"/>
    </row>
    <row r="890" spans="1:3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8"/>
      <c r="T890" s="180"/>
      <c r="U890" s="188"/>
      <c r="V890" s="186"/>
      <c r="W890" s="186"/>
      <c r="X890" s="186"/>
      <c r="Y890" s="186"/>
      <c r="Z890" s="186"/>
      <c r="AA890" s="188"/>
      <c r="AB890" s="186"/>
      <c r="AC890" s="180"/>
      <c r="AD890" s="180"/>
      <c r="AE890" s="180"/>
    </row>
    <row r="891" spans="1:3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8"/>
      <c r="T891" s="180"/>
      <c r="U891" s="188"/>
      <c r="V891" s="186"/>
      <c r="W891" s="186"/>
      <c r="X891" s="186"/>
      <c r="Y891" s="186"/>
      <c r="Z891" s="186"/>
      <c r="AA891" s="188"/>
      <c r="AB891" s="186"/>
      <c r="AC891" s="180"/>
      <c r="AD891" s="180"/>
      <c r="AE891" s="180"/>
    </row>
    <row r="892" spans="1:3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8"/>
      <c r="T892" s="180"/>
      <c r="U892" s="188"/>
      <c r="V892" s="186"/>
      <c r="W892" s="186"/>
      <c r="X892" s="186"/>
      <c r="Y892" s="186"/>
      <c r="Z892" s="186"/>
      <c r="AA892" s="188"/>
      <c r="AB892" s="186"/>
      <c r="AC892" s="180"/>
      <c r="AD892" s="180"/>
      <c r="AE892" s="180"/>
    </row>
    <row r="893" spans="1:3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8"/>
      <c r="T893" s="180"/>
      <c r="U893" s="188"/>
      <c r="V893" s="186"/>
      <c r="W893" s="186"/>
      <c r="X893" s="186"/>
      <c r="Y893" s="186"/>
      <c r="Z893" s="186"/>
      <c r="AA893" s="188"/>
      <c r="AB893" s="186"/>
      <c r="AC893" s="180"/>
      <c r="AD893" s="180"/>
      <c r="AE893" s="180"/>
    </row>
    <row r="894" spans="1:3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8"/>
      <c r="T894" s="180"/>
      <c r="U894" s="188"/>
      <c r="V894" s="186"/>
      <c r="W894" s="186"/>
      <c r="X894" s="186"/>
      <c r="Y894" s="186"/>
      <c r="Z894" s="186"/>
      <c r="AA894" s="188"/>
      <c r="AB894" s="186"/>
      <c r="AC894" s="180"/>
      <c r="AD894" s="180"/>
      <c r="AE894" s="180"/>
    </row>
    <row r="895" spans="1:3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8"/>
      <c r="T895" s="180"/>
      <c r="U895" s="188"/>
      <c r="V895" s="186"/>
      <c r="W895" s="186"/>
      <c r="X895" s="186"/>
      <c r="Y895" s="186"/>
      <c r="Z895" s="186"/>
      <c r="AA895" s="188"/>
      <c r="AB895" s="186"/>
      <c r="AC895" s="180"/>
      <c r="AD895" s="180"/>
      <c r="AE895" s="180"/>
    </row>
    <row r="896" spans="1:3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8"/>
      <c r="T896" s="180"/>
      <c r="U896" s="188"/>
      <c r="V896" s="186"/>
      <c r="W896" s="186"/>
      <c r="X896" s="186"/>
      <c r="Y896" s="186"/>
      <c r="Z896" s="186"/>
      <c r="AA896" s="188"/>
      <c r="AB896" s="186"/>
      <c r="AC896" s="180"/>
      <c r="AD896" s="180"/>
      <c r="AE896" s="180"/>
    </row>
    <row r="897" spans="1:3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8"/>
      <c r="T897" s="180"/>
      <c r="U897" s="188"/>
      <c r="V897" s="186"/>
      <c r="W897" s="186"/>
      <c r="X897" s="186"/>
      <c r="Y897" s="186"/>
      <c r="Z897" s="186"/>
      <c r="AA897" s="188"/>
      <c r="AB897" s="186"/>
      <c r="AC897" s="180"/>
      <c r="AD897" s="180"/>
      <c r="AE897" s="180"/>
    </row>
    <row r="898" spans="1:3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8"/>
      <c r="T898" s="180"/>
      <c r="U898" s="188"/>
      <c r="V898" s="186"/>
      <c r="W898" s="186"/>
      <c r="X898" s="186"/>
      <c r="Y898" s="186"/>
      <c r="Z898" s="186"/>
      <c r="AA898" s="188"/>
      <c r="AB898" s="186"/>
      <c r="AC898" s="180"/>
      <c r="AD898" s="180"/>
      <c r="AE898" s="180"/>
    </row>
    <row r="899" spans="1:3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8"/>
      <c r="T899" s="180"/>
      <c r="U899" s="188"/>
      <c r="V899" s="186"/>
      <c r="W899" s="186"/>
      <c r="X899" s="186"/>
      <c r="Y899" s="186"/>
      <c r="Z899" s="186"/>
      <c r="AA899" s="188"/>
      <c r="AB899" s="186"/>
      <c r="AC899" s="180"/>
      <c r="AD899" s="180"/>
      <c r="AE899" s="180"/>
    </row>
    <row r="900" spans="1:3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8"/>
      <c r="T900" s="180"/>
      <c r="U900" s="188"/>
      <c r="V900" s="186"/>
      <c r="W900" s="186"/>
      <c r="X900" s="186"/>
      <c r="Y900" s="186"/>
      <c r="Z900" s="186"/>
      <c r="AA900" s="188"/>
      <c r="AB900" s="186"/>
      <c r="AC900" s="180"/>
      <c r="AD900" s="180"/>
      <c r="AE900" s="180"/>
    </row>
    <row r="901" spans="1:3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8"/>
      <c r="T901" s="180"/>
      <c r="U901" s="188"/>
      <c r="V901" s="186"/>
      <c r="W901" s="186"/>
      <c r="X901" s="186"/>
      <c r="Y901" s="186"/>
      <c r="Z901" s="186"/>
      <c r="AA901" s="188"/>
      <c r="AB901" s="186"/>
      <c r="AC901" s="180"/>
      <c r="AD901" s="180"/>
      <c r="AE901" s="180"/>
    </row>
    <row r="902" spans="1:3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8"/>
      <c r="T902" s="180"/>
      <c r="U902" s="188"/>
      <c r="V902" s="186"/>
      <c r="W902" s="186"/>
      <c r="X902" s="186"/>
      <c r="Y902" s="186"/>
      <c r="Z902" s="186"/>
      <c r="AA902" s="188"/>
      <c r="AB902" s="186"/>
      <c r="AC902" s="180"/>
      <c r="AD902" s="180"/>
      <c r="AE902" s="180"/>
    </row>
    <row r="903" spans="1:3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8"/>
      <c r="T903" s="180"/>
      <c r="U903" s="188"/>
      <c r="V903" s="186"/>
      <c r="W903" s="186"/>
      <c r="X903" s="186"/>
      <c r="Y903" s="186"/>
      <c r="Z903" s="186"/>
      <c r="AA903" s="188"/>
      <c r="AB903" s="186"/>
      <c r="AC903" s="180"/>
      <c r="AD903" s="180"/>
      <c r="AE903" s="180"/>
    </row>
    <row r="904" spans="1:3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8"/>
      <c r="T904" s="180"/>
      <c r="U904" s="188"/>
      <c r="V904" s="186"/>
      <c r="W904" s="186"/>
      <c r="X904" s="186"/>
      <c r="Y904" s="186"/>
      <c r="Z904" s="186"/>
      <c r="AA904" s="188"/>
      <c r="AB904" s="186"/>
      <c r="AC904" s="180"/>
      <c r="AD904" s="180"/>
      <c r="AE904" s="180"/>
    </row>
    <row r="905" spans="1:3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8"/>
      <c r="T905" s="180"/>
      <c r="U905" s="188"/>
      <c r="V905" s="186"/>
      <c r="W905" s="186"/>
      <c r="X905" s="186"/>
      <c r="Y905" s="186"/>
      <c r="Z905" s="186"/>
      <c r="AA905" s="188"/>
      <c r="AB905" s="186"/>
      <c r="AC905" s="180"/>
      <c r="AD905" s="180"/>
      <c r="AE905" s="180"/>
    </row>
    <row r="906" spans="1:3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8"/>
      <c r="T906" s="180"/>
      <c r="U906" s="188"/>
      <c r="V906" s="186"/>
      <c r="W906" s="186"/>
      <c r="X906" s="186"/>
      <c r="Y906" s="186"/>
      <c r="Z906" s="186"/>
      <c r="AA906" s="188"/>
      <c r="AB906" s="186"/>
      <c r="AC906" s="180"/>
      <c r="AD906" s="180"/>
      <c r="AE906" s="180"/>
    </row>
    <row r="907" spans="1:3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8"/>
      <c r="T907" s="180"/>
      <c r="U907" s="188"/>
      <c r="V907" s="186"/>
      <c r="W907" s="186"/>
      <c r="X907" s="186"/>
      <c r="Y907" s="186"/>
      <c r="Z907" s="186"/>
      <c r="AA907" s="188"/>
      <c r="AB907" s="186"/>
      <c r="AC907" s="180"/>
      <c r="AD907" s="180"/>
      <c r="AE907" s="180"/>
    </row>
    <row r="908" spans="1:3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8"/>
      <c r="T908" s="180"/>
      <c r="U908" s="188"/>
      <c r="V908" s="186"/>
      <c r="W908" s="186"/>
      <c r="X908" s="186"/>
      <c r="Y908" s="186"/>
      <c r="Z908" s="186"/>
      <c r="AA908" s="188"/>
      <c r="AB908" s="186"/>
      <c r="AC908" s="180"/>
      <c r="AD908" s="180"/>
      <c r="AE908" s="180"/>
    </row>
    <row r="909" spans="1:3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8"/>
      <c r="T909" s="180"/>
      <c r="U909" s="188"/>
      <c r="V909" s="186"/>
      <c r="W909" s="186"/>
      <c r="X909" s="186"/>
      <c r="Y909" s="186"/>
      <c r="Z909" s="186"/>
      <c r="AA909" s="188"/>
      <c r="AB909" s="186"/>
      <c r="AC909" s="180"/>
      <c r="AD909" s="180"/>
      <c r="AE909" s="180"/>
    </row>
    <row r="910" spans="1:3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8"/>
      <c r="T910" s="180"/>
      <c r="U910" s="188"/>
      <c r="V910" s="186"/>
      <c r="W910" s="186"/>
      <c r="X910" s="186"/>
      <c r="Y910" s="186"/>
      <c r="Z910" s="186"/>
      <c r="AA910" s="188"/>
      <c r="AB910" s="186"/>
      <c r="AC910" s="180"/>
      <c r="AD910" s="180"/>
      <c r="AE910" s="180"/>
    </row>
    <row r="911" spans="1:3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8"/>
      <c r="T911" s="180"/>
      <c r="U911" s="188"/>
      <c r="V911" s="186"/>
      <c r="W911" s="186"/>
      <c r="X911" s="186"/>
      <c r="Y911" s="186"/>
      <c r="Z911" s="186"/>
      <c r="AA911" s="188"/>
      <c r="AB911" s="186"/>
      <c r="AC911" s="180"/>
      <c r="AD911" s="180"/>
      <c r="AE911" s="180"/>
    </row>
    <row r="912" spans="1:3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8"/>
      <c r="T912" s="180"/>
      <c r="U912" s="188"/>
      <c r="V912" s="186"/>
      <c r="W912" s="186"/>
      <c r="X912" s="186"/>
      <c r="Y912" s="186"/>
      <c r="Z912" s="186"/>
      <c r="AA912" s="188"/>
      <c r="AB912" s="186"/>
      <c r="AC912" s="180"/>
      <c r="AD912" s="180"/>
      <c r="AE912" s="180"/>
    </row>
    <row r="913" spans="1:3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8"/>
      <c r="T913" s="180"/>
      <c r="U913" s="188"/>
      <c r="V913" s="186"/>
      <c r="W913" s="186"/>
      <c r="X913" s="186"/>
      <c r="Y913" s="186"/>
      <c r="Z913" s="186"/>
      <c r="AA913" s="188"/>
      <c r="AB913" s="186"/>
      <c r="AC913" s="180"/>
      <c r="AD913" s="180"/>
      <c r="AE913" s="180"/>
    </row>
    <row r="914" spans="1:3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8"/>
      <c r="T914" s="180"/>
      <c r="U914" s="188"/>
      <c r="V914" s="186"/>
      <c r="W914" s="186"/>
      <c r="X914" s="186"/>
      <c r="Y914" s="186"/>
      <c r="Z914" s="186"/>
      <c r="AA914" s="188"/>
      <c r="AB914" s="186"/>
      <c r="AC914" s="180"/>
      <c r="AD914" s="180"/>
      <c r="AE914" s="180"/>
    </row>
    <row r="915" spans="1:3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8"/>
      <c r="T915" s="180"/>
      <c r="U915" s="188"/>
      <c r="V915" s="186"/>
      <c r="W915" s="186"/>
      <c r="X915" s="186"/>
      <c r="Y915" s="186"/>
      <c r="Z915" s="186"/>
      <c r="AA915" s="188"/>
      <c r="AB915" s="186"/>
      <c r="AC915" s="180"/>
      <c r="AD915" s="180"/>
      <c r="AE915" s="180"/>
    </row>
    <row r="916" spans="1:3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8"/>
      <c r="T916" s="180"/>
      <c r="U916" s="188"/>
      <c r="V916" s="186"/>
      <c r="W916" s="186"/>
      <c r="X916" s="186"/>
      <c r="Y916" s="186"/>
      <c r="Z916" s="186"/>
      <c r="AA916" s="188"/>
      <c r="AB916" s="186"/>
      <c r="AC916" s="180"/>
      <c r="AD916" s="180"/>
      <c r="AE916" s="180"/>
    </row>
    <row r="917" spans="1:3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8"/>
      <c r="T917" s="180"/>
      <c r="U917" s="188"/>
      <c r="V917" s="186"/>
      <c r="W917" s="186"/>
      <c r="X917" s="186"/>
      <c r="Y917" s="186"/>
      <c r="Z917" s="186"/>
      <c r="AA917" s="188"/>
      <c r="AB917" s="186"/>
      <c r="AC917" s="180"/>
      <c r="AD917" s="180"/>
      <c r="AE917" s="180"/>
    </row>
    <row r="918" spans="1:3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8"/>
      <c r="T918" s="180"/>
      <c r="U918" s="188"/>
      <c r="V918" s="186"/>
      <c r="W918" s="186"/>
      <c r="X918" s="186"/>
      <c r="Y918" s="186"/>
      <c r="Z918" s="186"/>
      <c r="AA918" s="188"/>
      <c r="AB918" s="186"/>
      <c r="AC918" s="180"/>
      <c r="AD918" s="180"/>
      <c r="AE918" s="180"/>
    </row>
    <row r="919" spans="1:3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8"/>
      <c r="T919" s="180"/>
      <c r="U919" s="188"/>
      <c r="V919" s="186"/>
      <c r="W919" s="186"/>
      <c r="X919" s="186"/>
      <c r="Y919" s="186"/>
      <c r="Z919" s="186"/>
      <c r="AA919" s="188"/>
      <c r="AB919" s="186"/>
      <c r="AC919" s="180"/>
      <c r="AD919" s="180"/>
      <c r="AE919" s="180"/>
    </row>
    <row r="920" spans="1:3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8"/>
      <c r="T920" s="180"/>
      <c r="U920" s="188"/>
      <c r="V920" s="186"/>
      <c r="W920" s="186"/>
      <c r="X920" s="186"/>
      <c r="Y920" s="186"/>
      <c r="Z920" s="186"/>
      <c r="AA920" s="188"/>
      <c r="AB920" s="186"/>
      <c r="AC920" s="180"/>
      <c r="AD920" s="180"/>
      <c r="AE920" s="180"/>
    </row>
    <row r="921" spans="1:3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8"/>
      <c r="T921" s="180"/>
      <c r="U921" s="188"/>
      <c r="V921" s="186"/>
      <c r="W921" s="186"/>
      <c r="X921" s="186"/>
      <c r="Y921" s="186"/>
      <c r="Z921" s="186"/>
      <c r="AA921" s="188"/>
      <c r="AB921" s="186"/>
      <c r="AC921" s="180"/>
      <c r="AD921" s="180"/>
      <c r="AE921" s="180"/>
    </row>
    <row r="922" spans="1:3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8"/>
      <c r="T922" s="180"/>
      <c r="U922" s="188"/>
      <c r="V922" s="186"/>
      <c r="W922" s="186"/>
      <c r="X922" s="186"/>
      <c r="Y922" s="186"/>
      <c r="Z922" s="186"/>
      <c r="AA922" s="188"/>
      <c r="AB922" s="186"/>
      <c r="AC922" s="180"/>
      <c r="AD922" s="180"/>
      <c r="AE922" s="180"/>
    </row>
    <row r="923" spans="1:3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8"/>
      <c r="T923" s="180"/>
      <c r="U923" s="188"/>
      <c r="V923" s="186"/>
      <c r="W923" s="186"/>
      <c r="X923" s="186"/>
      <c r="Y923" s="186"/>
      <c r="Z923" s="186"/>
      <c r="AA923" s="188"/>
      <c r="AB923" s="186"/>
      <c r="AC923" s="180"/>
      <c r="AD923" s="180"/>
      <c r="AE923" s="180"/>
    </row>
    <row r="924" spans="1:3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8"/>
      <c r="T924" s="180"/>
      <c r="U924" s="188"/>
      <c r="V924" s="186"/>
      <c r="W924" s="186"/>
      <c r="X924" s="186"/>
      <c r="Y924" s="186"/>
      <c r="Z924" s="186"/>
      <c r="AA924" s="188"/>
      <c r="AB924" s="186"/>
      <c r="AC924" s="180"/>
      <c r="AD924" s="180"/>
      <c r="AE924" s="180"/>
    </row>
    <row r="925" spans="1:3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8"/>
      <c r="T925" s="180"/>
      <c r="U925" s="188"/>
      <c r="V925" s="186"/>
      <c r="W925" s="186"/>
      <c r="X925" s="186"/>
      <c r="Y925" s="186"/>
      <c r="Z925" s="186"/>
      <c r="AA925" s="188"/>
      <c r="AB925" s="186"/>
      <c r="AC925" s="180"/>
      <c r="AD925" s="180"/>
      <c r="AE925" s="180"/>
    </row>
    <row r="926" spans="1:3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8"/>
      <c r="T926" s="180"/>
      <c r="U926" s="188"/>
      <c r="V926" s="186"/>
      <c r="W926" s="186"/>
      <c r="X926" s="186"/>
      <c r="Y926" s="186"/>
      <c r="Z926" s="186"/>
      <c r="AA926" s="188"/>
      <c r="AB926" s="186"/>
      <c r="AC926" s="180"/>
      <c r="AD926" s="180"/>
      <c r="AE926" s="180"/>
    </row>
    <row r="927" spans="1:3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8"/>
      <c r="T927" s="180"/>
      <c r="U927" s="188"/>
      <c r="V927" s="186"/>
      <c r="W927" s="186"/>
      <c r="X927" s="186"/>
      <c r="Y927" s="186"/>
      <c r="Z927" s="186"/>
      <c r="AA927" s="188"/>
      <c r="AB927" s="186"/>
      <c r="AC927" s="180"/>
      <c r="AD927" s="180"/>
      <c r="AE927" s="180"/>
    </row>
    <row r="928" spans="1:3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8"/>
      <c r="T928" s="180"/>
      <c r="U928" s="188"/>
      <c r="V928" s="186"/>
      <c r="W928" s="186"/>
      <c r="X928" s="186"/>
      <c r="Y928" s="186"/>
      <c r="Z928" s="186"/>
      <c r="AA928" s="188"/>
      <c r="AB928" s="186"/>
      <c r="AC928" s="180"/>
      <c r="AD928" s="180"/>
      <c r="AE928" s="180"/>
    </row>
    <row r="929" spans="1:3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8"/>
      <c r="T929" s="180"/>
      <c r="U929" s="188"/>
      <c r="V929" s="186"/>
      <c r="W929" s="186"/>
      <c r="X929" s="186"/>
      <c r="Y929" s="186"/>
      <c r="Z929" s="186"/>
      <c r="AA929" s="188"/>
      <c r="AB929" s="186"/>
      <c r="AC929" s="180"/>
      <c r="AD929" s="180"/>
      <c r="AE929" s="180"/>
    </row>
    <row r="930" spans="1:3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8"/>
      <c r="T930" s="180"/>
      <c r="U930" s="188"/>
      <c r="V930" s="186"/>
      <c r="W930" s="186"/>
      <c r="X930" s="186"/>
      <c r="Y930" s="186"/>
      <c r="Z930" s="186"/>
      <c r="AA930" s="188"/>
      <c r="AB930" s="186"/>
      <c r="AC930" s="180"/>
      <c r="AD930" s="180"/>
      <c r="AE930" s="180"/>
    </row>
    <row r="931" spans="1:3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8"/>
      <c r="T931" s="180"/>
      <c r="U931" s="188"/>
      <c r="V931" s="186"/>
      <c r="W931" s="186"/>
      <c r="X931" s="186"/>
      <c r="Y931" s="186"/>
      <c r="Z931" s="186"/>
      <c r="AA931" s="188"/>
      <c r="AB931" s="186"/>
      <c r="AC931" s="180"/>
      <c r="AD931" s="180"/>
      <c r="AE931" s="180"/>
    </row>
    <row r="932" spans="1:3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8"/>
      <c r="T932" s="180"/>
      <c r="U932" s="188"/>
      <c r="V932" s="186"/>
      <c r="W932" s="186"/>
      <c r="X932" s="186"/>
      <c r="Y932" s="186"/>
      <c r="Z932" s="186"/>
      <c r="AA932" s="188"/>
      <c r="AB932" s="186"/>
      <c r="AC932" s="180"/>
      <c r="AD932" s="180"/>
      <c r="AE932" s="180"/>
    </row>
    <row r="933" spans="1:3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8"/>
      <c r="T933" s="180"/>
      <c r="U933" s="188"/>
      <c r="V933" s="186"/>
      <c r="W933" s="186"/>
      <c r="X933" s="186"/>
      <c r="Y933" s="186"/>
      <c r="Z933" s="186"/>
      <c r="AA933" s="188"/>
      <c r="AB933" s="186"/>
      <c r="AC933" s="180"/>
      <c r="AD933" s="180"/>
      <c r="AE933" s="180"/>
    </row>
    <row r="934" spans="1:3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8"/>
      <c r="T934" s="180"/>
      <c r="U934" s="188"/>
      <c r="V934" s="186"/>
      <c r="W934" s="186"/>
      <c r="X934" s="186"/>
      <c r="Y934" s="186"/>
      <c r="Z934" s="186"/>
      <c r="AA934" s="188"/>
      <c r="AB934" s="186"/>
      <c r="AC934" s="180"/>
      <c r="AD934" s="180"/>
      <c r="AE934" s="180"/>
    </row>
    <row r="935" spans="1:3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8"/>
      <c r="T935" s="180"/>
      <c r="U935" s="188"/>
      <c r="V935" s="186"/>
      <c r="W935" s="186"/>
      <c r="X935" s="186"/>
      <c r="Y935" s="186"/>
      <c r="Z935" s="186"/>
      <c r="AA935" s="188"/>
      <c r="AB935" s="186"/>
      <c r="AC935" s="180"/>
      <c r="AD935" s="180"/>
      <c r="AE935" s="180"/>
    </row>
  </sheetData>
  <mergeCells count="2">
    <mergeCell ref="B11:B12"/>
    <mergeCell ref="D11:D12"/>
  </mergeCells>
  <phoneticPr fontId="160" type="noConversion"/>
  <printOptions horizontalCentered="1"/>
  <pageMargins left="0" right="0" top="1" bottom="0" header="0.3" footer="0.17"/>
  <pageSetup scale="30" orientation="landscape" r:id="rId1"/>
  <headerFooter differentFirst="1" scaleWithDoc="0" alignWithMargins="0">
    <oddFooter>&amp;LCascade Natural Gas&amp;C&amp;"Times New Roman,Bold"&amp;P of &amp;N&amp;R2019 Rate of Return Report</oddFooter>
  </headerFooter>
  <rowBreaks count="1" manualBreakCount="1">
    <brk id="649" max="29" man="1"/>
  </rowBreaks>
  <colBreaks count="1" manualBreakCount="1">
    <brk id="19" max="7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Normal="100" zoomScaleSheetLayoutView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74</v>
      </c>
      <c r="B19" s="308"/>
      <c r="C19" s="308"/>
      <c r="D19" s="308"/>
      <c r="E19" s="308"/>
      <c r="F19" s="308"/>
    </row>
    <row r="20" spans="1:13" ht="57.75">
      <c r="A20" s="308" t="s">
        <v>75</v>
      </c>
      <c r="B20" s="308"/>
      <c r="C20" s="308"/>
      <c r="D20" s="308"/>
      <c r="E20" s="308"/>
      <c r="F20" s="308"/>
    </row>
    <row r="21" spans="1:13" ht="57.75">
      <c r="A21" s="308" t="s">
        <v>76</v>
      </c>
      <c r="B21" s="308"/>
      <c r="C21" s="308"/>
      <c r="D21" s="308"/>
      <c r="E21" s="308"/>
      <c r="F21" s="308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9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BreakPreview" topLeftCell="A27" zoomScale="80" zoomScaleNormal="100" zoomScaleSheetLayoutView="80" workbookViewId="0">
      <selection activeCell="G47" sqref="G47:G54"/>
    </sheetView>
  </sheetViews>
  <sheetFormatPr defaultRowHeight="15"/>
  <cols>
    <col min="1" max="1" width="7.5" style="122" customWidth="1"/>
    <col min="2" max="2" width="9" style="122" customWidth="1"/>
    <col min="3" max="3" width="40" style="122" customWidth="1"/>
    <col min="4" max="4" width="20.6640625" style="167" customWidth="1"/>
    <col min="5" max="5" width="20.6640625" style="168" customWidth="1"/>
    <col min="6" max="6" width="9.33203125" style="122"/>
    <col min="7" max="7" width="15.6640625" style="122" bestFit="1" customWidth="1"/>
    <col min="8" max="10" width="9.33203125" style="122"/>
    <col min="11" max="11" width="9.83203125" style="122" bestFit="1" customWidth="1"/>
    <col min="12" max="16384" width="9.33203125" style="122"/>
  </cols>
  <sheetData>
    <row r="1" spans="1:5" ht="18.75" customHeight="1">
      <c r="A1" s="123" t="s">
        <v>0</v>
      </c>
      <c r="B1" s="123"/>
      <c r="C1" s="123"/>
      <c r="D1" s="124"/>
      <c r="E1" s="124"/>
    </row>
    <row r="2" spans="1:5" ht="18" customHeight="1">
      <c r="A2" s="123" t="s">
        <v>2</v>
      </c>
      <c r="B2" s="123"/>
      <c r="C2" s="123"/>
      <c r="D2" s="124"/>
      <c r="E2" s="124"/>
    </row>
    <row r="3" spans="1:5">
      <c r="A3" s="123" t="s">
        <v>77</v>
      </c>
      <c r="B3" s="123"/>
      <c r="C3" s="123"/>
      <c r="D3" s="124"/>
      <c r="E3" s="124"/>
    </row>
    <row r="4" spans="1:5">
      <c r="A4" s="309" t="s">
        <v>1088</v>
      </c>
      <c r="B4" s="309"/>
      <c r="C4" s="309"/>
      <c r="D4" s="309"/>
      <c r="E4" s="309"/>
    </row>
    <row r="5" spans="1:5">
      <c r="A5" s="125"/>
      <c r="B5" s="126"/>
      <c r="C5" s="126"/>
      <c r="D5" s="127"/>
      <c r="E5" s="127"/>
    </row>
    <row r="6" spans="1:5" ht="15.75" thickBot="1">
      <c r="A6" s="123"/>
      <c r="B6" s="128"/>
      <c r="C6" s="128"/>
      <c r="D6" s="129"/>
      <c r="E6" s="129"/>
    </row>
    <row r="7" spans="1:5">
      <c r="A7" s="130"/>
      <c r="B7" s="131"/>
      <c r="C7" s="131"/>
      <c r="D7" s="132" t="s">
        <v>78</v>
      </c>
      <c r="E7" s="133" t="s">
        <v>79</v>
      </c>
    </row>
    <row r="8" spans="1:5">
      <c r="A8" s="134" t="s">
        <v>80</v>
      </c>
      <c r="B8" s="135"/>
      <c r="C8" s="135"/>
      <c r="D8" s="135"/>
      <c r="E8" s="136"/>
    </row>
    <row r="9" spans="1:5">
      <c r="A9" s="134"/>
      <c r="B9" s="135" t="s">
        <v>81</v>
      </c>
      <c r="C9" s="135"/>
      <c r="D9" s="137">
        <v>36318938</v>
      </c>
      <c r="E9" s="138">
        <v>239620241</v>
      </c>
    </row>
    <row r="10" spans="1:5">
      <c r="A10" s="134"/>
      <c r="B10" s="135" t="s">
        <v>82</v>
      </c>
      <c r="C10" s="135"/>
      <c r="D10" s="137">
        <v>2270311</v>
      </c>
      <c r="E10" s="138">
        <v>25108663</v>
      </c>
    </row>
    <row r="11" spans="1:5">
      <c r="A11" s="134"/>
      <c r="B11" s="135" t="s">
        <v>83</v>
      </c>
      <c r="C11" s="135"/>
      <c r="D11" s="139">
        <v>119954</v>
      </c>
      <c r="E11" s="140">
        <v>783349</v>
      </c>
    </row>
    <row r="12" spans="1:5">
      <c r="A12" s="134"/>
      <c r="B12" s="135"/>
      <c r="C12" s="135"/>
      <c r="D12" s="141">
        <f>+D9+D11+D10</f>
        <v>38709203</v>
      </c>
      <c r="E12" s="136">
        <f>+E9+E10+E11</f>
        <v>265512253</v>
      </c>
    </row>
    <row r="13" spans="1:5">
      <c r="A13" s="134" t="s">
        <v>84</v>
      </c>
      <c r="B13" s="135" t="s">
        <v>85</v>
      </c>
      <c r="C13" s="135"/>
      <c r="D13" s="137">
        <v>20008046</v>
      </c>
      <c r="E13" s="138">
        <v>134273488</v>
      </c>
    </row>
    <row r="14" spans="1:5">
      <c r="A14" s="134"/>
      <c r="B14" s="135" t="s">
        <v>86</v>
      </c>
      <c r="C14" s="135"/>
      <c r="D14" s="137">
        <v>3114173</v>
      </c>
      <c r="E14" s="138">
        <v>22359047</v>
      </c>
    </row>
    <row r="15" spans="1:5">
      <c r="A15" s="134" t="s">
        <v>87</v>
      </c>
      <c r="B15" s="135"/>
      <c r="C15" s="135"/>
      <c r="D15" s="142">
        <f>+D12-D13-D14</f>
        <v>15586984</v>
      </c>
      <c r="E15" s="143">
        <f>+E12-E13-E14</f>
        <v>108879718</v>
      </c>
    </row>
    <row r="16" spans="1:5">
      <c r="A16" s="134" t="s">
        <v>88</v>
      </c>
      <c r="B16" s="135"/>
      <c r="C16" s="135"/>
      <c r="D16" s="141"/>
      <c r="E16" s="136"/>
    </row>
    <row r="17" spans="1:5">
      <c r="A17" s="134"/>
      <c r="B17" s="135" t="s">
        <v>89</v>
      </c>
      <c r="C17" s="135"/>
      <c r="D17" s="141">
        <v>27475</v>
      </c>
      <c r="E17" s="136">
        <v>321353</v>
      </c>
    </row>
    <row r="18" spans="1:5">
      <c r="A18" s="134"/>
      <c r="B18" s="135" t="s">
        <v>90</v>
      </c>
      <c r="C18" s="135"/>
      <c r="D18" s="137">
        <v>1930261</v>
      </c>
      <c r="E18" s="138">
        <v>20522671</v>
      </c>
    </row>
    <row r="19" spans="1:5">
      <c r="A19" s="134"/>
      <c r="B19" s="135" t="s">
        <v>91</v>
      </c>
      <c r="C19" s="135"/>
      <c r="D19" s="137">
        <v>770099</v>
      </c>
      <c r="E19" s="138">
        <v>5675689</v>
      </c>
    </row>
    <row r="20" spans="1:5">
      <c r="A20" s="134"/>
      <c r="B20" s="135" t="s">
        <v>92</v>
      </c>
      <c r="C20" s="135"/>
      <c r="D20" s="137">
        <v>936767</v>
      </c>
      <c r="E20" s="138">
        <v>6424242</v>
      </c>
    </row>
    <row r="21" spans="1:5">
      <c r="A21" s="134"/>
      <c r="B21" s="135" t="s">
        <v>93</v>
      </c>
      <c r="C21" s="135"/>
      <c r="D21" s="137">
        <v>2334</v>
      </c>
      <c r="E21" s="138">
        <v>19846</v>
      </c>
    </row>
    <row r="22" spans="1:5">
      <c r="A22" s="134"/>
      <c r="B22" s="135" t="s">
        <v>94</v>
      </c>
      <c r="C22" s="135"/>
      <c r="D22" s="137">
        <v>2303754</v>
      </c>
      <c r="E22" s="138">
        <v>19311205</v>
      </c>
    </row>
    <row r="23" spans="1:5">
      <c r="A23" s="134"/>
      <c r="B23" s="135" t="s">
        <v>95</v>
      </c>
      <c r="C23" s="135"/>
      <c r="D23" s="137">
        <v>2251148</v>
      </c>
      <c r="E23" s="138">
        <v>26511110</v>
      </c>
    </row>
    <row r="24" spans="1:5">
      <c r="A24" s="134"/>
      <c r="B24" s="135" t="s">
        <v>96</v>
      </c>
      <c r="C24" s="135"/>
      <c r="D24" s="137">
        <v>376038</v>
      </c>
      <c r="E24" s="138">
        <v>4379802</v>
      </c>
    </row>
    <row r="25" spans="1:5">
      <c r="A25" s="134"/>
      <c r="B25" s="135" t="s">
        <v>97</v>
      </c>
      <c r="C25" s="135"/>
      <c r="D25" s="137">
        <v>1354989</v>
      </c>
      <c r="E25" s="138">
        <v>1029886</v>
      </c>
    </row>
    <row r="26" spans="1:5">
      <c r="A26" s="134"/>
      <c r="B26" s="135"/>
      <c r="C26" s="135" t="s">
        <v>98</v>
      </c>
      <c r="D26" s="142">
        <f>+SUM(D17:D25)</f>
        <v>9952865</v>
      </c>
      <c r="E26" s="143">
        <f>+SUM(E17:E25)</f>
        <v>84195804</v>
      </c>
    </row>
    <row r="27" spans="1:5" ht="15.75" thickBot="1">
      <c r="A27" s="134" t="s">
        <v>99</v>
      </c>
      <c r="B27" s="135"/>
      <c r="C27" s="135"/>
      <c r="D27" s="144">
        <f>+D15-D26</f>
        <v>5634119</v>
      </c>
      <c r="E27" s="145">
        <f>+E15-E26</f>
        <v>24683914</v>
      </c>
    </row>
    <row r="28" spans="1:5" ht="15.75" thickTop="1">
      <c r="A28" s="134"/>
      <c r="B28" s="135"/>
      <c r="C28" s="135"/>
      <c r="D28" s="141"/>
      <c r="E28" s="136"/>
    </row>
    <row r="29" spans="1:5" ht="15.75" thickBot="1">
      <c r="A29" s="134" t="s">
        <v>100</v>
      </c>
      <c r="B29" s="135"/>
      <c r="C29" s="135"/>
      <c r="D29" s="146">
        <f>+D51</f>
        <v>475679695</v>
      </c>
      <c r="E29" s="147">
        <f>+E51</f>
        <v>420487637</v>
      </c>
    </row>
    <row r="30" spans="1:5" ht="15.75" thickTop="1">
      <c r="A30" s="134"/>
      <c r="B30" s="135"/>
      <c r="C30" s="135"/>
      <c r="D30" s="141"/>
      <c r="E30" s="136"/>
    </row>
    <row r="31" spans="1:5" s="121" customFormat="1" ht="15.75" thickBot="1">
      <c r="A31" s="148" t="s">
        <v>101</v>
      </c>
      <c r="B31" s="149"/>
      <c r="C31" s="149"/>
      <c r="D31" s="150">
        <f>+D27/D29</f>
        <v>1.1844354634477304E-2</v>
      </c>
      <c r="E31" s="172">
        <f>+E27/E29</f>
        <v>5.8703067172460058E-2</v>
      </c>
    </row>
    <row r="32" spans="1:5" s="121" customFormat="1" ht="16.5" thickTop="1" thickBot="1">
      <c r="A32" s="151"/>
      <c r="B32" s="152"/>
      <c r="C32" s="152"/>
      <c r="D32" s="153"/>
      <c r="E32" s="154"/>
    </row>
    <row r="33" spans="1:5" s="121" customFormat="1" hidden="1">
      <c r="A33" s="134" t="s">
        <v>102</v>
      </c>
      <c r="B33" s="135"/>
      <c r="C33" s="135"/>
      <c r="D33" s="121">
        <v>12483971</v>
      </c>
      <c r="E33" s="155">
        <v>286116245</v>
      </c>
    </row>
    <row r="34" spans="1:5" s="121" customFormat="1" ht="15.75" hidden="1" thickBot="1">
      <c r="A34" s="151" t="s">
        <v>103</v>
      </c>
      <c r="B34" s="152"/>
      <c r="C34" s="152"/>
      <c r="D34" s="121">
        <v>52463916</v>
      </c>
      <c r="E34" s="155">
        <v>512152900</v>
      </c>
    </row>
    <row r="35" spans="1:5" s="121" customFormat="1">
      <c r="E35" s="155"/>
    </row>
    <row r="36" spans="1:5" s="121" customFormat="1">
      <c r="D36" s="155"/>
      <c r="E36" s="155"/>
    </row>
    <row r="37" spans="1:5">
      <c r="A37" s="121" t="s">
        <v>104</v>
      </c>
      <c r="B37" s="121"/>
      <c r="C37" s="121"/>
      <c r="D37" s="155"/>
      <c r="E37" s="155"/>
    </row>
    <row r="38" spans="1:5" ht="15.75" thickBot="1">
      <c r="C38" s="121"/>
      <c r="D38" s="127"/>
      <c r="E38" s="155"/>
    </row>
    <row r="39" spans="1:5">
      <c r="A39" s="156" t="s">
        <v>105</v>
      </c>
      <c r="B39" s="157"/>
      <c r="C39" s="158"/>
      <c r="D39" s="159">
        <v>956665112</v>
      </c>
      <c r="E39" s="160">
        <v>891929191</v>
      </c>
    </row>
    <row r="40" spans="1:5">
      <c r="A40" s="161" t="s">
        <v>106</v>
      </c>
      <c r="B40" s="162"/>
      <c r="C40" s="135"/>
      <c r="D40" s="174">
        <v>-415169295</v>
      </c>
      <c r="E40" s="140">
        <v>-403973529</v>
      </c>
    </row>
    <row r="41" spans="1:5">
      <c r="A41" s="161" t="s">
        <v>107</v>
      </c>
      <c r="B41" s="162"/>
      <c r="C41" s="135"/>
      <c r="D41" s="141">
        <f>+D39+D40</f>
        <v>541495817</v>
      </c>
      <c r="E41" s="136">
        <f>+E39+E40</f>
        <v>487955662</v>
      </c>
    </row>
    <row r="42" spans="1:5">
      <c r="A42" s="161"/>
      <c r="B42" s="162"/>
      <c r="C42" s="135"/>
      <c r="D42" s="141"/>
      <c r="E42" s="136"/>
    </row>
    <row r="43" spans="1:5">
      <c r="A43" s="161" t="s">
        <v>108</v>
      </c>
      <c r="B43" s="162"/>
      <c r="C43" s="135"/>
      <c r="D43" s="141"/>
      <c r="E43" s="136"/>
    </row>
    <row r="44" spans="1:5">
      <c r="A44" s="161"/>
      <c r="B44" s="162" t="s">
        <v>109</v>
      </c>
      <c r="C44" s="135"/>
      <c r="D44" s="137">
        <v>0</v>
      </c>
      <c r="E44" s="138">
        <v>0</v>
      </c>
    </row>
    <row r="45" spans="1:5">
      <c r="A45" s="161"/>
      <c r="B45" s="162" t="s">
        <v>110</v>
      </c>
      <c r="C45" s="135"/>
      <c r="D45" s="137">
        <v>-3032534</v>
      </c>
      <c r="E45" s="138">
        <v>-3317763</v>
      </c>
    </row>
    <row r="46" spans="1:5">
      <c r="A46" s="161"/>
      <c r="B46" s="162" t="s">
        <v>111</v>
      </c>
      <c r="C46" s="135"/>
      <c r="D46" s="137">
        <v>-77533346</v>
      </c>
      <c r="E46" s="138">
        <v>-77188638</v>
      </c>
    </row>
    <row r="47" spans="1:5">
      <c r="A47" s="161"/>
      <c r="B47" s="162" t="s">
        <v>112</v>
      </c>
      <c r="C47" s="135"/>
      <c r="D47" s="174">
        <v>0</v>
      </c>
      <c r="E47" s="140">
        <v>0</v>
      </c>
    </row>
    <row r="48" spans="1:5">
      <c r="A48" s="161"/>
      <c r="B48" s="162"/>
      <c r="C48" s="135" t="s">
        <v>113</v>
      </c>
      <c r="D48" s="141">
        <f>+D41+D45+D46</f>
        <v>460929937</v>
      </c>
      <c r="E48" s="136">
        <f>+E41+E45+E46</f>
        <v>407449261</v>
      </c>
    </row>
    <row r="49" spans="1:7">
      <c r="A49" s="161"/>
      <c r="B49" s="162"/>
      <c r="C49" s="135"/>
      <c r="D49" s="141"/>
      <c r="E49" s="136"/>
    </row>
    <row r="50" spans="1:7" s="121" customFormat="1">
      <c r="A50" s="134" t="s">
        <v>114</v>
      </c>
      <c r="B50" s="135"/>
      <c r="C50" s="135"/>
      <c r="D50" s="174">
        <v>14749758</v>
      </c>
      <c r="E50" s="140">
        <v>13038376</v>
      </c>
      <c r="G50" s="289"/>
    </row>
    <row r="51" spans="1:7" ht="15.75" thickBot="1">
      <c r="A51" s="163" t="s">
        <v>115</v>
      </c>
      <c r="B51" s="164"/>
      <c r="C51" s="152"/>
      <c r="D51" s="165">
        <f>+D48+D50</f>
        <v>475679695</v>
      </c>
      <c r="E51" s="175">
        <f>+E48+E50</f>
        <v>420487637</v>
      </c>
    </row>
    <row r="52" spans="1:7">
      <c r="D52" s="155"/>
      <c r="E52" s="155"/>
    </row>
    <row r="53" spans="1:7">
      <c r="A53" s="179" t="s">
        <v>1089</v>
      </c>
      <c r="D53" s="166"/>
      <c r="E53" s="166"/>
    </row>
    <row r="54" spans="1:7">
      <c r="D54" s="166"/>
      <c r="E54" s="166"/>
    </row>
    <row r="55" spans="1:7">
      <c r="D55" s="166"/>
      <c r="E55" s="166"/>
    </row>
    <row r="56" spans="1:7">
      <c r="D56" s="166"/>
      <c r="E56" s="166"/>
    </row>
    <row r="57" spans="1:7">
      <c r="D57" s="166"/>
      <c r="E57" s="166"/>
    </row>
    <row r="58" spans="1:7">
      <c r="D58" s="166"/>
      <c r="E58" s="166"/>
    </row>
    <row r="59" spans="1:7">
      <c r="D59" s="166"/>
      <c r="E59" s="166"/>
    </row>
    <row r="60" spans="1:7">
      <c r="D60" s="166"/>
      <c r="E60" s="166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116</v>
      </c>
      <c r="B19" s="308"/>
      <c r="C19" s="308"/>
      <c r="D19" s="169"/>
      <c r="E19" s="169"/>
      <c r="F19" s="169"/>
    </row>
    <row r="20" spans="1:13" ht="57.75">
      <c r="A20" s="308" t="s">
        <v>75</v>
      </c>
      <c r="B20" s="308"/>
      <c r="C20" s="308"/>
      <c r="D20" s="169"/>
      <c r="E20" s="169"/>
      <c r="F20" s="169"/>
    </row>
    <row r="21" spans="1:13" ht="57.75">
      <c r="A21" s="308" t="s">
        <v>117</v>
      </c>
      <c r="B21" s="308"/>
      <c r="C21" s="308"/>
      <c r="D21" s="169"/>
      <c r="E21" s="169"/>
      <c r="F21" s="169"/>
    </row>
    <row r="27" spans="1:13" ht="12.75">
      <c r="M27" s="118"/>
    </row>
    <row r="38" spans="3:12">
      <c r="L38" s="119"/>
    </row>
    <row r="39" spans="3:12">
      <c r="C39" s="120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Q58"/>
  <sheetViews>
    <sheetView tabSelected="1" view="pageBreakPreview" zoomScale="85" zoomScaleNormal="100" zoomScaleSheetLayoutView="85" workbookViewId="0">
      <selection activeCell="Q17" sqref="Q17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8" width="14.1640625" style="2" customWidth="1"/>
    <col min="9" max="9" width="3.33203125" style="2" customWidth="1"/>
    <col min="10" max="10" width="16.5" style="2" bestFit="1" customWidth="1"/>
    <col min="11" max="11" width="3.1640625" style="2" customWidth="1"/>
    <col min="12" max="12" width="9.83203125" style="2" bestFit="1" customWidth="1"/>
    <col min="13" max="14" width="0" style="2" hidden="1" customWidth="1"/>
    <col min="15" max="15" width="9.33203125" style="2"/>
    <col min="16" max="16" width="16.83203125" style="2" customWidth="1"/>
    <col min="17" max="16384" width="9.33203125" style="2"/>
  </cols>
  <sheetData>
    <row r="2" spans="1:12">
      <c r="A2" s="86"/>
    </row>
    <row r="3" spans="1:12"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20"/>
    </row>
    <row r="4" spans="1:12">
      <c r="B4" s="310" t="s">
        <v>1</v>
      </c>
      <c r="C4" s="310"/>
      <c r="D4" s="310"/>
      <c r="E4" s="310"/>
      <c r="F4" s="310"/>
      <c r="G4" s="310"/>
      <c r="H4" s="310"/>
      <c r="I4" s="310"/>
      <c r="J4" s="310"/>
      <c r="K4" s="20"/>
    </row>
    <row r="5" spans="1:12">
      <c r="B5" s="310" t="s">
        <v>1090</v>
      </c>
      <c r="C5" s="310"/>
      <c r="D5" s="310"/>
      <c r="E5" s="310"/>
      <c r="F5" s="310"/>
      <c r="G5" s="310"/>
      <c r="H5" s="310"/>
      <c r="I5" s="310"/>
      <c r="J5" s="310"/>
      <c r="K5" s="20"/>
    </row>
    <row r="6" spans="1:12">
      <c r="B6" s="104"/>
      <c r="C6" s="104"/>
      <c r="D6" s="111"/>
      <c r="E6" s="104"/>
      <c r="F6" s="104"/>
      <c r="G6" s="104"/>
      <c r="H6" s="290"/>
      <c r="I6" s="104"/>
      <c r="J6" s="104"/>
      <c r="K6" s="20"/>
    </row>
    <row r="7" spans="1:12">
      <c r="B7" s="87"/>
      <c r="C7" s="105"/>
      <c r="D7" s="105"/>
      <c r="E7" s="105"/>
      <c r="F7" s="105"/>
      <c r="G7" s="105"/>
      <c r="H7" s="105"/>
      <c r="I7" s="105"/>
      <c r="J7" s="105"/>
      <c r="K7" s="20"/>
    </row>
    <row r="8" spans="1:12" ht="6.75" customHeight="1"/>
    <row r="9" spans="1:12">
      <c r="I9" s="9"/>
      <c r="J9" s="3"/>
    </row>
    <row r="10" spans="1:12">
      <c r="A10" s="21"/>
      <c r="B10" s="4"/>
      <c r="C10" s="11"/>
      <c r="D10" s="4"/>
      <c r="E10" s="11"/>
      <c r="F10" s="4"/>
      <c r="G10" s="22"/>
      <c r="H10" s="84"/>
      <c r="I10" s="298" t="s">
        <v>3</v>
      </c>
      <c r="J10" s="22"/>
      <c r="L10" s="23"/>
    </row>
    <row r="11" spans="1:12">
      <c r="A11" s="10"/>
      <c r="B11" s="5"/>
      <c r="C11" s="13" t="s">
        <v>4</v>
      </c>
      <c r="D11" s="19"/>
      <c r="F11" s="25" t="s">
        <v>5</v>
      </c>
      <c r="G11" s="13"/>
      <c r="H11" s="294" t="s">
        <v>1170</v>
      </c>
      <c r="I11" s="299" t="s">
        <v>7</v>
      </c>
      <c r="J11" s="13"/>
    </row>
    <row r="12" spans="1:12">
      <c r="A12" s="24" t="s">
        <v>8</v>
      </c>
      <c r="B12" s="5"/>
      <c r="C12" s="13" t="s">
        <v>9</v>
      </c>
      <c r="D12" s="19"/>
      <c r="E12" s="13" t="s">
        <v>10</v>
      </c>
      <c r="F12" s="13"/>
      <c r="G12" s="103" t="s">
        <v>11</v>
      </c>
      <c r="H12" s="294" t="s">
        <v>1171</v>
      </c>
      <c r="I12" s="299" t="s">
        <v>6</v>
      </c>
      <c r="J12" s="13"/>
    </row>
    <row r="13" spans="1:12">
      <c r="A13" s="24" t="s">
        <v>13</v>
      </c>
      <c r="B13" s="25" t="s">
        <v>14</v>
      </c>
      <c r="C13" s="13" t="s">
        <v>15</v>
      </c>
      <c r="D13" s="19"/>
      <c r="E13" s="13" t="s">
        <v>16</v>
      </c>
      <c r="F13" s="13"/>
      <c r="G13" s="103" t="s">
        <v>16</v>
      </c>
      <c r="H13" s="294" t="s">
        <v>1172</v>
      </c>
      <c r="I13" s="299" t="s">
        <v>17</v>
      </c>
      <c r="J13" s="13"/>
      <c r="K13" s="3"/>
    </row>
    <row r="14" spans="1:12">
      <c r="A14" s="26"/>
      <c r="B14" s="27" t="s">
        <v>18</v>
      </c>
      <c r="C14" s="28"/>
      <c r="D14" s="32" t="s">
        <v>19</v>
      </c>
      <c r="E14" s="9"/>
      <c r="F14" s="32" t="s">
        <v>20</v>
      </c>
      <c r="G14" s="115" t="s">
        <v>72</v>
      </c>
      <c r="H14" s="295" t="s">
        <v>67</v>
      </c>
      <c r="I14" s="303"/>
      <c r="J14" s="110" t="s">
        <v>438</v>
      </c>
      <c r="K14" s="3"/>
    </row>
    <row r="15" spans="1:12">
      <c r="A15" s="10"/>
      <c r="B15" s="5"/>
      <c r="C15" s="3"/>
      <c r="D15" s="5"/>
      <c r="E15" s="3"/>
      <c r="F15" s="5"/>
      <c r="G15" s="4"/>
      <c r="H15" s="11"/>
      <c r="I15" s="300"/>
      <c r="J15" s="5"/>
      <c r="K15" s="3"/>
    </row>
    <row r="16" spans="1:12">
      <c r="A16" s="10"/>
      <c r="B16" s="88" t="s">
        <v>21</v>
      </c>
      <c r="C16" s="3"/>
      <c r="D16" s="5"/>
      <c r="E16" s="3"/>
      <c r="F16" s="5"/>
      <c r="G16" s="5"/>
      <c r="H16" s="3"/>
      <c r="I16" s="8"/>
      <c r="J16" s="5"/>
      <c r="K16" s="3"/>
    </row>
    <row r="17" spans="1:17">
      <c r="A17" s="89" t="s">
        <v>22</v>
      </c>
      <c r="B17" s="25" t="s">
        <v>23</v>
      </c>
      <c r="C17" s="90" t="s">
        <v>24</v>
      </c>
      <c r="D17" s="6">
        <f>+'Dec. St. of Operations'!E9</f>
        <v>239620241</v>
      </c>
      <c r="E17" s="33" t="s">
        <v>24</v>
      </c>
      <c r="F17" s="6">
        <v>0</v>
      </c>
      <c r="G17" s="6">
        <v>0</v>
      </c>
      <c r="H17" s="12"/>
      <c r="I17" s="304" t="s">
        <v>24</v>
      </c>
      <c r="J17" s="6">
        <f>SUM(D17:H17)</f>
        <v>239620241</v>
      </c>
      <c r="N17" s="83"/>
    </row>
    <row r="18" spans="1:17">
      <c r="A18" s="89" t="s">
        <v>25</v>
      </c>
      <c r="B18" s="25" t="s">
        <v>26</v>
      </c>
      <c r="C18" s="3"/>
      <c r="D18" s="6">
        <f>+'Dec. St. of Operations'!E10</f>
        <v>25108663</v>
      </c>
      <c r="E18" s="3"/>
      <c r="F18" s="5"/>
      <c r="G18" s="6">
        <v>0</v>
      </c>
      <c r="H18" s="12"/>
      <c r="I18" s="8"/>
      <c r="J18" s="6">
        <f>SUM(D18:H18)</f>
        <v>25108663</v>
      </c>
      <c r="N18" s="83"/>
    </row>
    <row r="19" spans="1:17">
      <c r="A19" s="89" t="s">
        <v>27</v>
      </c>
      <c r="B19" s="25" t="s">
        <v>28</v>
      </c>
      <c r="C19" s="3"/>
      <c r="D19" s="6">
        <f>+'Dec. St. of Operations'!E11</f>
        <v>783349</v>
      </c>
      <c r="E19" s="3"/>
      <c r="F19" s="5"/>
      <c r="G19" s="6">
        <v>0</v>
      </c>
      <c r="H19" s="12"/>
      <c r="I19" s="8"/>
      <c r="J19" s="6">
        <f>SUM(D19:H19)</f>
        <v>783349</v>
      </c>
      <c r="N19" s="83"/>
    </row>
    <row r="20" spans="1:17">
      <c r="A20" s="89" t="s">
        <v>29</v>
      </c>
      <c r="B20" s="91" t="s">
        <v>30</v>
      </c>
      <c r="C20" s="92" t="s">
        <v>24</v>
      </c>
      <c r="D20" s="7">
        <f>SUM(D17:D19)</f>
        <v>265512253</v>
      </c>
      <c r="E20" s="34" t="s">
        <v>24</v>
      </c>
      <c r="F20" s="7">
        <f>SUM(F17:F19)</f>
        <v>0</v>
      </c>
      <c r="G20" s="7">
        <f>SUM(G17:G19)</f>
        <v>0</v>
      </c>
      <c r="H20" s="7">
        <f t="shared" ref="H20" si="0">SUM(H17:H19)</f>
        <v>0</v>
      </c>
      <c r="I20" s="305" t="s">
        <v>24</v>
      </c>
      <c r="J20" s="7">
        <f>SUM(J17:J19)</f>
        <v>265512253</v>
      </c>
      <c r="N20" s="83"/>
    </row>
    <row r="21" spans="1:17">
      <c r="A21" s="89" t="s">
        <v>31</v>
      </c>
      <c r="B21" s="25" t="s">
        <v>32</v>
      </c>
      <c r="C21" s="3"/>
      <c r="D21" s="6">
        <f>+'Dec. St. of Operations'!E13</f>
        <v>134273488</v>
      </c>
      <c r="E21" s="3"/>
      <c r="F21" s="6"/>
      <c r="G21" s="6"/>
      <c r="H21" s="12"/>
      <c r="I21" s="8"/>
      <c r="J21" s="6">
        <f>SUM(D21:H21)</f>
        <v>134273488</v>
      </c>
    </row>
    <row r="22" spans="1:17">
      <c r="A22" s="89" t="s">
        <v>33</v>
      </c>
      <c r="B22" s="25" t="s">
        <v>34</v>
      </c>
      <c r="C22" s="3"/>
      <c r="D22" s="6">
        <f>+'Dec. St. of Operations'!E14</f>
        <v>22359047</v>
      </c>
      <c r="E22" s="12"/>
      <c r="F22" s="6"/>
      <c r="G22" s="6"/>
      <c r="H22" s="12"/>
      <c r="I22" s="301"/>
      <c r="J22" s="6">
        <f>SUM(D22:H22)</f>
        <v>22359047</v>
      </c>
    </row>
    <row r="23" spans="1:17">
      <c r="A23" s="89" t="s">
        <v>35</v>
      </c>
      <c r="B23" s="91" t="s">
        <v>36</v>
      </c>
      <c r="C23" s="93"/>
      <c r="D23" s="7">
        <f>D20-D21-D22</f>
        <v>108879718</v>
      </c>
      <c r="E23" s="34" t="s">
        <v>24</v>
      </c>
      <c r="F23" s="7">
        <f>F20-F21-F22</f>
        <v>0</v>
      </c>
      <c r="G23" s="7">
        <f>G20-G21-G22</f>
        <v>0</v>
      </c>
      <c r="H23" s="7">
        <f t="shared" ref="H23" si="1">H20-H21-H22</f>
        <v>0</v>
      </c>
      <c r="I23" s="305" t="s">
        <v>24</v>
      </c>
      <c r="J23" s="7">
        <f>SUM(D23:H23)</f>
        <v>108879718</v>
      </c>
    </row>
    <row r="24" spans="1:17">
      <c r="A24" s="10"/>
      <c r="B24" s="5"/>
      <c r="C24" s="3"/>
      <c r="D24" s="112"/>
      <c r="E24" s="3"/>
      <c r="F24" s="5"/>
      <c r="G24" s="5"/>
      <c r="H24" s="3"/>
      <c r="I24" s="8"/>
      <c r="J24" s="5"/>
    </row>
    <row r="25" spans="1:17">
      <c r="A25" s="10"/>
      <c r="B25" s="88" t="s">
        <v>37</v>
      </c>
      <c r="C25" s="3"/>
      <c r="D25" s="6"/>
      <c r="E25" s="3"/>
      <c r="F25" s="6"/>
      <c r="G25" s="6"/>
      <c r="H25" s="12"/>
      <c r="I25" s="8"/>
      <c r="J25" s="6"/>
    </row>
    <row r="26" spans="1:17">
      <c r="A26" s="89" t="s">
        <v>38</v>
      </c>
      <c r="B26" s="94" t="s">
        <v>71</v>
      </c>
      <c r="C26" s="3"/>
      <c r="D26" s="6">
        <f>+'Dec. St. of Operations'!E17</f>
        <v>321353</v>
      </c>
      <c r="E26" s="3"/>
      <c r="F26" s="6"/>
      <c r="G26" s="6"/>
      <c r="H26" s="12"/>
      <c r="I26" s="8"/>
      <c r="J26" s="6">
        <f>SUM(D26:H26)</f>
        <v>321353</v>
      </c>
    </row>
    <row r="27" spans="1:17">
      <c r="A27" s="89" t="s">
        <v>40</v>
      </c>
      <c r="B27" s="25" t="s">
        <v>39</v>
      </c>
      <c r="C27" s="3"/>
      <c r="D27" s="6">
        <f>+'Dec. St. of Operations'!E18</f>
        <v>20522671</v>
      </c>
      <c r="E27" s="3"/>
      <c r="F27" s="6">
        <v>0</v>
      </c>
      <c r="G27" s="6">
        <v>0</v>
      </c>
      <c r="H27" s="12"/>
      <c r="I27" s="8"/>
      <c r="J27" s="6">
        <f>SUM(D27:H27)</f>
        <v>20522671</v>
      </c>
    </row>
    <row r="28" spans="1:17">
      <c r="A28" s="89" t="s">
        <v>42</v>
      </c>
      <c r="B28" s="25" t="s">
        <v>41</v>
      </c>
      <c r="C28" s="3"/>
      <c r="D28" s="6">
        <f>+'Dec. St. of Operations'!E19</f>
        <v>5675689</v>
      </c>
      <c r="E28" s="3"/>
      <c r="F28" s="6">
        <f>F20*0.00417</f>
        <v>0</v>
      </c>
      <c r="G28" s="6">
        <f>(+G20*0.00094)</f>
        <v>0</v>
      </c>
      <c r="H28" s="12"/>
      <c r="I28" s="8"/>
      <c r="J28" s="6">
        <f>SUM(D28:H28)</f>
        <v>5675689</v>
      </c>
      <c r="L28" s="113"/>
      <c r="Q28" s="113"/>
    </row>
    <row r="29" spans="1:17">
      <c r="A29" s="89" t="s">
        <v>44</v>
      </c>
      <c r="B29" s="25" t="s">
        <v>43</v>
      </c>
      <c r="C29" s="3"/>
      <c r="D29" s="6">
        <f>+'Dec. St. of Operations'!E20</f>
        <v>6424242</v>
      </c>
      <c r="E29" s="3"/>
      <c r="F29" s="6">
        <v>0</v>
      </c>
      <c r="G29" s="6">
        <f>(+G21*0.00094)</f>
        <v>0</v>
      </c>
      <c r="H29" s="12"/>
      <c r="I29" s="8"/>
      <c r="J29" s="6">
        <f>SUM(D29:H29)</f>
        <v>6424242</v>
      </c>
    </row>
    <row r="30" spans="1:17">
      <c r="A30" s="89" t="s">
        <v>46</v>
      </c>
      <c r="B30" s="25" t="s">
        <v>45</v>
      </c>
      <c r="C30" s="3"/>
      <c r="D30" s="6">
        <f>+'Dec. St. of Operations'!E21</f>
        <v>19846</v>
      </c>
      <c r="E30" s="3"/>
      <c r="F30" s="6">
        <v>0</v>
      </c>
      <c r="G30" s="6">
        <f>+'Promo Adv Adj'!E13</f>
        <v>-20208.73</v>
      </c>
      <c r="H30" s="12"/>
      <c r="I30" s="8"/>
      <c r="J30" s="6">
        <f>SUM(D30:H30)</f>
        <v>-362.72999999999956</v>
      </c>
    </row>
    <row r="31" spans="1:17">
      <c r="A31" s="89">
        <v>13</v>
      </c>
      <c r="B31" s="25" t="s">
        <v>47</v>
      </c>
      <c r="C31" s="3"/>
      <c r="D31" s="6">
        <f>+'Dec. St. of Operations'!E22</f>
        <v>19311205</v>
      </c>
      <c r="E31" s="3"/>
      <c r="F31" s="6">
        <v>0</v>
      </c>
      <c r="G31" s="6">
        <v>0</v>
      </c>
      <c r="H31" s="12">
        <f>+'Executive Incentive'!B25</f>
        <v>-1584885.6400000001</v>
      </c>
      <c r="I31" s="8"/>
      <c r="J31" s="6">
        <f>SUM(D31:H31)</f>
        <v>17726319.359999999</v>
      </c>
    </row>
    <row r="32" spans="1:17">
      <c r="A32" s="89">
        <v>14</v>
      </c>
      <c r="B32" s="25" t="s">
        <v>48</v>
      </c>
      <c r="C32" s="3"/>
      <c r="D32" s="6">
        <f>+'Dec. St. of Operations'!E23</f>
        <v>26511110</v>
      </c>
      <c r="E32" s="3"/>
      <c r="F32" s="6">
        <v>0</v>
      </c>
      <c r="G32" s="6">
        <v>0</v>
      </c>
      <c r="H32" s="12"/>
      <c r="I32" s="8"/>
      <c r="J32" s="6">
        <f>SUM(D32:H32)</f>
        <v>26511110</v>
      </c>
    </row>
    <row r="33" spans="1:15">
      <c r="A33" s="89">
        <v>15</v>
      </c>
      <c r="B33" s="25" t="s">
        <v>49</v>
      </c>
      <c r="C33" s="3"/>
      <c r="D33" s="6">
        <f>+'Dec. St. of Operations'!E24</f>
        <v>4379802</v>
      </c>
      <c r="E33" s="12"/>
      <c r="F33" s="6">
        <f>F20*0.04052</f>
        <v>0</v>
      </c>
      <c r="G33" s="6">
        <v>0</v>
      </c>
      <c r="H33" s="12"/>
      <c r="I33" s="301"/>
      <c r="J33" s="6">
        <f>SUM(D33:H33)</f>
        <v>4379802</v>
      </c>
      <c r="L33" s="113"/>
    </row>
    <row r="34" spans="1:15">
      <c r="A34" s="89">
        <v>16</v>
      </c>
      <c r="B34" s="25" t="s">
        <v>50</v>
      </c>
      <c r="C34" s="3"/>
      <c r="D34" s="6">
        <f>+'Dec. St. of Operations'!E25</f>
        <v>1029886</v>
      </c>
      <c r="E34" s="12"/>
      <c r="F34" s="6">
        <f>(+F23-SUM(F27:F32)-F33)*0.21</f>
        <v>0</v>
      </c>
      <c r="G34" s="6">
        <f>(+G23-SUM(G27:G32)-G33)*0.21</f>
        <v>4243.8332999999993</v>
      </c>
      <c r="H34" s="6">
        <f t="shared" ref="H34" si="2">(+H23-SUM(H27:H32)-H33)*0.21</f>
        <v>332825.98440000002</v>
      </c>
      <c r="I34" s="301"/>
      <c r="J34" s="6">
        <f>SUM(D34:H34)</f>
        <v>1366955.8177</v>
      </c>
    </row>
    <row r="35" spans="1:15">
      <c r="A35" s="85">
        <v>17</v>
      </c>
      <c r="B35" s="91" t="s">
        <v>51</v>
      </c>
      <c r="C35" s="92" t="s">
        <v>24</v>
      </c>
      <c r="D35" s="7">
        <f>SUM(D26:D34)</f>
        <v>84195804</v>
      </c>
      <c r="E35" s="34" t="s">
        <v>24</v>
      </c>
      <c r="F35" s="7">
        <f>SUM(F27:F34)</f>
        <v>0</v>
      </c>
      <c r="G35" s="7">
        <f>SUM(G27:G34)</f>
        <v>-15964.896700000001</v>
      </c>
      <c r="H35" s="7">
        <f t="shared" ref="H35" si="3">SUM(H27:H34)</f>
        <v>-1252059.6556000002</v>
      </c>
      <c r="I35" s="305" t="s">
        <v>24</v>
      </c>
      <c r="J35" s="7">
        <f>SUM(J26:J34)</f>
        <v>82927779.447699994</v>
      </c>
    </row>
    <row r="36" spans="1:15">
      <c r="A36" s="8"/>
      <c r="B36" s="21"/>
      <c r="C36" s="3"/>
      <c r="D36" s="6"/>
      <c r="E36" s="3"/>
      <c r="F36" s="6"/>
      <c r="G36" s="6"/>
      <c r="H36" s="12"/>
      <c r="I36" s="8"/>
      <c r="J36" s="6"/>
    </row>
    <row r="37" spans="1:15">
      <c r="A37" s="89">
        <v>18</v>
      </c>
      <c r="B37" s="27" t="s">
        <v>52</v>
      </c>
      <c r="C37" s="95" t="s">
        <v>24</v>
      </c>
      <c r="D37" s="96">
        <f>D23-D35</f>
        <v>24683914</v>
      </c>
      <c r="E37" s="97" t="s">
        <v>24</v>
      </c>
      <c r="F37" s="96">
        <f>F23-F35</f>
        <v>0</v>
      </c>
      <c r="G37" s="96">
        <f>G23-G35</f>
        <v>15964.896700000001</v>
      </c>
      <c r="H37" s="96">
        <f t="shared" ref="H37" si="4">H23-H35</f>
        <v>1252059.6556000002</v>
      </c>
      <c r="I37" s="306" t="s">
        <v>24</v>
      </c>
      <c r="J37" s="96">
        <f>J23-J35</f>
        <v>25951938.552300006</v>
      </c>
    </row>
    <row r="38" spans="1:15">
      <c r="A38" s="89"/>
      <c r="B38" s="10"/>
      <c r="C38" s="3"/>
      <c r="D38" s="5"/>
      <c r="E38" s="3"/>
      <c r="F38" s="5"/>
      <c r="G38" s="5"/>
      <c r="H38" s="3"/>
      <c r="I38" s="8"/>
      <c r="J38" s="5"/>
    </row>
    <row r="39" spans="1:15">
      <c r="A39" s="89"/>
      <c r="B39" s="98" t="s">
        <v>53</v>
      </c>
      <c r="C39" s="3"/>
      <c r="D39" s="5"/>
      <c r="E39" s="3"/>
      <c r="F39" s="5"/>
      <c r="G39" s="5"/>
      <c r="H39" s="3"/>
      <c r="I39" s="8"/>
      <c r="J39" s="5"/>
    </row>
    <row r="40" spans="1:15">
      <c r="A40" s="89">
        <v>18</v>
      </c>
      <c r="B40" s="24" t="s">
        <v>54</v>
      </c>
      <c r="C40" s="90" t="s">
        <v>24</v>
      </c>
      <c r="D40" s="6">
        <f>+'Dec. St. of Operations'!E39</f>
        <v>891929191</v>
      </c>
      <c r="E40" s="90" t="s">
        <v>24</v>
      </c>
      <c r="F40" s="5"/>
      <c r="G40" s="5"/>
      <c r="H40" s="3"/>
      <c r="I40" s="304" t="s">
        <v>24</v>
      </c>
      <c r="J40" s="6">
        <f>SUM(D40:H40)</f>
        <v>891929191</v>
      </c>
    </row>
    <row r="41" spans="1:15">
      <c r="A41" s="89">
        <v>19</v>
      </c>
      <c r="B41" s="24" t="s">
        <v>55</v>
      </c>
      <c r="C41" s="3"/>
      <c r="D41" s="6">
        <f>+'Dec. St. of Operations'!E40</f>
        <v>-403973529</v>
      </c>
      <c r="E41" s="3"/>
      <c r="F41" s="5"/>
      <c r="G41" s="5"/>
      <c r="H41" s="3"/>
      <c r="I41" s="8"/>
      <c r="J41" s="6">
        <f>SUM(D41:H41)</f>
        <v>-403973529</v>
      </c>
    </row>
    <row r="42" spans="1:15">
      <c r="A42" s="89">
        <v>20</v>
      </c>
      <c r="B42" s="24" t="s">
        <v>56</v>
      </c>
      <c r="C42" s="3"/>
      <c r="D42" s="6">
        <v>0</v>
      </c>
      <c r="E42" s="3"/>
      <c r="F42" s="5"/>
      <c r="G42" s="5"/>
      <c r="H42" s="3"/>
      <c r="I42" s="8"/>
      <c r="J42" s="6">
        <f>SUM(D42:H42)</f>
        <v>0</v>
      </c>
    </row>
    <row r="43" spans="1:15">
      <c r="A43" s="89">
        <v>21</v>
      </c>
      <c r="B43" s="24" t="s">
        <v>57</v>
      </c>
      <c r="C43" s="3"/>
      <c r="D43" s="6">
        <f>+'Dec. St. of Operations'!E45</f>
        <v>-3317763</v>
      </c>
      <c r="E43" s="3"/>
      <c r="F43" s="5"/>
      <c r="G43" s="5"/>
      <c r="H43" s="3"/>
      <c r="I43" s="8"/>
      <c r="J43" s="6">
        <f>SUM(D43:H43)</f>
        <v>-3317763</v>
      </c>
    </row>
    <row r="44" spans="1:15">
      <c r="A44" s="89">
        <v>22</v>
      </c>
      <c r="B44" s="24" t="s">
        <v>58</v>
      </c>
      <c r="C44" s="3"/>
      <c r="D44" s="6">
        <f>+'Dec. St. of Operations'!E46</f>
        <v>-77188638</v>
      </c>
      <c r="E44" s="3"/>
      <c r="F44" s="5"/>
      <c r="G44" s="5"/>
      <c r="H44" s="3"/>
      <c r="I44" s="8"/>
      <c r="J44" s="6">
        <f>SUM(D44:H44)</f>
        <v>-77188638</v>
      </c>
    </row>
    <row r="45" spans="1:15">
      <c r="A45" s="89">
        <v>23</v>
      </c>
      <c r="B45" s="24" t="s">
        <v>59</v>
      </c>
      <c r="C45" s="3"/>
      <c r="D45" s="6">
        <v>0</v>
      </c>
      <c r="E45" s="3"/>
      <c r="F45" s="5"/>
      <c r="G45" s="5"/>
      <c r="H45" s="3"/>
      <c r="I45" s="8"/>
      <c r="J45" s="6">
        <f>SUM(D45:H45)</f>
        <v>0</v>
      </c>
    </row>
    <row r="46" spans="1:15">
      <c r="A46" s="89">
        <v>24</v>
      </c>
      <c r="B46" s="24" t="s">
        <v>1087</v>
      </c>
      <c r="C46" s="3"/>
      <c r="D46" s="6">
        <f>+' Working Capital (AMA)'!Y744</f>
        <v>13038375.998352319</v>
      </c>
      <c r="E46" s="3"/>
      <c r="F46" s="5"/>
      <c r="G46" s="5"/>
      <c r="H46" s="3"/>
      <c r="I46" s="8"/>
      <c r="J46" s="6">
        <f>SUM(D46:H46)</f>
        <v>13038375.998352319</v>
      </c>
    </row>
    <row r="47" spans="1:15">
      <c r="A47" s="89">
        <v>25</v>
      </c>
      <c r="B47" s="91" t="s">
        <v>60</v>
      </c>
      <c r="C47" s="92" t="s">
        <v>24</v>
      </c>
      <c r="D47" s="7">
        <f>SUM(D40:D46)</f>
        <v>420487636.99835229</v>
      </c>
      <c r="E47" s="34" t="s">
        <v>24</v>
      </c>
      <c r="F47" s="7">
        <f>SUM(F40:F46)</f>
        <v>0</v>
      </c>
      <c r="G47" s="7">
        <f>SUM(G40:G46)</f>
        <v>0</v>
      </c>
      <c r="H47" s="7">
        <f t="shared" ref="H47" si="5">SUM(H40:H46)</f>
        <v>0</v>
      </c>
      <c r="I47" s="307" t="s">
        <v>24</v>
      </c>
      <c r="J47" s="7">
        <f>SUM(J40:J46)</f>
        <v>420487636.99835229</v>
      </c>
    </row>
    <row r="48" spans="1:15">
      <c r="A48" s="8"/>
      <c r="B48" s="10"/>
      <c r="C48" s="3"/>
      <c r="D48" s="5"/>
      <c r="E48" s="3"/>
      <c r="F48" s="5"/>
      <c r="G48" s="5"/>
      <c r="H48" s="3"/>
      <c r="I48" s="8"/>
      <c r="J48" s="5"/>
      <c r="O48" s="114"/>
    </row>
    <row r="49" spans="1:12">
      <c r="A49" s="99">
        <v>26</v>
      </c>
      <c r="B49" s="100" t="s">
        <v>61</v>
      </c>
      <c r="C49" s="9"/>
      <c r="D49" s="101">
        <f>D37/D47</f>
        <v>5.8703067172690089E-2</v>
      </c>
      <c r="E49" s="9"/>
      <c r="F49" s="102"/>
      <c r="G49" s="102"/>
      <c r="H49" s="296"/>
      <c r="I49" s="302"/>
      <c r="J49" s="101">
        <f>ROUND(+J37/J47,4)</f>
        <v>6.1699999999999998E-2</v>
      </c>
    </row>
    <row r="50" spans="1:12">
      <c r="G50" s="88" t="s">
        <v>1155</v>
      </c>
      <c r="H50" s="297"/>
      <c r="I50" s="291"/>
      <c r="J50" s="292">
        <v>7.2400000000000006E-2</v>
      </c>
    </row>
    <row r="52" spans="1:12">
      <c r="J52" s="114"/>
      <c r="L52" s="114"/>
    </row>
    <row r="53" spans="1:12">
      <c r="D53" s="114"/>
    </row>
    <row r="54" spans="1:12">
      <c r="D54" s="173"/>
    </row>
    <row r="58" spans="1:12">
      <c r="F58" s="113"/>
    </row>
  </sheetData>
  <mergeCells count="3">
    <mergeCell ref="B3:J3"/>
    <mergeCell ref="B4:J4"/>
    <mergeCell ref="B5:J5"/>
  </mergeCells>
  <phoneticPr fontId="0" type="noConversion"/>
  <printOptions horizontalCentered="1"/>
  <pageMargins left="0" right="0" top="1" bottom="0" header="0.3" footer="0.17"/>
  <pageSetup scale="98"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C34" sqref="C34"/>
    </sheetView>
  </sheetViews>
  <sheetFormatPr defaultRowHeight="12"/>
  <cols>
    <col min="1" max="1" width="77.1640625" style="117" bestFit="1" customWidth="1"/>
    <col min="2" max="4" width="9.33203125" style="117"/>
    <col min="5" max="5" width="13.5" style="117" customWidth="1"/>
    <col min="6" max="6" width="16.83203125" style="117" customWidth="1"/>
    <col min="7" max="10" width="9.33203125" style="117"/>
    <col min="11" max="11" width="9.83203125" style="117" bestFit="1" customWidth="1"/>
    <col min="12" max="16384" width="9.33203125" style="117"/>
  </cols>
  <sheetData>
    <row r="6" spans="4:12">
      <c r="D6" s="116"/>
    </row>
    <row r="7" spans="4:12">
      <c r="D7" s="116"/>
    </row>
    <row r="8" spans="4:12">
      <c r="D8" s="116"/>
    </row>
    <row r="9" spans="4:12">
      <c r="K9" s="116"/>
      <c r="L9" s="116"/>
    </row>
    <row r="19" spans="1:13" ht="57.75">
      <c r="A19" s="308" t="s">
        <v>73</v>
      </c>
      <c r="B19" s="308"/>
      <c r="C19" s="308"/>
      <c r="D19" s="169"/>
      <c r="E19" s="169"/>
      <c r="F19" s="169"/>
    </row>
    <row r="20" spans="1:13" s="171" customFormat="1" ht="12.75">
      <c r="A20" s="170"/>
      <c r="B20" s="170"/>
      <c r="C20" s="170"/>
      <c r="D20" s="170"/>
      <c r="E20" s="170"/>
      <c r="F20" s="170"/>
    </row>
    <row r="21" spans="1:13" s="171" customFormat="1" ht="12.75">
      <c r="A21" s="170"/>
      <c r="B21" s="170"/>
      <c r="C21" s="170"/>
      <c r="D21" s="170"/>
      <c r="E21" s="170"/>
      <c r="F21" s="170"/>
    </row>
    <row r="27" spans="1:13" ht="12.75">
      <c r="M27" s="118"/>
    </row>
    <row r="38" spans="3:12">
      <c r="L38" s="119"/>
    </row>
    <row r="39" spans="3:12">
      <c r="C39" s="120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9"/>
  <sheetViews>
    <sheetView view="pageBreakPreview" zoomScale="60" zoomScaleNormal="100" workbookViewId="0">
      <selection activeCell="A13" sqref="A13:XFD13"/>
    </sheetView>
  </sheetViews>
  <sheetFormatPr defaultRowHeight="12.75"/>
  <cols>
    <col min="1" max="10" width="9.33203125" style="176"/>
    <col min="11" max="11" width="9.83203125" style="176" bestFit="1" customWidth="1"/>
    <col min="12" max="16384" width="9.33203125" style="176"/>
  </cols>
  <sheetData>
    <row r="1" spans="1:16" ht="15.75">
      <c r="A1" s="312" t="s">
        <v>118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6" ht="15.75">
      <c r="A2" s="312" t="s">
        <v>1092</v>
      </c>
      <c r="B2" s="312"/>
      <c r="C2" s="312"/>
      <c r="D2" s="312"/>
      <c r="E2" s="312"/>
      <c r="F2" s="312"/>
      <c r="G2" s="312"/>
      <c r="H2" s="312"/>
      <c r="I2" s="312"/>
      <c r="J2" s="312"/>
    </row>
    <row r="5" spans="1:16" s="177" customFormat="1" ht="15.75">
      <c r="A5" s="311" t="s">
        <v>1091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6" s="177" customFormat="1" ht="15.7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6" s="177" customFormat="1" ht="15.75">
      <c r="A7" s="178"/>
      <c r="B7" s="178"/>
      <c r="C7" s="178"/>
      <c r="D7" s="178"/>
      <c r="E7" s="178"/>
      <c r="F7" s="178"/>
      <c r="G7" s="178"/>
      <c r="H7" s="178"/>
      <c r="I7" s="178"/>
      <c r="J7" s="178"/>
    </row>
    <row r="9" spans="1:16" s="177" customFormat="1" ht="15.75">
      <c r="A9" s="177" t="s">
        <v>1173</v>
      </c>
    </row>
    <row r="11" spans="1:16" ht="15.75">
      <c r="A11" s="177" t="s">
        <v>1174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5.7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</row>
    <row r="14" spans="1:16" ht="15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5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ht="15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</row>
    <row r="17" spans="1:16" ht="15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1:16" ht="15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landscape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CD64-C007-4683-9F2A-DFC7CA228C2E}">
  <dimension ref="A1:D25"/>
  <sheetViews>
    <sheetView workbookViewId="0">
      <selection activeCell="B26" sqref="B26"/>
    </sheetView>
  </sheetViews>
  <sheetFormatPr defaultRowHeight="12.75"/>
  <cols>
    <col min="1" max="1" width="39.5" bestFit="1" customWidth="1"/>
    <col min="2" max="2" width="14.83203125" bestFit="1" customWidth="1"/>
    <col min="3" max="3" width="14.1640625" bestFit="1" customWidth="1"/>
  </cols>
  <sheetData>
    <row r="1" spans="1:4">
      <c r="A1" s="313" t="s">
        <v>0</v>
      </c>
      <c r="B1" s="313"/>
      <c r="C1" s="313"/>
      <c r="D1" s="313"/>
    </row>
    <row r="2" spans="1:4">
      <c r="A2" s="313" t="s">
        <v>1156</v>
      </c>
      <c r="B2" s="313"/>
      <c r="C2" s="313"/>
      <c r="D2" s="313"/>
    </row>
    <row r="3" spans="1:4">
      <c r="A3" s="313" t="s">
        <v>2</v>
      </c>
      <c r="B3" s="313"/>
      <c r="C3" s="313"/>
      <c r="D3" s="313"/>
    </row>
    <row r="4" spans="1:4">
      <c r="A4" s="313" t="s">
        <v>1169</v>
      </c>
      <c r="B4" s="313"/>
      <c r="C4" s="313"/>
      <c r="D4" s="313"/>
    </row>
    <row r="7" spans="1:4">
      <c r="B7" t="s">
        <v>1157</v>
      </c>
      <c r="C7" s="293">
        <v>371530.14</v>
      </c>
    </row>
    <row r="8" spans="1:4">
      <c r="B8" t="s">
        <v>1158</v>
      </c>
      <c r="C8" s="293">
        <v>430638.63</v>
      </c>
    </row>
    <row r="9" spans="1:4">
      <c r="B9" t="s">
        <v>1159</v>
      </c>
      <c r="C9" s="293">
        <v>1098576.5900000001</v>
      </c>
    </row>
    <row r="10" spans="1:4">
      <c r="B10" t="s">
        <v>1160</v>
      </c>
      <c r="C10" s="293">
        <v>952598.3</v>
      </c>
    </row>
    <row r="11" spans="1:4">
      <c r="C11" s="293">
        <f>SUM(C7:C10)</f>
        <v>2853343.66</v>
      </c>
    </row>
    <row r="14" spans="1:4">
      <c r="A14" t="s">
        <v>1161</v>
      </c>
      <c r="B14" s="293">
        <v>876976.42</v>
      </c>
    </row>
    <row r="15" spans="1:4">
      <c r="A15" t="s">
        <v>1162</v>
      </c>
      <c r="B15" s="293">
        <v>221600.17</v>
      </c>
    </row>
    <row r="16" spans="1:4">
      <c r="A16" t="s">
        <v>1163</v>
      </c>
      <c r="B16" s="293">
        <v>707909.22</v>
      </c>
    </row>
    <row r="17" spans="1:2">
      <c r="A17" t="s">
        <v>1164</v>
      </c>
      <c r="B17" s="293">
        <v>244689.09</v>
      </c>
    </row>
    <row r="18" spans="1:2">
      <c r="A18" t="s">
        <v>1165</v>
      </c>
      <c r="B18" s="293">
        <v>371530.14</v>
      </c>
    </row>
    <row r="19" spans="1:2">
      <c r="A19" t="s">
        <v>1166</v>
      </c>
      <c r="B19" s="293">
        <v>430638.63</v>
      </c>
    </row>
    <row r="20" spans="1:2">
      <c r="B20" s="293">
        <f>SUM(B14:B19)</f>
        <v>2853343.67</v>
      </c>
    </row>
    <row r="21" spans="1:2">
      <c r="B21" s="293"/>
    </row>
    <row r="22" spans="1:2">
      <c r="A22" t="s">
        <v>1167</v>
      </c>
      <c r="B22" s="293">
        <f>+B14+B16</f>
        <v>1584885.6400000001</v>
      </c>
    </row>
    <row r="23" spans="1:2">
      <c r="B23" s="293"/>
    </row>
    <row r="24" spans="1:2">
      <c r="B24" s="293"/>
    </row>
    <row r="25" spans="1:2">
      <c r="A25" t="s">
        <v>1168</v>
      </c>
      <c r="B25" s="293">
        <f>-B22</f>
        <v>-1584885.6400000001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topLeftCell="A4" zoomScale="85" zoomScaleNormal="100" zoomScaleSheetLayoutView="85" workbookViewId="0">
      <selection activeCell="D37" sqref="D37"/>
    </sheetView>
  </sheetViews>
  <sheetFormatPr defaultRowHeight="11.25"/>
  <cols>
    <col min="1" max="1" width="6" style="44" bestFit="1" customWidth="1"/>
    <col min="2" max="2" width="47" style="44" customWidth="1"/>
    <col min="3" max="3" width="9.33203125" style="44"/>
    <col min="4" max="4" width="12.83203125" style="44" customWidth="1"/>
    <col min="5" max="5" width="15.6640625" style="44" bestFit="1" customWidth="1"/>
    <col min="6" max="6" width="9.33203125" style="44"/>
    <col min="7" max="7" width="13.5" style="44" customWidth="1"/>
    <col min="8" max="10" width="9.33203125" style="44"/>
    <col min="11" max="11" width="9.83203125" style="44" bestFit="1" customWidth="1"/>
    <col min="12" max="16384" width="9.33203125" style="44"/>
  </cols>
  <sheetData>
    <row r="4" spans="1:8" ht="15.75">
      <c r="A4" s="39" t="s">
        <v>0</v>
      </c>
      <c r="B4" s="40"/>
      <c r="C4" s="41"/>
      <c r="D4" s="42"/>
      <c r="E4" s="43"/>
    </row>
    <row r="5" spans="1:8" ht="15.75">
      <c r="A5" s="78" t="s">
        <v>63</v>
      </c>
      <c r="B5" s="45"/>
      <c r="C5" s="46"/>
      <c r="D5" s="47"/>
      <c r="E5" s="48"/>
    </row>
    <row r="6" spans="1:8" ht="15.75">
      <c r="A6" s="49" t="s">
        <v>2</v>
      </c>
      <c r="B6" s="50"/>
      <c r="C6" s="51"/>
      <c r="D6" s="52"/>
      <c r="E6" s="53"/>
    </row>
    <row r="7" spans="1:8" ht="15.75">
      <c r="A7" s="79" t="s">
        <v>8</v>
      </c>
      <c r="B7" s="54"/>
      <c r="C7" s="55"/>
      <c r="D7" s="56"/>
      <c r="E7" s="57"/>
    </row>
    <row r="8" spans="1:8" ht="15.75">
      <c r="A8" s="80" t="s">
        <v>13</v>
      </c>
      <c r="B8" s="58" t="s">
        <v>62</v>
      </c>
      <c r="C8" s="82"/>
      <c r="D8" s="106" t="s">
        <v>1093</v>
      </c>
      <c r="E8" s="59" t="s">
        <v>64</v>
      </c>
    </row>
    <row r="9" spans="1:8" ht="15.75">
      <c r="A9" s="81"/>
      <c r="B9" s="60" t="s">
        <v>65</v>
      </c>
      <c r="D9" s="61" t="s">
        <v>66</v>
      </c>
      <c r="E9" s="62" t="s">
        <v>68</v>
      </c>
    </row>
    <row r="10" spans="1:8">
      <c r="A10" s="63"/>
      <c r="B10" s="64"/>
      <c r="C10" s="63"/>
      <c r="D10" s="64"/>
      <c r="E10" s="65"/>
    </row>
    <row r="11" spans="1:8" ht="15.75">
      <c r="A11" s="66"/>
      <c r="B11" s="109" t="s">
        <v>70</v>
      </c>
      <c r="C11" s="66"/>
      <c r="D11" s="67"/>
      <c r="E11" s="68"/>
    </row>
    <row r="12" spans="1:8" ht="15.75">
      <c r="A12" s="66">
        <v>1</v>
      </c>
      <c r="B12" s="107" t="s">
        <v>1094</v>
      </c>
      <c r="C12" s="69"/>
      <c r="D12" s="70">
        <f>350+1080+18778.73</f>
        <v>20208.73</v>
      </c>
      <c r="E12" s="71"/>
    </row>
    <row r="13" spans="1:8" ht="18">
      <c r="A13" s="66">
        <v>2</v>
      </c>
      <c r="B13" s="72" t="s">
        <v>69</v>
      </c>
      <c r="C13" s="73"/>
      <c r="D13" s="74"/>
      <c r="E13" s="108">
        <f>-D12</f>
        <v>-20208.73</v>
      </c>
    </row>
    <row r="14" spans="1:8">
      <c r="A14" s="75"/>
      <c r="B14" s="76"/>
      <c r="C14" s="75"/>
      <c r="D14" s="76"/>
      <c r="E14" s="77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29"/>
      <c r="B18" s="29"/>
      <c r="C18" s="29"/>
      <c r="D18" s="29"/>
      <c r="E18" s="29"/>
      <c r="F18" s="29"/>
      <c r="G18" s="29"/>
      <c r="H18" s="29"/>
    </row>
    <row r="19" spans="1:8" ht="12.75">
      <c r="A19" s="30" t="s">
        <v>12</v>
      </c>
      <c r="B19" s="30"/>
      <c r="C19" s="30"/>
      <c r="D19" s="30"/>
      <c r="E19" s="30"/>
      <c r="F19" s="30"/>
      <c r="G19" s="30"/>
      <c r="H19" s="30"/>
    </row>
    <row r="20" spans="1:8" ht="12.75">
      <c r="A20" s="30"/>
      <c r="B20" s="29"/>
      <c r="C20" s="30"/>
      <c r="D20" s="30"/>
      <c r="E20" s="30"/>
      <c r="F20" s="30"/>
      <c r="G20" s="30"/>
      <c r="H20" s="30"/>
    </row>
    <row r="21" spans="1:8" ht="12.75">
      <c r="A21" s="31"/>
      <c r="B21" s="30"/>
      <c r="C21" s="17"/>
      <c r="D21" s="30"/>
      <c r="E21" s="30"/>
      <c r="F21" s="30"/>
      <c r="G21" s="18"/>
      <c r="H21" s="30"/>
    </row>
    <row r="22" spans="1:8" ht="12.75">
      <c r="A22" s="31"/>
      <c r="B22" s="30"/>
      <c r="C22" s="17"/>
      <c r="D22" s="30"/>
      <c r="E22" s="30"/>
      <c r="F22" s="30"/>
      <c r="G22" s="18"/>
      <c r="H22" s="30"/>
    </row>
    <row r="23" spans="1:8" ht="15.75">
      <c r="A23" s="29"/>
      <c r="B23" s="29"/>
      <c r="D23" s="35"/>
      <c r="E23" s="35"/>
      <c r="F23" s="35"/>
      <c r="H23" s="30"/>
    </row>
    <row r="24" spans="1:8" ht="15.75">
      <c r="A24" s="29"/>
      <c r="B24" s="29"/>
      <c r="C24" s="35"/>
      <c r="D24" s="35"/>
      <c r="E24" s="35"/>
      <c r="F24" s="36"/>
      <c r="G24" s="37"/>
      <c r="H24" s="30"/>
    </row>
    <row r="25" spans="1:8" ht="15.75">
      <c r="A25" s="29"/>
      <c r="B25" s="31"/>
      <c r="C25" s="1"/>
      <c r="D25" s="35"/>
      <c r="E25" s="35"/>
      <c r="F25" s="35"/>
      <c r="G25" s="37"/>
      <c r="H25" s="30"/>
    </row>
    <row r="26" spans="1:8" ht="18">
      <c r="A26" s="29"/>
      <c r="B26" s="29"/>
      <c r="D26" s="35"/>
      <c r="E26" s="35"/>
      <c r="F26" s="35"/>
      <c r="G26" s="38"/>
      <c r="H26" s="30"/>
    </row>
    <row r="27" spans="1:8" ht="12.75">
      <c r="A27" s="31"/>
      <c r="B27" s="17"/>
      <c r="C27" s="17"/>
      <c r="D27" s="30"/>
      <c r="E27" s="30"/>
      <c r="F27" s="30"/>
      <c r="G27" s="30"/>
      <c r="H27" s="30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C68C60-FBD8-40AF-8439-FD3D2338817D}"/>
</file>

<file path=customXml/itemProps2.xml><?xml version="1.0" encoding="utf-8"?>
<ds:datastoreItem xmlns:ds="http://schemas.openxmlformats.org/officeDocument/2006/customXml" ds:itemID="{6F869D32-7A37-4AF4-8F01-26588098FD46}"/>
</file>

<file path=customXml/itemProps3.xml><?xml version="1.0" encoding="utf-8"?>
<ds:datastoreItem xmlns:ds="http://schemas.openxmlformats.org/officeDocument/2006/customXml" ds:itemID="{DDAFCE45-D471-4794-AFA8-40710CD595DE}"/>
</file>

<file path=customXml/itemProps4.xml><?xml version="1.0" encoding="utf-8"?>
<ds:datastoreItem xmlns:ds="http://schemas.openxmlformats.org/officeDocument/2006/customXml" ds:itemID="{3CE725E4-E181-408F-B3E3-95295E3CD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Executive Incentive</vt:lpstr>
      <vt:lpstr>Promo Adv Adj</vt:lpstr>
      <vt:lpstr> Working Capital (AMA)</vt:lpstr>
      <vt:lpstr>' Working Capital (AMA)'!Print_Area</vt:lpstr>
      <vt:lpstr>'Acct. Adj. Summary'!Print_Area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2021-03-18T16:27:55Z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