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E7FA2B75-58E3-4D39-A6F4-66579A0DD4FB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Executive Incentive" sheetId="101" r:id="rId8"/>
    <sheet name="Promo Adv Adj" sheetId="25" r:id="rId9"/>
    <sheet name=" 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9">' Working Capital (AMA)'!$A$1:$AD$709</definedName>
    <definedName name="_xlnm.Print_Area" localSheetId="6">'Acct. Adj. Summary'!$A$1:$O$25</definedName>
    <definedName name="_xlnm.Print_Area" localSheetId="2">'Dec. St. of Operations'!$A$1:$E$61</definedName>
    <definedName name="_xlnm.Print_Area" localSheetId="8">'Promo Adv Adj'!$A$1:$E$19</definedName>
    <definedName name="_xlnm.Print_Area" localSheetId="3">'ROR Title Sheet'!$A$1:$C$21</definedName>
    <definedName name="_xlnm.Print_Area" localSheetId="4">Summary!$A$1:$K$51</definedName>
    <definedName name="_xlnm.Print_Area" localSheetId="0">'WA Title Sheet'!$A$1:$J$55</definedName>
    <definedName name="_xlnm.Print_Titles" localSheetId="9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" l="1"/>
  <c r="H23" i="2"/>
  <c r="I23" i="2"/>
  <c r="K41" i="2" l="1"/>
  <c r="K42" i="2"/>
  <c r="K43" i="2"/>
  <c r="K44" i="2"/>
  <c r="K45" i="2"/>
  <c r="K46" i="2"/>
  <c r="K40" i="2"/>
  <c r="I34" i="2"/>
  <c r="I35" i="2" s="1"/>
  <c r="I37" i="2" s="1"/>
  <c r="K27" i="2"/>
  <c r="K28" i="2"/>
  <c r="K29" i="2"/>
  <c r="K30" i="2"/>
  <c r="K31" i="2"/>
  <c r="K32" i="2"/>
  <c r="K33" i="2"/>
  <c r="K26" i="2"/>
  <c r="K23" i="2"/>
  <c r="K22" i="2"/>
  <c r="K21" i="2"/>
  <c r="K20" i="2"/>
  <c r="H20" i="2"/>
  <c r="I20" i="2"/>
  <c r="K18" i="2"/>
  <c r="K19" i="2"/>
  <c r="K17" i="2"/>
  <c r="B24" i="101" l="1"/>
  <c r="H47" i="2" l="1"/>
  <c r="H31" i="2" l="1"/>
  <c r="H34" i="2" l="1"/>
  <c r="D44" i="2"/>
  <c r="D43" i="2"/>
  <c r="D41" i="2"/>
  <c r="D40" i="2"/>
  <c r="H35" i="2" l="1"/>
  <c r="H37" i="2" s="1"/>
  <c r="K34" i="2"/>
  <c r="AA703" i="100"/>
  <c r="R698" i="100"/>
  <c r="Q698" i="100"/>
  <c r="P698" i="100"/>
  <c r="O698" i="100"/>
  <c r="N698" i="100"/>
  <c r="M698" i="100"/>
  <c r="L698" i="100"/>
  <c r="K698" i="100"/>
  <c r="J698" i="100"/>
  <c r="I698" i="100"/>
  <c r="H698" i="100"/>
  <c r="G698" i="100"/>
  <c r="F698" i="100"/>
  <c r="AF697" i="100"/>
  <c r="AC697" i="100"/>
  <c r="S697" i="100"/>
  <c r="W697" i="100" s="1"/>
  <c r="AF696" i="100"/>
  <c r="S696" i="100"/>
  <c r="W696" i="100" s="1"/>
  <c r="AF695" i="100"/>
  <c r="S695" i="100"/>
  <c r="W695" i="100" s="1"/>
  <c r="AF694" i="100"/>
  <c r="AC694" i="100"/>
  <c r="S694" i="100"/>
  <c r="W694" i="100" s="1"/>
  <c r="AF693" i="100"/>
  <c r="AC693" i="100"/>
  <c r="S693" i="100"/>
  <c r="W693" i="100" s="1"/>
  <c r="AF692" i="100"/>
  <c r="S692" i="100"/>
  <c r="W692" i="100" s="1"/>
  <c r="AF691" i="100"/>
  <c r="S691" i="100"/>
  <c r="W691" i="100" s="1"/>
  <c r="AF690" i="100"/>
  <c r="AC690" i="100"/>
  <c r="S690" i="100"/>
  <c r="W690" i="100" s="1"/>
  <c r="AF689" i="100"/>
  <c r="AC689" i="100"/>
  <c r="S689" i="100"/>
  <c r="W689" i="100" s="1"/>
  <c r="AF688" i="100"/>
  <c r="S688" i="100"/>
  <c r="W688" i="100" s="1"/>
  <c r="W687" i="100"/>
  <c r="S687" i="100"/>
  <c r="AC687" i="100" s="1"/>
  <c r="AF686" i="100"/>
  <c r="AF685" i="100"/>
  <c r="R685" i="100"/>
  <c r="Q685" i="100"/>
  <c r="P685" i="100"/>
  <c r="O685" i="100"/>
  <c r="N685" i="100"/>
  <c r="M685" i="100"/>
  <c r="L685" i="100"/>
  <c r="K685" i="100"/>
  <c r="J685" i="100"/>
  <c r="I685" i="100"/>
  <c r="H685" i="100"/>
  <c r="G685" i="100"/>
  <c r="F685" i="100"/>
  <c r="AF684" i="100"/>
  <c r="S684" i="100"/>
  <c r="AC684" i="100" s="1"/>
  <c r="S683" i="100"/>
  <c r="W683" i="100" s="1"/>
  <c r="AF682" i="100"/>
  <c r="S682" i="100"/>
  <c r="W682" i="100" s="1"/>
  <c r="AF681" i="100"/>
  <c r="S681" i="100"/>
  <c r="W681" i="100" s="1"/>
  <c r="AF680" i="100"/>
  <c r="S680" i="100"/>
  <c r="W680" i="100" s="1"/>
  <c r="AF679" i="100"/>
  <c r="S679" i="100"/>
  <c r="W679" i="100" s="1"/>
  <c r="AF678" i="100"/>
  <c r="S678" i="100"/>
  <c r="W678" i="100" s="1"/>
  <c r="AF677" i="100"/>
  <c r="S677" i="100"/>
  <c r="W677" i="100" s="1"/>
  <c r="AF676" i="100"/>
  <c r="S676" i="100"/>
  <c r="W676" i="100" s="1"/>
  <c r="AF675" i="100"/>
  <c r="S675" i="100"/>
  <c r="W675" i="100" s="1"/>
  <c r="AF674" i="100"/>
  <c r="S674" i="100"/>
  <c r="W674" i="100" s="1"/>
  <c r="AF673" i="100"/>
  <c r="S673" i="100"/>
  <c r="W673" i="100" s="1"/>
  <c r="AF672" i="100"/>
  <c r="S672" i="100"/>
  <c r="W672" i="100" s="1"/>
  <c r="AF671" i="100"/>
  <c r="S671" i="100"/>
  <c r="W671" i="100" s="1"/>
  <c r="W670" i="100"/>
  <c r="S670" i="100"/>
  <c r="AC670" i="100" s="1"/>
  <c r="S669" i="100"/>
  <c r="AC669" i="100" s="1"/>
  <c r="AF668" i="100"/>
  <c r="S668" i="100"/>
  <c r="AC668" i="100" s="1"/>
  <c r="AF667" i="100"/>
  <c r="AC667" i="100"/>
  <c r="S667" i="100"/>
  <c r="W667" i="100" s="1"/>
  <c r="AF666" i="100"/>
  <c r="AC666" i="100"/>
  <c r="S666" i="100"/>
  <c r="W666" i="100" s="1"/>
  <c r="AF665" i="100"/>
  <c r="AC665" i="100"/>
  <c r="S665" i="100"/>
  <c r="W665" i="100" s="1"/>
  <c r="AF664" i="100"/>
  <c r="S664" i="100"/>
  <c r="W664" i="100" s="1"/>
  <c r="W663" i="100"/>
  <c r="S663" i="100"/>
  <c r="AC663" i="100" s="1"/>
  <c r="S662" i="100"/>
  <c r="W662" i="100" s="1"/>
  <c r="AF661" i="100"/>
  <c r="S661" i="100"/>
  <c r="W661" i="100" s="1"/>
  <c r="AF660" i="100"/>
  <c r="S660" i="100"/>
  <c r="W660" i="100" s="1"/>
  <c r="AF659" i="100"/>
  <c r="S659" i="100"/>
  <c r="W659" i="100" s="1"/>
  <c r="AF658" i="100"/>
  <c r="S658" i="100"/>
  <c r="W658" i="100" s="1"/>
  <c r="AF657" i="100"/>
  <c r="S657" i="100"/>
  <c r="W657" i="100" s="1"/>
  <c r="AF656" i="100"/>
  <c r="S656" i="100"/>
  <c r="W656" i="100" s="1"/>
  <c r="AF655" i="100"/>
  <c r="S655" i="100"/>
  <c r="W655" i="100" s="1"/>
  <c r="AF654" i="100"/>
  <c r="S654" i="100"/>
  <c r="W654" i="100" s="1"/>
  <c r="AF653" i="100"/>
  <c r="S653" i="100"/>
  <c r="W653" i="100" s="1"/>
  <c r="AF652" i="100"/>
  <c r="S652" i="100"/>
  <c r="W652" i="100" s="1"/>
  <c r="AC651" i="100"/>
  <c r="W651" i="100"/>
  <c r="S651" i="100"/>
  <c r="S650" i="100"/>
  <c r="AC650" i="100" s="1"/>
  <c r="AF649" i="100"/>
  <c r="S649" i="100"/>
  <c r="W649" i="100" s="1"/>
  <c r="AF648" i="100"/>
  <c r="AC648" i="100"/>
  <c r="S648" i="100"/>
  <c r="W648" i="100" s="1"/>
  <c r="AF647" i="100"/>
  <c r="AC647" i="100"/>
  <c r="S647" i="100"/>
  <c r="W647" i="100" s="1"/>
  <c r="AF646" i="100"/>
  <c r="S646" i="100"/>
  <c r="W646" i="100" s="1"/>
  <c r="AF645" i="100"/>
  <c r="S645" i="100"/>
  <c r="W645" i="100" s="1"/>
  <c r="AF644" i="100"/>
  <c r="AC644" i="100"/>
  <c r="S644" i="100"/>
  <c r="W644" i="100" s="1"/>
  <c r="AF643" i="100"/>
  <c r="AC643" i="100"/>
  <c r="S643" i="100"/>
  <c r="W643" i="100" s="1"/>
  <c r="AF642" i="100"/>
  <c r="S642" i="100"/>
  <c r="W642" i="100" s="1"/>
  <c r="AF641" i="100"/>
  <c r="S641" i="100"/>
  <c r="W641" i="100" s="1"/>
  <c r="AF640" i="100"/>
  <c r="AC640" i="100"/>
  <c r="S640" i="100"/>
  <c r="W640" i="100" s="1"/>
  <c r="AF639" i="100"/>
  <c r="AC639" i="100"/>
  <c r="S639" i="100"/>
  <c r="W639" i="100" s="1"/>
  <c r="AF638" i="100"/>
  <c r="S638" i="100"/>
  <c r="W638" i="100" s="1"/>
  <c r="AF637" i="100"/>
  <c r="S637" i="100"/>
  <c r="W637" i="100" s="1"/>
  <c r="AF636" i="100"/>
  <c r="AC636" i="100"/>
  <c r="S636" i="100"/>
  <c r="W636" i="100" s="1"/>
  <c r="AF635" i="100"/>
  <c r="AC635" i="100"/>
  <c r="S635" i="100"/>
  <c r="W635" i="100" s="1"/>
  <c r="AF634" i="100"/>
  <c r="S634" i="100"/>
  <c r="W634" i="100" s="1"/>
  <c r="AF633" i="100"/>
  <c r="S633" i="100"/>
  <c r="W633" i="100" s="1"/>
  <c r="AF632" i="100"/>
  <c r="AC632" i="100"/>
  <c r="S632" i="100"/>
  <c r="W632" i="100" s="1"/>
  <c r="AF631" i="100"/>
  <c r="AC631" i="100"/>
  <c r="S631" i="100"/>
  <c r="W631" i="100" s="1"/>
  <c r="AF630" i="100"/>
  <c r="S630" i="100"/>
  <c r="W630" i="100" s="1"/>
  <c r="AF629" i="100"/>
  <c r="S629" i="100"/>
  <c r="W629" i="100" s="1"/>
  <c r="AF628" i="100"/>
  <c r="S628" i="100"/>
  <c r="AC628" i="100" s="1"/>
  <c r="AF627" i="100"/>
  <c r="S627" i="100"/>
  <c r="AC627" i="100" s="1"/>
  <c r="AF626" i="100"/>
  <c r="S626" i="100"/>
  <c r="AC626" i="100" s="1"/>
  <c r="AF625" i="100"/>
  <c r="S625" i="100"/>
  <c r="AC625" i="100" s="1"/>
  <c r="AF624" i="100"/>
  <c r="S624" i="100"/>
  <c r="AC624" i="100" s="1"/>
  <c r="AF623" i="100"/>
  <c r="S623" i="100"/>
  <c r="AC623" i="100" s="1"/>
  <c r="AF622" i="100"/>
  <c r="S622" i="100"/>
  <c r="AC622" i="100" s="1"/>
  <c r="AF621" i="100"/>
  <c r="S621" i="100"/>
  <c r="AC621" i="100" s="1"/>
  <c r="AF620" i="100"/>
  <c r="S620" i="100"/>
  <c r="AC620" i="100" s="1"/>
  <c r="AF619" i="100"/>
  <c r="S619" i="100"/>
  <c r="AC619" i="100" s="1"/>
  <c r="AF618" i="100"/>
  <c r="S618" i="100"/>
  <c r="AC618" i="100" s="1"/>
  <c r="AF617" i="100"/>
  <c r="S617" i="100"/>
  <c r="S685" i="100" s="1"/>
  <c r="AF616" i="100"/>
  <c r="AF615" i="100"/>
  <c r="R615" i="100"/>
  <c r="Q615" i="100"/>
  <c r="P615" i="100"/>
  <c r="O615" i="100"/>
  <c r="N615" i="100"/>
  <c r="M615" i="100"/>
  <c r="L615" i="100"/>
  <c r="K615" i="100"/>
  <c r="J615" i="100"/>
  <c r="I615" i="100"/>
  <c r="H615" i="100"/>
  <c r="G615" i="100"/>
  <c r="F615" i="100"/>
  <c r="X614" i="100"/>
  <c r="Y614" i="100" s="1"/>
  <c r="S614" i="100"/>
  <c r="S613" i="100"/>
  <c r="X613" i="100" s="1"/>
  <c r="Y613" i="100" s="1"/>
  <c r="S612" i="100"/>
  <c r="X612" i="100" s="1"/>
  <c r="Z612" i="100" s="1"/>
  <c r="S611" i="100"/>
  <c r="X611" i="100" s="1"/>
  <c r="Z611" i="100" s="1"/>
  <c r="S610" i="100"/>
  <c r="AD610" i="100" s="1"/>
  <c r="S609" i="100"/>
  <c r="AB609" i="100" s="1"/>
  <c r="S608" i="100"/>
  <c r="X608" i="100" s="1"/>
  <c r="S607" i="100"/>
  <c r="AB607" i="100" s="1"/>
  <c r="S606" i="100"/>
  <c r="S605" i="100"/>
  <c r="V605" i="100" s="1"/>
  <c r="S604" i="100"/>
  <c r="AF603" i="100"/>
  <c r="X603" i="100"/>
  <c r="S603" i="100"/>
  <c r="AF602" i="100"/>
  <c r="X602" i="100"/>
  <c r="S602" i="100"/>
  <c r="AB602" i="100" s="1"/>
  <c r="AF601" i="100"/>
  <c r="X601" i="100"/>
  <c r="S601" i="100"/>
  <c r="AB601" i="100" s="1"/>
  <c r="AF600" i="100"/>
  <c r="S600" i="100"/>
  <c r="X600" i="100" s="1"/>
  <c r="AF599" i="100"/>
  <c r="S599" i="100"/>
  <c r="AF598" i="100"/>
  <c r="S598" i="100"/>
  <c r="X598" i="100" s="1"/>
  <c r="Z598" i="100" s="1"/>
  <c r="AF597" i="100"/>
  <c r="S597" i="100"/>
  <c r="AF596" i="100"/>
  <c r="S596" i="100"/>
  <c r="AF595" i="100"/>
  <c r="X595" i="100"/>
  <c r="S595" i="100"/>
  <c r="AF594" i="100"/>
  <c r="AB594" i="100"/>
  <c r="X594" i="100"/>
  <c r="S594" i="100"/>
  <c r="AF593" i="100"/>
  <c r="S593" i="100"/>
  <c r="X593" i="100" s="1"/>
  <c r="AF592" i="100"/>
  <c r="S592" i="100"/>
  <c r="AF591" i="100"/>
  <c r="S591" i="100"/>
  <c r="AF590" i="100"/>
  <c r="S590" i="100"/>
  <c r="AF589" i="100"/>
  <c r="AF588" i="100"/>
  <c r="R588" i="100"/>
  <c r="Q588" i="100"/>
  <c r="P588" i="100"/>
  <c r="O588" i="100"/>
  <c r="N588" i="100"/>
  <c r="M588" i="100"/>
  <c r="L588" i="100"/>
  <c r="K588" i="100"/>
  <c r="J588" i="100"/>
  <c r="I588" i="100"/>
  <c r="H588" i="100"/>
  <c r="G588" i="100"/>
  <c r="F588" i="100"/>
  <c r="S587" i="100"/>
  <c r="AD587" i="100" s="1"/>
  <c r="AD586" i="100"/>
  <c r="S586" i="100"/>
  <c r="V586" i="100" s="1"/>
  <c r="S585" i="100"/>
  <c r="AB585" i="100" s="1"/>
  <c r="S584" i="100"/>
  <c r="X584" i="100" s="1"/>
  <c r="S583" i="100"/>
  <c r="AD583" i="100" s="1"/>
  <c r="S582" i="100"/>
  <c r="V582" i="100" s="1"/>
  <c r="V581" i="100"/>
  <c r="S581" i="100"/>
  <c r="AD581" i="100" s="1"/>
  <c r="AF580" i="100"/>
  <c r="S580" i="100"/>
  <c r="X580" i="100" s="1"/>
  <c r="V579" i="100"/>
  <c r="S579" i="100"/>
  <c r="V578" i="100"/>
  <c r="AD578" i="100" s="1"/>
  <c r="S578" i="100"/>
  <c r="AF577" i="100"/>
  <c r="X577" i="100"/>
  <c r="S577" i="100"/>
  <c r="AB577" i="100" s="1"/>
  <c r="AF576" i="100"/>
  <c r="X576" i="100"/>
  <c r="S576" i="100"/>
  <c r="AB576" i="100" s="1"/>
  <c r="AF575" i="100"/>
  <c r="S575" i="100"/>
  <c r="AB575" i="100" s="1"/>
  <c r="AF574" i="100"/>
  <c r="S574" i="100"/>
  <c r="AB574" i="100" s="1"/>
  <c r="AF573" i="100"/>
  <c r="S573" i="100"/>
  <c r="AB573" i="100" s="1"/>
  <c r="AF572" i="100"/>
  <c r="S572" i="100"/>
  <c r="AB572" i="100" s="1"/>
  <c r="AF571" i="100"/>
  <c r="S571" i="100"/>
  <c r="AB571" i="100" s="1"/>
  <c r="V570" i="100"/>
  <c r="AD570" i="100" s="1"/>
  <c r="S570" i="100"/>
  <c r="S569" i="100"/>
  <c r="V569" i="100" s="1"/>
  <c r="AD569" i="100" s="1"/>
  <c r="AF568" i="100"/>
  <c r="AD568" i="100"/>
  <c r="S568" i="100"/>
  <c r="X568" i="100" s="1"/>
  <c r="AD567" i="100"/>
  <c r="AF567" i="100" s="1"/>
  <c r="S567" i="100"/>
  <c r="AB567" i="100" s="1"/>
  <c r="S566" i="100"/>
  <c r="V566" i="100" s="1"/>
  <c r="S565" i="100"/>
  <c r="V565" i="100" s="1"/>
  <c r="S564" i="100"/>
  <c r="V564" i="100" s="1"/>
  <c r="S563" i="100"/>
  <c r="V563" i="100" s="1"/>
  <c r="S562" i="100"/>
  <c r="V562" i="100" s="1"/>
  <c r="AF561" i="100"/>
  <c r="X561" i="100"/>
  <c r="S561" i="100"/>
  <c r="AF560" i="100"/>
  <c r="X560" i="100"/>
  <c r="S560" i="100"/>
  <c r="AF559" i="100"/>
  <c r="S559" i="100"/>
  <c r="X559" i="100" s="1"/>
  <c r="AF558" i="100"/>
  <c r="S558" i="100"/>
  <c r="X558" i="100" s="1"/>
  <c r="AF557" i="100"/>
  <c r="S557" i="100"/>
  <c r="X557" i="100" s="1"/>
  <c r="AF556" i="100"/>
  <c r="S556" i="100"/>
  <c r="AD555" i="100"/>
  <c r="V555" i="100"/>
  <c r="S555" i="100"/>
  <c r="AF554" i="100"/>
  <c r="S554" i="100"/>
  <c r="X554" i="100" s="1"/>
  <c r="S553" i="100"/>
  <c r="X553" i="100" s="1"/>
  <c r="S552" i="100"/>
  <c r="X552" i="100" s="1"/>
  <c r="S551" i="100"/>
  <c r="X551" i="100" s="1"/>
  <c r="S550" i="100"/>
  <c r="V550" i="100" s="1"/>
  <c r="S549" i="100"/>
  <c r="V549" i="100" s="1"/>
  <c r="S548" i="100"/>
  <c r="AF547" i="100"/>
  <c r="AF546" i="100"/>
  <c r="R546" i="100"/>
  <c r="Q546" i="100"/>
  <c r="P546" i="100"/>
  <c r="O546" i="100"/>
  <c r="N546" i="100"/>
  <c r="M546" i="100"/>
  <c r="L546" i="100"/>
  <c r="K546" i="100"/>
  <c r="J546" i="100"/>
  <c r="I546" i="100"/>
  <c r="H546" i="100"/>
  <c r="G546" i="100"/>
  <c r="F546" i="100"/>
  <c r="S545" i="100"/>
  <c r="V545" i="100" s="1"/>
  <c r="S544" i="100"/>
  <c r="V544" i="100" s="1"/>
  <c r="AD543" i="100"/>
  <c r="AF543" i="100" s="1"/>
  <c r="X543" i="100"/>
  <c r="AB543" i="100" s="1"/>
  <c r="S543" i="100"/>
  <c r="S542" i="100"/>
  <c r="X542" i="100" s="1"/>
  <c r="AB542" i="100" s="1"/>
  <c r="AB541" i="100"/>
  <c r="X541" i="100"/>
  <c r="S541" i="100"/>
  <c r="AD540" i="100"/>
  <c r="AF540" i="100" s="1"/>
  <c r="S540" i="100"/>
  <c r="X540" i="100" s="1"/>
  <c r="AB540" i="100" s="1"/>
  <c r="AD539" i="100"/>
  <c r="AF539" i="100" s="1"/>
  <c r="X539" i="100"/>
  <c r="AB539" i="100" s="1"/>
  <c r="S539" i="100"/>
  <c r="AD538" i="100"/>
  <c r="AF538" i="100" s="1"/>
  <c r="AB538" i="100"/>
  <c r="X538" i="100"/>
  <c r="S538" i="100"/>
  <c r="AD537" i="100"/>
  <c r="AF537" i="100" s="1"/>
  <c r="AB537" i="100"/>
  <c r="X537" i="100"/>
  <c r="S537" i="100"/>
  <c r="AD536" i="100"/>
  <c r="AF536" i="100" s="1"/>
  <c r="S536" i="100"/>
  <c r="X536" i="100" s="1"/>
  <c r="AB536" i="100" s="1"/>
  <c r="AD535" i="100"/>
  <c r="AF535" i="100" s="1"/>
  <c r="X535" i="100"/>
  <c r="AB535" i="100" s="1"/>
  <c r="S535" i="100"/>
  <c r="AD534" i="100"/>
  <c r="AF534" i="100" s="1"/>
  <c r="AB534" i="100"/>
  <c r="X534" i="100"/>
  <c r="S534" i="100"/>
  <c r="AD533" i="100"/>
  <c r="AF533" i="100" s="1"/>
  <c r="AB533" i="100"/>
  <c r="X533" i="100"/>
  <c r="S533" i="100"/>
  <c r="AF532" i="100"/>
  <c r="AB532" i="100"/>
  <c r="X532" i="100"/>
  <c r="S532" i="100"/>
  <c r="AD531" i="100"/>
  <c r="AF531" i="100" s="1"/>
  <c r="V531" i="100"/>
  <c r="S531" i="100"/>
  <c r="AD530" i="100"/>
  <c r="AF530" i="100" s="1"/>
  <c r="V530" i="100"/>
  <c r="S530" i="100"/>
  <c r="AD529" i="100"/>
  <c r="AF529" i="100" s="1"/>
  <c r="V529" i="100"/>
  <c r="S529" i="100"/>
  <c r="AD528" i="100"/>
  <c r="AF528" i="100" s="1"/>
  <c r="V528" i="100"/>
  <c r="S528" i="100"/>
  <c r="S527" i="100"/>
  <c r="V527" i="100" s="1"/>
  <c r="AD527" i="100" s="1"/>
  <c r="AF526" i="100"/>
  <c r="S526" i="100"/>
  <c r="V526" i="100" s="1"/>
  <c r="AD526" i="100" s="1"/>
  <c r="S525" i="100"/>
  <c r="V525" i="100" s="1"/>
  <c r="AD525" i="100" s="1"/>
  <c r="AD524" i="100"/>
  <c r="S524" i="100"/>
  <c r="V524" i="100" s="1"/>
  <c r="S523" i="100"/>
  <c r="V523" i="100" s="1"/>
  <c r="AD523" i="100" s="1"/>
  <c r="AD522" i="100"/>
  <c r="S522" i="100"/>
  <c r="V522" i="100" s="1"/>
  <c r="S521" i="100"/>
  <c r="V521" i="100" s="1"/>
  <c r="AD521" i="100" s="1"/>
  <c r="S520" i="100"/>
  <c r="V520" i="100" s="1"/>
  <c r="AD520" i="100" s="1"/>
  <c r="S519" i="100"/>
  <c r="V519" i="100" s="1"/>
  <c r="AD519" i="100" s="1"/>
  <c r="S518" i="100"/>
  <c r="V518" i="100" s="1"/>
  <c r="AD518" i="100" s="1"/>
  <c r="S517" i="100"/>
  <c r="V517" i="100" s="1"/>
  <c r="AD517" i="100" s="1"/>
  <c r="S516" i="100"/>
  <c r="V516" i="100" s="1"/>
  <c r="AD516" i="100" s="1"/>
  <c r="S515" i="100"/>
  <c r="V515" i="100" s="1"/>
  <c r="AD515" i="100" s="1"/>
  <c r="S514" i="100"/>
  <c r="V514" i="100" s="1"/>
  <c r="AD514" i="100" s="1"/>
  <c r="S513" i="100"/>
  <c r="V513" i="100" s="1"/>
  <c r="AD513" i="100" s="1"/>
  <c r="S512" i="100"/>
  <c r="V512" i="100" s="1"/>
  <c r="AD512" i="100" s="1"/>
  <c r="S511" i="100"/>
  <c r="V511" i="100" s="1"/>
  <c r="AD511" i="100" s="1"/>
  <c r="S510" i="100"/>
  <c r="V510" i="100" s="1"/>
  <c r="AD510" i="100" s="1"/>
  <c r="S509" i="100"/>
  <c r="V509" i="100" s="1"/>
  <c r="AD509" i="100" s="1"/>
  <c r="S508" i="100"/>
  <c r="V508" i="100" s="1"/>
  <c r="S507" i="100"/>
  <c r="V507" i="100" s="1"/>
  <c r="S506" i="100"/>
  <c r="V506" i="100" s="1"/>
  <c r="S505" i="100"/>
  <c r="V505" i="100" s="1"/>
  <c r="S504" i="100"/>
  <c r="V504" i="100" s="1"/>
  <c r="S503" i="100"/>
  <c r="V503" i="100" s="1"/>
  <c r="S502" i="100"/>
  <c r="S501" i="100"/>
  <c r="V501" i="100" s="1"/>
  <c r="S500" i="100"/>
  <c r="V500" i="100" s="1"/>
  <c r="S499" i="100"/>
  <c r="V499" i="100" s="1"/>
  <c r="S498" i="100"/>
  <c r="V498" i="100" s="1"/>
  <c r="S497" i="100"/>
  <c r="V497" i="100" s="1"/>
  <c r="S496" i="100"/>
  <c r="V496" i="100" s="1"/>
  <c r="S495" i="100"/>
  <c r="V495" i="100" s="1"/>
  <c r="S494" i="100"/>
  <c r="V494" i="100" s="1"/>
  <c r="S493" i="100"/>
  <c r="V493" i="100" s="1"/>
  <c r="S492" i="100"/>
  <c r="V492" i="100" s="1"/>
  <c r="S491" i="100"/>
  <c r="V491" i="100" s="1"/>
  <c r="S490" i="100"/>
  <c r="V490" i="100" s="1"/>
  <c r="S489" i="100"/>
  <c r="V489" i="100" s="1"/>
  <c r="S488" i="100"/>
  <c r="V488" i="100" s="1"/>
  <c r="AF487" i="100"/>
  <c r="S487" i="100"/>
  <c r="X487" i="100" s="1"/>
  <c r="AB487" i="100" s="1"/>
  <c r="AF486" i="100"/>
  <c r="S486" i="100"/>
  <c r="X486" i="100" s="1"/>
  <c r="AB486" i="100" s="1"/>
  <c r="AF485" i="100"/>
  <c r="S485" i="100"/>
  <c r="W485" i="100" s="1"/>
  <c r="AC485" i="100" s="1"/>
  <c r="S484" i="100"/>
  <c r="V484" i="100" s="1"/>
  <c r="S483" i="100"/>
  <c r="AD483" i="100" s="1"/>
  <c r="S482" i="100"/>
  <c r="AD482" i="100" s="1"/>
  <c r="S481" i="100"/>
  <c r="AD481" i="100" s="1"/>
  <c r="S480" i="100"/>
  <c r="V480" i="100" s="1"/>
  <c r="S479" i="100"/>
  <c r="V479" i="100" s="1"/>
  <c r="S478" i="100"/>
  <c r="V478" i="100" s="1"/>
  <c r="S477" i="100"/>
  <c r="V477" i="100" s="1"/>
  <c r="S476" i="100"/>
  <c r="V476" i="100" s="1"/>
  <c r="S475" i="100"/>
  <c r="V475" i="100" s="1"/>
  <c r="S474" i="100"/>
  <c r="V474" i="100" s="1"/>
  <c r="S473" i="100"/>
  <c r="V473" i="100" s="1"/>
  <c r="S472" i="100"/>
  <c r="V472" i="100" s="1"/>
  <c r="V471" i="100"/>
  <c r="S471" i="100"/>
  <c r="S470" i="100"/>
  <c r="V470" i="100" s="1"/>
  <c r="S469" i="100"/>
  <c r="V469" i="100" s="1"/>
  <c r="S468" i="100"/>
  <c r="V468" i="100" s="1"/>
  <c r="S467" i="100"/>
  <c r="V467" i="100" s="1"/>
  <c r="S466" i="100"/>
  <c r="V466" i="100" s="1"/>
  <c r="S465" i="100"/>
  <c r="V465" i="100" s="1"/>
  <c r="S464" i="100"/>
  <c r="V464" i="100" s="1"/>
  <c r="S463" i="100"/>
  <c r="V463" i="100" s="1"/>
  <c r="S462" i="100"/>
  <c r="AF460" i="100"/>
  <c r="AF459" i="100"/>
  <c r="AF458" i="100"/>
  <c r="AF457" i="100"/>
  <c r="R457" i="100"/>
  <c r="Q457" i="100"/>
  <c r="P457" i="100"/>
  <c r="O457" i="100"/>
  <c r="N457" i="100"/>
  <c r="M457" i="100"/>
  <c r="L457" i="100"/>
  <c r="K457" i="100"/>
  <c r="J457" i="100"/>
  <c r="I457" i="100"/>
  <c r="H457" i="100"/>
  <c r="G457" i="100"/>
  <c r="F457" i="100"/>
  <c r="S456" i="100"/>
  <c r="V456" i="100" s="1"/>
  <c r="S455" i="100"/>
  <c r="V455" i="100" s="1"/>
  <c r="S454" i="100"/>
  <c r="V454" i="100" s="1"/>
  <c r="S453" i="100"/>
  <c r="AF452" i="100"/>
  <c r="AF451" i="100"/>
  <c r="R451" i="100"/>
  <c r="Q451" i="100"/>
  <c r="Q459" i="100" s="1"/>
  <c r="P451" i="100"/>
  <c r="O451" i="100"/>
  <c r="O459" i="100" s="1"/>
  <c r="N451" i="100"/>
  <c r="M451" i="100"/>
  <c r="M459" i="100" s="1"/>
  <c r="L451" i="100"/>
  <c r="K451" i="100"/>
  <c r="K459" i="100" s="1"/>
  <c r="J451" i="100"/>
  <c r="I451" i="100"/>
  <c r="I459" i="100" s="1"/>
  <c r="H451" i="100"/>
  <c r="G451" i="100"/>
  <c r="G459" i="100" s="1"/>
  <c r="F451" i="100"/>
  <c r="S450" i="100"/>
  <c r="AF449" i="100"/>
  <c r="X449" i="100"/>
  <c r="S449" i="100"/>
  <c r="AB449" i="100" s="1"/>
  <c r="AF448" i="100"/>
  <c r="AF447" i="100"/>
  <c r="S447" i="100"/>
  <c r="AB447" i="100" s="1"/>
  <c r="AF446" i="100"/>
  <c r="S446" i="100"/>
  <c r="AB446" i="100" s="1"/>
  <c r="AF445" i="100"/>
  <c r="S445" i="100"/>
  <c r="AB445" i="100" s="1"/>
  <c r="AF444" i="100"/>
  <c r="S444" i="100"/>
  <c r="AB444" i="100" s="1"/>
  <c r="AF443" i="100"/>
  <c r="S443" i="100"/>
  <c r="AB443" i="100" s="1"/>
  <c r="AF442" i="100"/>
  <c r="S442" i="100"/>
  <c r="AD441" i="100"/>
  <c r="AF441" i="100" s="1"/>
  <c r="S440" i="100"/>
  <c r="V440" i="100" s="1"/>
  <c r="S439" i="100"/>
  <c r="V439" i="100" s="1"/>
  <c r="S438" i="100"/>
  <c r="V438" i="100" s="1"/>
  <c r="S437" i="100"/>
  <c r="V437" i="100" s="1"/>
  <c r="S436" i="100"/>
  <c r="V436" i="100" s="1"/>
  <c r="S435" i="100"/>
  <c r="V435" i="100" s="1"/>
  <c r="S434" i="100"/>
  <c r="V434" i="100" s="1"/>
  <c r="S433" i="100"/>
  <c r="V433" i="100" s="1"/>
  <c r="S432" i="100"/>
  <c r="V432" i="100" s="1"/>
  <c r="S431" i="100"/>
  <c r="V431" i="100" s="1"/>
  <c r="S430" i="100"/>
  <c r="V430" i="100" s="1"/>
  <c r="S429" i="100"/>
  <c r="V429" i="100" s="1"/>
  <c r="S428" i="100"/>
  <c r="V428" i="100" s="1"/>
  <c r="S427" i="100"/>
  <c r="V427" i="100" s="1"/>
  <c r="AF426" i="100"/>
  <c r="AF425" i="100"/>
  <c r="W425" i="100"/>
  <c r="S425" i="100"/>
  <c r="AC425" i="100" s="1"/>
  <c r="AF424" i="100"/>
  <c r="S424" i="100"/>
  <c r="AC424" i="100" s="1"/>
  <c r="S422" i="100"/>
  <c r="V421" i="100"/>
  <c r="AD421" i="100" s="1"/>
  <c r="S421" i="100"/>
  <c r="AF420" i="100"/>
  <c r="S420" i="100"/>
  <c r="AF419" i="100"/>
  <c r="R419" i="100"/>
  <c r="Q419" i="100"/>
  <c r="P419" i="100"/>
  <c r="O419" i="100"/>
  <c r="N419" i="100"/>
  <c r="M419" i="100"/>
  <c r="L419" i="100"/>
  <c r="K419" i="100"/>
  <c r="J419" i="100"/>
  <c r="I419" i="100"/>
  <c r="H419" i="100"/>
  <c r="G419" i="100"/>
  <c r="F419" i="100"/>
  <c r="AF418" i="100"/>
  <c r="S418" i="100"/>
  <c r="W418" i="100" s="1"/>
  <c r="S417" i="100"/>
  <c r="W417" i="100" s="1"/>
  <c r="AC417" i="100" s="1"/>
  <c r="S416" i="100"/>
  <c r="AD416" i="100" s="1"/>
  <c r="S415" i="100"/>
  <c r="U415" i="100" s="1"/>
  <c r="AC414" i="100"/>
  <c r="S414" i="100"/>
  <c r="W414" i="100" s="1"/>
  <c r="S413" i="100"/>
  <c r="W413" i="100" s="1"/>
  <c r="S412" i="100"/>
  <c r="AC412" i="100" s="1"/>
  <c r="AF411" i="100"/>
  <c r="W411" i="100"/>
  <c r="S411" i="100"/>
  <c r="AC411" i="100" s="1"/>
  <c r="AF410" i="100"/>
  <c r="S410" i="100"/>
  <c r="AC410" i="100" s="1"/>
  <c r="AF409" i="100"/>
  <c r="W409" i="100"/>
  <c r="S409" i="100"/>
  <c r="AC409" i="100" s="1"/>
  <c r="AF408" i="100"/>
  <c r="S408" i="100"/>
  <c r="AC408" i="100" s="1"/>
  <c r="AF407" i="100"/>
  <c r="W407" i="100"/>
  <c r="S407" i="100"/>
  <c r="AC407" i="100" s="1"/>
  <c r="AF406" i="100"/>
  <c r="S406" i="100"/>
  <c r="AC406" i="100" s="1"/>
  <c r="AF405" i="100"/>
  <c r="W405" i="100"/>
  <c r="S405" i="100"/>
  <c r="AC405" i="100" s="1"/>
  <c r="AF404" i="100"/>
  <c r="S404" i="100"/>
  <c r="AC404" i="100" s="1"/>
  <c r="AF403" i="100"/>
  <c r="W403" i="100"/>
  <c r="S403" i="100"/>
  <c r="AC403" i="100" s="1"/>
  <c r="AF402" i="100"/>
  <c r="S402" i="100"/>
  <c r="AC402" i="100" s="1"/>
  <c r="AF401" i="100"/>
  <c r="S401" i="100"/>
  <c r="AC401" i="100" s="1"/>
  <c r="AF400" i="100"/>
  <c r="AF399" i="100"/>
  <c r="R399" i="100"/>
  <c r="Q399" i="100"/>
  <c r="P399" i="100"/>
  <c r="O399" i="100"/>
  <c r="N399" i="100"/>
  <c r="M399" i="100"/>
  <c r="L399" i="100"/>
  <c r="K399" i="100"/>
  <c r="J399" i="100"/>
  <c r="I399" i="100"/>
  <c r="H399" i="100"/>
  <c r="G399" i="100"/>
  <c r="F399" i="100"/>
  <c r="AF398" i="100"/>
  <c r="S398" i="100"/>
  <c r="AC398" i="100" s="1"/>
  <c r="AF397" i="100"/>
  <c r="S397" i="100"/>
  <c r="AC397" i="100" s="1"/>
  <c r="AF396" i="100"/>
  <c r="S396" i="100"/>
  <c r="AC396" i="100" s="1"/>
  <c r="AF395" i="100"/>
  <c r="S395" i="100"/>
  <c r="AC395" i="100" s="1"/>
  <c r="AF394" i="100"/>
  <c r="S394" i="100"/>
  <c r="AC394" i="100" s="1"/>
  <c r="AF393" i="100"/>
  <c r="S393" i="100"/>
  <c r="W393" i="100" s="1"/>
  <c r="AC393" i="100" s="1"/>
  <c r="AF392" i="100"/>
  <c r="S392" i="100"/>
  <c r="AC392" i="100" s="1"/>
  <c r="AF391" i="100"/>
  <c r="AF390" i="100"/>
  <c r="AF389" i="100"/>
  <c r="AF388" i="100"/>
  <c r="AF387" i="100"/>
  <c r="R387" i="100"/>
  <c r="Q387" i="100"/>
  <c r="P387" i="100"/>
  <c r="O387" i="100"/>
  <c r="N387" i="100"/>
  <c r="M387" i="100"/>
  <c r="L387" i="100"/>
  <c r="K387" i="100"/>
  <c r="J387" i="100"/>
  <c r="I387" i="100"/>
  <c r="H387" i="100"/>
  <c r="G387" i="100"/>
  <c r="F387" i="100"/>
  <c r="AF386" i="100"/>
  <c r="W386" i="100"/>
  <c r="S386" i="100"/>
  <c r="AC386" i="100" s="1"/>
  <c r="AF385" i="100"/>
  <c r="AF384" i="100"/>
  <c r="R384" i="100"/>
  <c r="Q384" i="100"/>
  <c r="P384" i="100"/>
  <c r="O384" i="100"/>
  <c r="N384" i="100"/>
  <c r="M384" i="100"/>
  <c r="L384" i="100"/>
  <c r="K384" i="100"/>
  <c r="J384" i="100"/>
  <c r="I384" i="100"/>
  <c r="H384" i="100"/>
  <c r="G384" i="100"/>
  <c r="F384" i="100"/>
  <c r="AF383" i="100"/>
  <c r="W383" i="100"/>
  <c r="S383" i="100"/>
  <c r="AC383" i="100" s="1"/>
  <c r="AF382" i="100"/>
  <c r="S382" i="100"/>
  <c r="AC382" i="100" s="1"/>
  <c r="AF381" i="100"/>
  <c r="S381" i="100"/>
  <c r="AC381" i="100" s="1"/>
  <c r="AF380" i="100"/>
  <c r="S380" i="100"/>
  <c r="AC380" i="100" s="1"/>
  <c r="AF379" i="100"/>
  <c r="S379" i="100"/>
  <c r="AC379" i="100" s="1"/>
  <c r="AF378" i="100"/>
  <c r="S378" i="100"/>
  <c r="AC378" i="100" s="1"/>
  <c r="AF377" i="100"/>
  <c r="S377" i="100"/>
  <c r="AC377" i="100" s="1"/>
  <c r="AF376" i="100"/>
  <c r="S376" i="100"/>
  <c r="AC376" i="100" s="1"/>
  <c r="AF375" i="100"/>
  <c r="S375" i="100"/>
  <c r="AC375" i="100" s="1"/>
  <c r="AF374" i="100"/>
  <c r="S374" i="100"/>
  <c r="AC374" i="100" s="1"/>
  <c r="AF373" i="100"/>
  <c r="AF372" i="100"/>
  <c r="AF371" i="100"/>
  <c r="R371" i="100"/>
  <c r="Q371" i="100"/>
  <c r="P371" i="100"/>
  <c r="O371" i="100"/>
  <c r="N371" i="100"/>
  <c r="M371" i="100"/>
  <c r="L371" i="100"/>
  <c r="K371" i="100"/>
  <c r="J371" i="100"/>
  <c r="I371" i="100"/>
  <c r="H371" i="100"/>
  <c r="G371" i="100"/>
  <c r="F371" i="100"/>
  <c r="AF370" i="100"/>
  <c r="AC370" i="100"/>
  <c r="S370" i="100"/>
  <c r="W370" i="100" s="1"/>
  <c r="AF369" i="100"/>
  <c r="AC369" i="100"/>
  <c r="S369" i="100"/>
  <c r="W369" i="100" s="1"/>
  <c r="AF368" i="100"/>
  <c r="AC368" i="100"/>
  <c r="S368" i="100"/>
  <c r="W368" i="100" s="1"/>
  <c r="AF367" i="100"/>
  <c r="AC367" i="100"/>
  <c r="S367" i="100"/>
  <c r="W367" i="100" s="1"/>
  <c r="AF366" i="100"/>
  <c r="AC366" i="100"/>
  <c r="S366" i="100"/>
  <c r="W366" i="100" s="1"/>
  <c r="AF365" i="100"/>
  <c r="AC365" i="100"/>
  <c r="S365" i="100"/>
  <c r="W365" i="100" s="1"/>
  <c r="AF364" i="100"/>
  <c r="AC364" i="100"/>
  <c r="S364" i="100"/>
  <c r="W364" i="100" s="1"/>
  <c r="AF363" i="100"/>
  <c r="AC363" i="100"/>
  <c r="S363" i="100"/>
  <c r="W363" i="100" s="1"/>
  <c r="AF362" i="100"/>
  <c r="W362" i="100"/>
  <c r="S362" i="100"/>
  <c r="AC362" i="100" s="1"/>
  <c r="AF361" i="100"/>
  <c r="S361" i="100"/>
  <c r="AC361" i="100" s="1"/>
  <c r="AF360" i="100"/>
  <c r="W360" i="100"/>
  <c r="S360" i="100"/>
  <c r="AC360" i="100" s="1"/>
  <c r="AF359" i="100"/>
  <c r="S359" i="100"/>
  <c r="AC359" i="100" s="1"/>
  <c r="AF358" i="100"/>
  <c r="W358" i="100"/>
  <c r="S358" i="100"/>
  <c r="AC358" i="100" s="1"/>
  <c r="AF357" i="100"/>
  <c r="S357" i="100"/>
  <c r="AC357" i="100" s="1"/>
  <c r="AF356" i="100"/>
  <c r="S356" i="100"/>
  <c r="AC356" i="100" s="1"/>
  <c r="AF355" i="100"/>
  <c r="S355" i="100"/>
  <c r="AC355" i="100" s="1"/>
  <c r="AF354" i="100"/>
  <c r="S354" i="100"/>
  <c r="AC354" i="100" s="1"/>
  <c r="AF353" i="100"/>
  <c r="S353" i="100"/>
  <c r="AC353" i="100" s="1"/>
  <c r="AF352" i="100"/>
  <c r="S352" i="100"/>
  <c r="AC352" i="100" s="1"/>
  <c r="AF351" i="100"/>
  <c r="S351" i="100"/>
  <c r="AC351" i="100" s="1"/>
  <c r="AF350" i="100"/>
  <c r="S350" i="100"/>
  <c r="AC350" i="100" s="1"/>
  <c r="AF349" i="100"/>
  <c r="AF348" i="100"/>
  <c r="R348" i="100"/>
  <c r="Q348" i="100"/>
  <c r="P348" i="100"/>
  <c r="O348" i="100"/>
  <c r="N348" i="100"/>
  <c r="M348" i="100"/>
  <c r="L348" i="100"/>
  <c r="K348" i="100"/>
  <c r="J348" i="100"/>
  <c r="I348" i="100"/>
  <c r="H348" i="100"/>
  <c r="G348" i="100"/>
  <c r="F348" i="100"/>
  <c r="AF347" i="100"/>
  <c r="S347" i="100"/>
  <c r="AC347" i="100" s="1"/>
  <c r="AF346" i="100"/>
  <c r="S346" i="100"/>
  <c r="AC346" i="100" s="1"/>
  <c r="AF345" i="100"/>
  <c r="S345" i="100"/>
  <c r="AC345" i="100" s="1"/>
  <c r="AF344" i="100"/>
  <c r="S344" i="100"/>
  <c r="AC344" i="100" s="1"/>
  <c r="AF343" i="100"/>
  <c r="S343" i="100"/>
  <c r="AC343" i="100" s="1"/>
  <c r="AF342" i="100"/>
  <c r="S342" i="100"/>
  <c r="AC342" i="100" s="1"/>
  <c r="AF341" i="100"/>
  <c r="S341" i="100"/>
  <c r="AC341" i="100" s="1"/>
  <c r="AF340" i="100"/>
  <c r="S340" i="100"/>
  <c r="AC340" i="100" s="1"/>
  <c r="S339" i="100"/>
  <c r="AC339" i="100" s="1"/>
  <c r="W338" i="100"/>
  <c r="S338" i="100"/>
  <c r="AC338" i="100" s="1"/>
  <c r="AF337" i="100"/>
  <c r="S337" i="100"/>
  <c r="W337" i="100" s="1"/>
  <c r="S336" i="100"/>
  <c r="W336" i="100" s="1"/>
  <c r="AC336" i="100" s="1"/>
  <c r="S335" i="100"/>
  <c r="W335" i="100" s="1"/>
  <c r="AC335" i="100" s="1"/>
  <c r="AF334" i="100"/>
  <c r="S334" i="100"/>
  <c r="AC334" i="100" s="1"/>
  <c r="AF333" i="100"/>
  <c r="S333" i="100"/>
  <c r="AC333" i="100" s="1"/>
  <c r="AF332" i="100"/>
  <c r="S332" i="100"/>
  <c r="AF331" i="100"/>
  <c r="AF330" i="100"/>
  <c r="R330" i="100"/>
  <c r="Q330" i="100"/>
  <c r="P330" i="100"/>
  <c r="O330" i="100"/>
  <c r="N330" i="100"/>
  <c r="M330" i="100"/>
  <c r="L330" i="100"/>
  <c r="K330" i="100"/>
  <c r="J330" i="100"/>
  <c r="I330" i="100"/>
  <c r="H330" i="100"/>
  <c r="G330" i="100"/>
  <c r="F330" i="100"/>
  <c r="AF329" i="100"/>
  <c r="AC329" i="100"/>
  <c r="S329" i="100"/>
  <c r="W329" i="100" s="1"/>
  <c r="AF328" i="100"/>
  <c r="S328" i="100"/>
  <c r="W328" i="100" s="1"/>
  <c r="AF327" i="100"/>
  <c r="AC327" i="100"/>
  <c r="S327" i="100"/>
  <c r="AF326" i="100"/>
  <c r="AF325" i="100"/>
  <c r="R325" i="100"/>
  <c r="Q325" i="100"/>
  <c r="P325" i="100"/>
  <c r="O325" i="100"/>
  <c r="N325" i="100"/>
  <c r="M325" i="100"/>
  <c r="L325" i="100"/>
  <c r="K325" i="100"/>
  <c r="J325" i="100"/>
  <c r="I325" i="100"/>
  <c r="H325" i="100"/>
  <c r="G325" i="100"/>
  <c r="F325" i="100"/>
  <c r="AF324" i="100"/>
  <c r="AC324" i="100"/>
  <c r="S324" i="100"/>
  <c r="W324" i="100" s="1"/>
  <c r="AF323" i="100"/>
  <c r="S323" i="100"/>
  <c r="W323" i="100" s="1"/>
  <c r="AF322" i="100"/>
  <c r="AC322" i="100"/>
  <c r="S322" i="100"/>
  <c r="W322" i="100" s="1"/>
  <c r="AF321" i="100"/>
  <c r="S321" i="100"/>
  <c r="W321" i="100" s="1"/>
  <c r="AF320" i="100"/>
  <c r="AC320" i="100"/>
  <c r="S320" i="100"/>
  <c r="W320" i="100" s="1"/>
  <c r="AF319" i="100"/>
  <c r="S319" i="100"/>
  <c r="W319" i="100" s="1"/>
  <c r="AF318" i="100"/>
  <c r="AC318" i="100"/>
  <c r="S318" i="100"/>
  <c r="W318" i="100" s="1"/>
  <c r="AF317" i="100"/>
  <c r="S317" i="100"/>
  <c r="W317" i="100" s="1"/>
  <c r="AF316" i="100"/>
  <c r="S316" i="100"/>
  <c r="AC316" i="100" s="1"/>
  <c r="AF315" i="100"/>
  <c r="S315" i="100"/>
  <c r="AC315" i="100" s="1"/>
  <c r="AF314" i="100"/>
  <c r="S314" i="100"/>
  <c r="AC314" i="100" s="1"/>
  <c r="AF313" i="100"/>
  <c r="S313" i="100"/>
  <c r="AC313" i="100" s="1"/>
  <c r="AF312" i="100"/>
  <c r="S312" i="100"/>
  <c r="AC312" i="100" s="1"/>
  <c r="AF311" i="100"/>
  <c r="S311" i="100"/>
  <c r="AC311" i="100" s="1"/>
  <c r="AF310" i="100"/>
  <c r="S310" i="100"/>
  <c r="AC310" i="100" s="1"/>
  <c r="AF309" i="100"/>
  <c r="S309" i="100"/>
  <c r="AC309" i="100" s="1"/>
  <c r="AF307" i="100"/>
  <c r="S307" i="100"/>
  <c r="AC307" i="100" s="1"/>
  <c r="AF306" i="100"/>
  <c r="S306" i="100"/>
  <c r="AC306" i="100" s="1"/>
  <c r="AF305" i="100"/>
  <c r="AF304" i="100"/>
  <c r="R304" i="100"/>
  <c r="Q304" i="100"/>
  <c r="P304" i="100"/>
  <c r="O304" i="100"/>
  <c r="N304" i="100"/>
  <c r="M304" i="100"/>
  <c r="L304" i="100"/>
  <c r="K304" i="100"/>
  <c r="J304" i="100"/>
  <c r="I304" i="100"/>
  <c r="H304" i="100"/>
  <c r="G304" i="100"/>
  <c r="F304" i="100"/>
  <c r="AF303" i="100"/>
  <c r="S303" i="100"/>
  <c r="AC303" i="100" s="1"/>
  <c r="AF302" i="100"/>
  <c r="S302" i="100"/>
  <c r="AC302" i="100" s="1"/>
  <c r="AF301" i="100"/>
  <c r="S301" i="100"/>
  <c r="AC301" i="100" s="1"/>
  <c r="AF300" i="100"/>
  <c r="S300" i="100"/>
  <c r="AC300" i="100" s="1"/>
  <c r="AF299" i="100"/>
  <c r="AF298" i="100"/>
  <c r="R298" i="100"/>
  <c r="Q298" i="100"/>
  <c r="P298" i="100"/>
  <c r="O298" i="100"/>
  <c r="N298" i="100"/>
  <c r="M298" i="100"/>
  <c r="L298" i="100"/>
  <c r="K298" i="100"/>
  <c r="J298" i="100"/>
  <c r="I298" i="100"/>
  <c r="H298" i="100"/>
  <c r="G298" i="100"/>
  <c r="F298" i="100"/>
  <c r="S297" i="100"/>
  <c r="AD297" i="100" s="1"/>
  <c r="S296" i="100"/>
  <c r="X296" i="100" s="1"/>
  <c r="X295" i="100"/>
  <c r="S295" i="100"/>
  <c r="AB295" i="100" s="1"/>
  <c r="AF294" i="100"/>
  <c r="S294" i="100"/>
  <c r="AB294" i="100" s="1"/>
  <c r="AF293" i="100"/>
  <c r="X293" i="100"/>
  <c r="S293" i="100"/>
  <c r="AB293" i="100" s="1"/>
  <c r="V292" i="100"/>
  <c r="AF292" i="100" s="1"/>
  <c r="S292" i="100"/>
  <c r="AD292" i="100" s="1"/>
  <c r="AF291" i="100"/>
  <c r="S291" i="100"/>
  <c r="X291" i="100" s="1"/>
  <c r="AB291" i="100" s="1"/>
  <c r="AF290" i="100"/>
  <c r="S290" i="100"/>
  <c r="X290" i="100" s="1"/>
  <c r="AB290" i="100" s="1"/>
  <c r="AF289" i="100"/>
  <c r="S289" i="100"/>
  <c r="X289" i="100" s="1"/>
  <c r="AB289" i="100" s="1"/>
  <c r="AB288" i="100"/>
  <c r="V288" i="100"/>
  <c r="AF288" i="100" s="1"/>
  <c r="S288" i="100"/>
  <c r="AD288" i="100" s="1"/>
  <c r="AF287" i="100"/>
  <c r="S287" i="100"/>
  <c r="X287" i="100" s="1"/>
  <c r="AB287" i="100" s="1"/>
  <c r="AF286" i="100"/>
  <c r="X286" i="100"/>
  <c r="AB286" i="100" s="1"/>
  <c r="S286" i="100"/>
  <c r="AF285" i="100"/>
  <c r="S285" i="100"/>
  <c r="X285" i="100" s="1"/>
  <c r="AB285" i="100" s="1"/>
  <c r="AF284" i="100"/>
  <c r="X284" i="100"/>
  <c r="AB284" i="100" s="1"/>
  <c r="S284" i="100"/>
  <c r="AF283" i="100"/>
  <c r="S283" i="100"/>
  <c r="X283" i="100" s="1"/>
  <c r="AB283" i="100" s="1"/>
  <c r="AF282" i="100"/>
  <c r="X282" i="100"/>
  <c r="AB282" i="100" s="1"/>
  <c r="S282" i="100"/>
  <c r="S281" i="100"/>
  <c r="V281" i="100" s="1"/>
  <c r="S280" i="100"/>
  <c r="V280" i="100" s="1"/>
  <c r="U279" i="100"/>
  <c r="S279" i="100"/>
  <c r="AD279" i="100" s="1"/>
  <c r="X278" i="100"/>
  <c r="S278" i="100"/>
  <c r="AB278" i="100" s="1"/>
  <c r="AF277" i="100"/>
  <c r="S277" i="100"/>
  <c r="X277" i="100" s="1"/>
  <c r="AB277" i="100" s="1"/>
  <c r="AB276" i="100"/>
  <c r="U276" i="100"/>
  <c r="AF276" i="100" s="1"/>
  <c r="S276" i="100"/>
  <c r="AD276" i="100" s="1"/>
  <c r="S275" i="100"/>
  <c r="AD275" i="100" s="1"/>
  <c r="AF274" i="100"/>
  <c r="S274" i="100"/>
  <c r="AB274" i="100" s="1"/>
  <c r="S273" i="100"/>
  <c r="U273" i="100" s="1"/>
  <c r="S272" i="100"/>
  <c r="U272" i="100" s="1"/>
  <c r="AF271" i="100"/>
  <c r="AB271" i="100"/>
  <c r="S271" i="100"/>
  <c r="X271" i="100" s="1"/>
  <c r="AF270" i="100"/>
  <c r="S270" i="100"/>
  <c r="X270" i="100" s="1"/>
  <c r="AF269" i="100"/>
  <c r="AB269" i="100"/>
  <c r="S269" i="100"/>
  <c r="X269" i="100" s="1"/>
  <c r="AF268" i="100"/>
  <c r="S268" i="100"/>
  <c r="X268" i="100" s="1"/>
  <c r="S267" i="100"/>
  <c r="AD267" i="100" s="1"/>
  <c r="S266" i="100"/>
  <c r="U266" i="100" s="1"/>
  <c r="AD266" i="100" s="1"/>
  <c r="S265" i="100"/>
  <c r="AD265" i="100" s="1"/>
  <c r="S264" i="100"/>
  <c r="AD264" i="100" s="1"/>
  <c r="S263" i="100"/>
  <c r="U263" i="100" s="1"/>
  <c r="AD263" i="100" s="1"/>
  <c r="S262" i="100"/>
  <c r="U262" i="100" s="1"/>
  <c r="S261" i="100"/>
  <c r="U261" i="100" s="1"/>
  <c r="S260" i="100"/>
  <c r="U260" i="100" s="1"/>
  <c r="S259" i="100"/>
  <c r="U259" i="100" s="1"/>
  <c r="S258" i="100"/>
  <c r="U258" i="100" s="1"/>
  <c r="S257" i="100"/>
  <c r="U257" i="100" s="1"/>
  <c r="S256" i="100"/>
  <c r="U256" i="100" s="1"/>
  <c r="S255" i="100"/>
  <c r="U255" i="100" s="1"/>
  <c r="S254" i="100"/>
  <c r="U254" i="100" s="1"/>
  <c r="S253" i="100"/>
  <c r="U253" i="100" s="1"/>
  <c r="S252" i="100"/>
  <c r="U252" i="100" s="1"/>
  <c r="S251" i="100"/>
  <c r="U251" i="100" s="1"/>
  <c r="S250" i="100"/>
  <c r="U250" i="100" s="1"/>
  <c r="S249" i="100"/>
  <c r="U249" i="100" s="1"/>
  <c r="S248" i="100"/>
  <c r="U248" i="100" s="1"/>
  <c r="S247" i="100"/>
  <c r="U247" i="100" s="1"/>
  <c r="S246" i="100"/>
  <c r="U246" i="100" s="1"/>
  <c r="S245" i="100"/>
  <c r="U245" i="100" s="1"/>
  <c r="S244" i="100"/>
  <c r="U244" i="100" s="1"/>
  <c r="S243" i="100"/>
  <c r="U243" i="100" s="1"/>
  <c r="S242" i="100"/>
  <c r="U242" i="100" s="1"/>
  <c r="AD241" i="100"/>
  <c r="S241" i="100"/>
  <c r="U241" i="100" s="1"/>
  <c r="AD240" i="100"/>
  <c r="AF240" i="100" s="1"/>
  <c r="S240" i="100"/>
  <c r="X240" i="100" s="1"/>
  <c r="AB240" i="100" s="1"/>
  <c r="AD239" i="100"/>
  <c r="AF239" i="100" s="1"/>
  <c r="S239" i="100"/>
  <c r="X239" i="100" s="1"/>
  <c r="AB239" i="100" s="1"/>
  <c r="AF238" i="100"/>
  <c r="AD238" i="100"/>
  <c r="X238" i="100"/>
  <c r="AB238" i="100" s="1"/>
  <c r="S238" i="100"/>
  <c r="AD237" i="100"/>
  <c r="AF237" i="100" s="1"/>
  <c r="X237" i="100"/>
  <c r="AB237" i="100" s="1"/>
  <c r="S237" i="100"/>
  <c r="AD236" i="100"/>
  <c r="AF236" i="100" s="1"/>
  <c r="S236" i="100"/>
  <c r="X236" i="100" s="1"/>
  <c r="AB236" i="100" s="1"/>
  <c r="S235" i="100"/>
  <c r="U235" i="100" s="1"/>
  <c r="S234" i="100"/>
  <c r="U234" i="100" s="1"/>
  <c r="S233" i="100"/>
  <c r="U233" i="100" s="1"/>
  <c r="S232" i="100"/>
  <c r="U232" i="100" s="1"/>
  <c r="S231" i="100"/>
  <c r="AD231" i="100" s="1"/>
  <c r="U230" i="100"/>
  <c r="S230" i="100"/>
  <c r="AD230" i="100" s="1"/>
  <c r="U229" i="100"/>
  <c r="S229" i="100"/>
  <c r="AF228" i="100"/>
  <c r="AF227" i="100"/>
  <c r="S227" i="100"/>
  <c r="R227" i="100"/>
  <c r="Q227" i="100"/>
  <c r="P227" i="100"/>
  <c r="O227" i="100"/>
  <c r="N227" i="100"/>
  <c r="M227" i="100"/>
  <c r="L227" i="100"/>
  <c r="K227" i="100"/>
  <c r="J227" i="100"/>
  <c r="I227" i="100"/>
  <c r="H227" i="100"/>
  <c r="G227" i="100"/>
  <c r="F227" i="100"/>
  <c r="AF226" i="100"/>
  <c r="AC226" i="100"/>
  <c r="W226" i="100"/>
  <c r="S226" i="100"/>
  <c r="AF225" i="100"/>
  <c r="AF224" i="100"/>
  <c r="R224" i="100"/>
  <c r="Q224" i="100"/>
  <c r="P224" i="100"/>
  <c r="O224" i="100"/>
  <c r="N224" i="100"/>
  <c r="M224" i="100"/>
  <c r="L224" i="100"/>
  <c r="K224" i="100"/>
  <c r="J224" i="100"/>
  <c r="I224" i="100"/>
  <c r="H224" i="100"/>
  <c r="G224" i="100"/>
  <c r="F224" i="100"/>
  <c r="S223" i="100"/>
  <c r="AD223" i="100" s="1"/>
  <c r="AF223" i="100" s="1"/>
  <c r="S222" i="100"/>
  <c r="AD222" i="100" s="1"/>
  <c r="S221" i="100"/>
  <c r="W221" i="100" s="1"/>
  <c r="W220" i="100"/>
  <c r="S220" i="100"/>
  <c r="AC220" i="100" s="1"/>
  <c r="W219" i="100"/>
  <c r="S219" i="100"/>
  <c r="AC219" i="100" s="1"/>
  <c r="AF218" i="100"/>
  <c r="S218" i="100"/>
  <c r="AC218" i="100" s="1"/>
  <c r="AF217" i="100"/>
  <c r="W217" i="100"/>
  <c r="S217" i="100"/>
  <c r="AC217" i="100" s="1"/>
  <c r="AF216" i="100"/>
  <c r="S216" i="100"/>
  <c r="AC216" i="100" s="1"/>
  <c r="AF215" i="100"/>
  <c r="W215" i="100"/>
  <c r="S215" i="100"/>
  <c r="AC215" i="100" s="1"/>
  <c r="AF214" i="100"/>
  <c r="S214" i="100"/>
  <c r="AC214" i="100" s="1"/>
  <c r="AF213" i="100"/>
  <c r="W213" i="100"/>
  <c r="S213" i="100"/>
  <c r="AC213" i="100" s="1"/>
  <c r="AF212" i="100"/>
  <c r="S212" i="100"/>
  <c r="AC212" i="100" s="1"/>
  <c r="AF211" i="100"/>
  <c r="W211" i="100"/>
  <c r="S211" i="100"/>
  <c r="AC211" i="100" s="1"/>
  <c r="AF210" i="100"/>
  <c r="S210" i="100"/>
  <c r="AC210" i="100" s="1"/>
  <c r="AF209" i="100"/>
  <c r="W209" i="100"/>
  <c r="S209" i="100"/>
  <c r="AC209" i="100" s="1"/>
  <c r="AF208" i="100"/>
  <c r="S208" i="100"/>
  <c r="AC208" i="100" s="1"/>
  <c r="AF207" i="100"/>
  <c r="W207" i="100"/>
  <c r="S207" i="100"/>
  <c r="AC207" i="100" s="1"/>
  <c r="AF206" i="100"/>
  <c r="S206" i="100"/>
  <c r="S205" i="100"/>
  <c r="U205" i="100" s="1"/>
  <c r="S204" i="100"/>
  <c r="AD204" i="100" s="1"/>
  <c r="S203" i="100"/>
  <c r="AD203" i="100" s="1"/>
  <c r="AF202" i="100"/>
  <c r="S202" i="100"/>
  <c r="AB202" i="100" s="1"/>
  <c r="AF201" i="100"/>
  <c r="S201" i="100"/>
  <c r="AB201" i="100" s="1"/>
  <c r="AF200" i="100"/>
  <c r="U200" i="100"/>
  <c r="AD199" i="100"/>
  <c r="AF199" i="100" s="1"/>
  <c r="S199" i="100"/>
  <c r="X199" i="100" s="1"/>
  <c r="Y199" i="100" s="1"/>
  <c r="AF198" i="100"/>
  <c r="AD198" i="100"/>
  <c r="S198" i="100"/>
  <c r="X198" i="100" s="1"/>
  <c r="Y198" i="100" s="1"/>
  <c r="S197" i="100"/>
  <c r="X197" i="100" s="1"/>
  <c r="Z197" i="100" s="1"/>
  <c r="S196" i="100"/>
  <c r="X196" i="100" s="1"/>
  <c r="Z196" i="100" s="1"/>
  <c r="U195" i="100"/>
  <c r="S195" i="100"/>
  <c r="S194" i="100"/>
  <c r="U194" i="100" s="1"/>
  <c r="AD193" i="100"/>
  <c r="AF193" i="100" s="1"/>
  <c r="AB193" i="100"/>
  <c r="S193" i="100"/>
  <c r="X193" i="100" s="1"/>
  <c r="AF192" i="100"/>
  <c r="AD192" i="100"/>
  <c r="S192" i="100"/>
  <c r="X192" i="100" s="1"/>
  <c r="Z192" i="100" s="1"/>
  <c r="AD191" i="100"/>
  <c r="AF191" i="100" s="1"/>
  <c r="S191" i="100"/>
  <c r="X191" i="100" s="1"/>
  <c r="Z191" i="100" s="1"/>
  <c r="AD190" i="100"/>
  <c r="AF190" i="100" s="1"/>
  <c r="S190" i="100"/>
  <c r="AB190" i="100" s="1"/>
  <c r="AD189" i="100"/>
  <c r="AF189" i="100" s="1"/>
  <c r="AB189" i="100"/>
  <c r="S189" i="100"/>
  <c r="X189" i="100" s="1"/>
  <c r="S188" i="100"/>
  <c r="U188" i="100" s="1"/>
  <c r="S187" i="100"/>
  <c r="U187" i="100" s="1"/>
  <c r="AF186" i="100"/>
  <c r="AD186" i="100"/>
  <c r="S186" i="100"/>
  <c r="AB186" i="100" s="1"/>
  <c r="AD185" i="100"/>
  <c r="AF185" i="100" s="1"/>
  <c r="S185" i="100"/>
  <c r="X185" i="100" s="1"/>
  <c r="AD184" i="100"/>
  <c r="AF184" i="100" s="1"/>
  <c r="AB184" i="100"/>
  <c r="S184" i="100"/>
  <c r="X184" i="100" s="1"/>
  <c r="AF183" i="100"/>
  <c r="AD183" i="100"/>
  <c r="S183" i="100"/>
  <c r="AB183" i="100" s="1"/>
  <c r="AF182" i="100"/>
  <c r="AF181" i="100"/>
  <c r="R181" i="100"/>
  <c r="Q181" i="100"/>
  <c r="P181" i="100"/>
  <c r="O181" i="100"/>
  <c r="N181" i="100"/>
  <c r="M181" i="100"/>
  <c r="L181" i="100"/>
  <c r="K181" i="100"/>
  <c r="J181" i="100"/>
  <c r="I181" i="100"/>
  <c r="H181" i="100"/>
  <c r="G181" i="100"/>
  <c r="F181" i="100"/>
  <c r="S180" i="100"/>
  <c r="U180" i="100" s="1"/>
  <c r="S179" i="100"/>
  <c r="U179" i="100" s="1"/>
  <c r="S178" i="100"/>
  <c r="U178" i="100" s="1"/>
  <c r="S177" i="100"/>
  <c r="U177" i="100" s="1"/>
  <c r="S176" i="100"/>
  <c r="U176" i="100" s="1"/>
  <c r="S175" i="100"/>
  <c r="U175" i="100" s="1"/>
  <c r="S174" i="100"/>
  <c r="U174" i="100" s="1"/>
  <c r="S173" i="100"/>
  <c r="U173" i="100" s="1"/>
  <c r="S172" i="100"/>
  <c r="U172" i="100" s="1"/>
  <c r="S171" i="100"/>
  <c r="AF170" i="100"/>
  <c r="AF169" i="100"/>
  <c r="R169" i="100"/>
  <c r="Q169" i="100"/>
  <c r="P169" i="100"/>
  <c r="O169" i="100"/>
  <c r="N169" i="100"/>
  <c r="M169" i="100"/>
  <c r="L169" i="100"/>
  <c r="K169" i="100"/>
  <c r="J169" i="100"/>
  <c r="I169" i="100"/>
  <c r="H169" i="100"/>
  <c r="G169" i="100"/>
  <c r="F169" i="100"/>
  <c r="S168" i="100"/>
  <c r="U168" i="100" s="1"/>
  <c r="S167" i="100"/>
  <c r="U167" i="100" s="1"/>
  <c r="S166" i="100"/>
  <c r="U166" i="100" s="1"/>
  <c r="S165" i="100"/>
  <c r="U165" i="100" s="1"/>
  <c r="S164" i="100"/>
  <c r="U164" i="100" s="1"/>
  <c r="S163" i="100"/>
  <c r="U163" i="100" s="1"/>
  <c r="S162" i="100"/>
  <c r="U162" i="100" s="1"/>
  <c r="S161" i="100"/>
  <c r="U161" i="100" s="1"/>
  <c r="S160" i="100"/>
  <c r="U160" i="100" s="1"/>
  <c r="S159" i="100"/>
  <c r="U159" i="100" s="1"/>
  <c r="S158" i="100"/>
  <c r="U158" i="100" s="1"/>
  <c r="S157" i="100"/>
  <c r="U157" i="100" s="1"/>
  <c r="S156" i="100"/>
  <c r="U156" i="100" s="1"/>
  <c r="S155" i="100"/>
  <c r="U155" i="100" s="1"/>
  <c r="S154" i="100"/>
  <c r="U154" i="100" s="1"/>
  <c r="S153" i="100"/>
  <c r="U153" i="100" s="1"/>
  <c r="S152" i="100"/>
  <c r="U152" i="100" s="1"/>
  <c r="S151" i="100"/>
  <c r="AF150" i="100"/>
  <c r="AF149" i="100"/>
  <c r="R149" i="100"/>
  <c r="Q149" i="100"/>
  <c r="P149" i="100"/>
  <c r="O149" i="100"/>
  <c r="N149" i="100"/>
  <c r="M149" i="100"/>
  <c r="L149" i="100"/>
  <c r="K149" i="100"/>
  <c r="J149" i="100"/>
  <c r="I149" i="100"/>
  <c r="H149" i="100"/>
  <c r="G149" i="100"/>
  <c r="F149" i="100"/>
  <c r="S148" i="100"/>
  <c r="U148" i="100" s="1"/>
  <c r="S147" i="100"/>
  <c r="U147" i="100" s="1"/>
  <c r="S146" i="100"/>
  <c r="U146" i="100" s="1"/>
  <c r="S145" i="100"/>
  <c r="U145" i="100" s="1"/>
  <c r="S144" i="100"/>
  <c r="U144" i="100" s="1"/>
  <c r="S143" i="100"/>
  <c r="U143" i="100" s="1"/>
  <c r="S142" i="100"/>
  <c r="U142" i="100" s="1"/>
  <c r="S141" i="100"/>
  <c r="U141" i="100" s="1"/>
  <c r="S140" i="100"/>
  <c r="U140" i="100" s="1"/>
  <c r="S139" i="100"/>
  <c r="U139" i="100" s="1"/>
  <c r="S138" i="100"/>
  <c r="U138" i="100" s="1"/>
  <c r="AD138" i="100" s="1"/>
  <c r="S137" i="100"/>
  <c r="U137" i="100" s="1"/>
  <c r="AD137" i="100" s="1"/>
  <c r="S136" i="100"/>
  <c r="U136" i="100" s="1"/>
  <c r="S135" i="100"/>
  <c r="U135" i="100" s="1"/>
  <c r="AD135" i="100" s="1"/>
  <c r="U134" i="100"/>
  <c r="S134" i="100"/>
  <c r="U133" i="100"/>
  <c r="AD133" i="100" s="1"/>
  <c r="S133" i="100"/>
  <c r="S132" i="100"/>
  <c r="U132" i="100" s="1"/>
  <c r="U131" i="100"/>
  <c r="S131" i="100"/>
  <c r="AF130" i="100"/>
  <c r="S130" i="100"/>
  <c r="U130" i="100" s="1"/>
  <c r="AD130" i="100" s="1"/>
  <c r="S129" i="100"/>
  <c r="U129" i="100" s="1"/>
  <c r="AD129" i="100" s="1"/>
  <c r="S128" i="100"/>
  <c r="U128" i="100" s="1"/>
  <c r="AF127" i="100"/>
  <c r="S127" i="100"/>
  <c r="U127" i="100" s="1"/>
  <c r="AD127" i="100" s="1"/>
  <c r="U126" i="100"/>
  <c r="S126" i="100"/>
  <c r="U125" i="100"/>
  <c r="AD125" i="100" s="1"/>
  <c r="S125" i="100"/>
  <c r="S124" i="100"/>
  <c r="AF123" i="100"/>
  <c r="AF122" i="100"/>
  <c r="AF121" i="100"/>
  <c r="AF120" i="100"/>
  <c r="R120" i="100"/>
  <c r="Q120" i="100"/>
  <c r="P120" i="100"/>
  <c r="O120" i="100"/>
  <c r="N120" i="100"/>
  <c r="M120" i="100"/>
  <c r="L120" i="100"/>
  <c r="K120" i="100"/>
  <c r="J120" i="100"/>
  <c r="I120" i="100"/>
  <c r="H120" i="100"/>
  <c r="G120" i="100"/>
  <c r="F120" i="100"/>
  <c r="AD119" i="100"/>
  <c r="S119" i="100"/>
  <c r="U119" i="100" s="1"/>
  <c r="U118" i="100"/>
  <c r="S118" i="100"/>
  <c r="AD117" i="100"/>
  <c r="S117" i="100"/>
  <c r="U117" i="100" s="1"/>
  <c r="U116" i="100"/>
  <c r="S116" i="100"/>
  <c r="S115" i="100"/>
  <c r="U115" i="100" s="1"/>
  <c r="U114" i="100"/>
  <c r="S114" i="100"/>
  <c r="S113" i="100"/>
  <c r="U113" i="100" s="1"/>
  <c r="S112" i="100"/>
  <c r="U112" i="100" s="1"/>
  <c r="S111" i="100"/>
  <c r="U111" i="100" s="1"/>
  <c r="S110" i="100"/>
  <c r="U110" i="100" s="1"/>
  <c r="S109" i="100"/>
  <c r="U109" i="100" s="1"/>
  <c r="S108" i="100"/>
  <c r="U108" i="100" s="1"/>
  <c r="S107" i="100"/>
  <c r="U107" i="100" s="1"/>
  <c r="S106" i="100"/>
  <c r="U106" i="100" s="1"/>
  <c r="S105" i="100"/>
  <c r="U105" i="100" s="1"/>
  <c r="S104" i="100"/>
  <c r="U104" i="100" s="1"/>
  <c r="S103" i="100"/>
  <c r="U103" i="100" s="1"/>
  <c r="S102" i="100"/>
  <c r="U102" i="100" s="1"/>
  <c r="S101" i="100"/>
  <c r="AF100" i="100"/>
  <c r="S100" i="100"/>
  <c r="AF99" i="100"/>
  <c r="Q99" i="100"/>
  <c r="I99" i="100"/>
  <c r="I122" i="100" s="1"/>
  <c r="AF98" i="100"/>
  <c r="AF97" i="100"/>
  <c r="S97" i="100"/>
  <c r="AF96" i="100"/>
  <c r="AF95" i="100"/>
  <c r="R95" i="100"/>
  <c r="Q95" i="100"/>
  <c r="P95" i="100"/>
  <c r="P99" i="100" s="1"/>
  <c r="P122" i="100" s="1"/>
  <c r="O95" i="100"/>
  <c r="N95" i="100"/>
  <c r="M95" i="100"/>
  <c r="M99" i="100" s="1"/>
  <c r="M122" i="100" s="1"/>
  <c r="L95" i="100"/>
  <c r="L99" i="100" s="1"/>
  <c r="L122" i="100" s="1"/>
  <c r="K95" i="100"/>
  <c r="J95" i="100"/>
  <c r="I95" i="100"/>
  <c r="H95" i="100"/>
  <c r="H99" i="100" s="1"/>
  <c r="H122" i="100" s="1"/>
  <c r="G95" i="100"/>
  <c r="F95" i="100"/>
  <c r="AF94" i="100"/>
  <c r="S94" i="100"/>
  <c r="AB94" i="100" s="1"/>
  <c r="AF93" i="100"/>
  <c r="S93" i="100"/>
  <c r="AB93" i="100" s="1"/>
  <c r="AF92" i="100"/>
  <c r="S92" i="100"/>
  <c r="AB92" i="100" s="1"/>
  <c r="AF91" i="100"/>
  <c r="S91" i="100"/>
  <c r="AB91" i="100" s="1"/>
  <c r="AF90" i="100"/>
  <c r="S90" i="100"/>
  <c r="AB90" i="100" s="1"/>
  <c r="AF89" i="100"/>
  <c r="S89" i="100"/>
  <c r="AB89" i="100" s="1"/>
  <c r="AF88" i="100"/>
  <c r="S88" i="100"/>
  <c r="AB88" i="100" s="1"/>
  <c r="AF87" i="100"/>
  <c r="S87" i="100"/>
  <c r="AB87" i="100" s="1"/>
  <c r="AF86" i="100"/>
  <c r="S86" i="100"/>
  <c r="AB86" i="100" s="1"/>
  <c r="AF85" i="100"/>
  <c r="X85" i="100"/>
  <c r="S84" i="100"/>
  <c r="U84" i="100" s="1"/>
  <c r="AF84" i="100" s="1"/>
  <c r="S83" i="100"/>
  <c r="AF82" i="100"/>
  <c r="AF81" i="100"/>
  <c r="R81" i="100"/>
  <c r="Q81" i="100"/>
  <c r="P81" i="100"/>
  <c r="O81" i="100"/>
  <c r="N81" i="100"/>
  <c r="M81" i="100"/>
  <c r="L81" i="100"/>
  <c r="K81" i="100"/>
  <c r="J81" i="100"/>
  <c r="I81" i="100"/>
  <c r="H81" i="100"/>
  <c r="G81" i="100"/>
  <c r="F81" i="100"/>
  <c r="S80" i="100"/>
  <c r="U80" i="100" s="1"/>
  <c r="AD80" i="100" s="1"/>
  <c r="S79" i="100"/>
  <c r="U79" i="100" s="1"/>
  <c r="AD79" i="100" s="1"/>
  <c r="U78" i="100"/>
  <c r="AD78" i="100" s="1"/>
  <c r="S78" i="100"/>
  <c r="S77" i="100"/>
  <c r="U77" i="100" s="1"/>
  <c r="AD77" i="100" s="1"/>
  <c r="S76" i="100"/>
  <c r="U76" i="100" s="1"/>
  <c r="AD76" i="100" s="1"/>
  <c r="S75" i="100"/>
  <c r="U75" i="100" s="1"/>
  <c r="S74" i="100"/>
  <c r="U74" i="100" s="1"/>
  <c r="S73" i="100"/>
  <c r="U73" i="100" s="1"/>
  <c r="S72" i="100"/>
  <c r="U72" i="100" s="1"/>
  <c r="S71" i="100"/>
  <c r="U71" i="100" s="1"/>
  <c r="S70" i="100"/>
  <c r="U70" i="100" s="1"/>
  <c r="S69" i="100"/>
  <c r="U69" i="100" s="1"/>
  <c r="S68" i="100"/>
  <c r="U68" i="100" s="1"/>
  <c r="S67" i="100"/>
  <c r="U67" i="100" s="1"/>
  <c r="S66" i="100"/>
  <c r="U66" i="100" s="1"/>
  <c r="S65" i="100"/>
  <c r="U65" i="100" s="1"/>
  <c r="AF64" i="100"/>
  <c r="AF63" i="100"/>
  <c r="R63" i="100"/>
  <c r="Q63" i="100"/>
  <c r="P63" i="100"/>
  <c r="O63" i="100"/>
  <c r="N63" i="100"/>
  <c r="M63" i="100"/>
  <c r="L63" i="100"/>
  <c r="K63" i="100"/>
  <c r="J63" i="100"/>
  <c r="I63" i="100"/>
  <c r="H63" i="100"/>
  <c r="G63" i="100"/>
  <c r="F63" i="100"/>
  <c r="S62" i="100"/>
  <c r="S61" i="100"/>
  <c r="S63" i="100" s="1"/>
  <c r="AF60" i="100"/>
  <c r="AF59" i="100"/>
  <c r="R59" i="100"/>
  <c r="Q59" i="100"/>
  <c r="P59" i="100"/>
  <c r="O59" i="100"/>
  <c r="N59" i="100"/>
  <c r="M59" i="100"/>
  <c r="L59" i="100"/>
  <c r="K59" i="100"/>
  <c r="J59" i="100"/>
  <c r="I59" i="100"/>
  <c r="H59" i="100"/>
  <c r="G59" i="100"/>
  <c r="F59" i="100"/>
  <c r="S58" i="100"/>
  <c r="U58" i="100" s="1"/>
  <c r="S57" i="100"/>
  <c r="U57" i="100" s="1"/>
  <c r="S56" i="100"/>
  <c r="U56" i="100" s="1"/>
  <c r="S55" i="100"/>
  <c r="U55" i="100" s="1"/>
  <c r="S54" i="100"/>
  <c r="U54" i="100" s="1"/>
  <c r="S53" i="100"/>
  <c r="U53" i="100" s="1"/>
  <c r="S52" i="100"/>
  <c r="U52" i="100" s="1"/>
  <c r="S51" i="100"/>
  <c r="U51" i="100" s="1"/>
  <c r="S50" i="100"/>
  <c r="U50" i="100" s="1"/>
  <c r="S49" i="100"/>
  <c r="U49" i="100" s="1"/>
  <c r="AD48" i="100"/>
  <c r="S48" i="100"/>
  <c r="AF47" i="100"/>
  <c r="AF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S45" i="100"/>
  <c r="U45" i="100" s="1"/>
  <c r="AF45" i="100" s="1"/>
  <c r="AF44" i="100"/>
  <c r="AB44" i="100"/>
  <c r="S44" i="100"/>
  <c r="X44" i="100" s="1"/>
  <c r="AF43" i="100"/>
  <c r="S43" i="100"/>
  <c r="X43" i="100" s="1"/>
  <c r="AF42" i="100"/>
  <c r="AB42" i="100"/>
  <c r="S42" i="100"/>
  <c r="X42" i="100" s="1"/>
  <c r="AF41" i="100"/>
  <c r="S41" i="100"/>
  <c r="S46" i="100" s="1"/>
  <c r="AF40" i="100"/>
  <c r="AF39" i="100"/>
  <c r="F39" i="100"/>
  <c r="S39" i="100" s="1"/>
  <c r="U38" i="100"/>
  <c r="S38" i="100"/>
  <c r="AF37" i="100"/>
  <c r="AF36" i="100"/>
  <c r="AF35" i="100"/>
  <c r="AF34" i="100"/>
  <c r="AF33" i="100"/>
  <c r="AF32" i="100"/>
  <c r="R32" i="100"/>
  <c r="R34" i="100" s="1"/>
  <c r="Q32" i="100"/>
  <c r="P32" i="100"/>
  <c r="P34" i="100" s="1"/>
  <c r="O32" i="100"/>
  <c r="N32" i="100"/>
  <c r="N34" i="100" s="1"/>
  <c r="M32" i="100"/>
  <c r="L32" i="100"/>
  <c r="L34" i="100" s="1"/>
  <c r="K32" i="100"/>
  <c r="J32" i="100"/>
  <c r="J34" i="100" s="1"/>
  <c r="I32" i="100"/>
  <c r="H32" i="100"/>
  <c r="H34" i="100" s="1"/>
  <c r="G32" i="100"/>
  <c r="F32" i="100"/>
  <c r="F34" i="100" s="1"/>
  <c r="AF31" i="100"/>
  <c r="S31" i="100"/>
  <c r="AF30" i="100"/>
  <c r="S30" i="100"/>
  <c r="S32" i="100" s="1"/>
  <c r="AF29" i="100"/>
  <c r="AF28" i="100"/>
  <c r="R28" i="100"/>
  <c r="Q28" i="100"/>
  <c r="P28" i="100"/>
  <c r="O28" i="100"/>
  <c r="N28" i="100"/>
  <c r="M28" i="100"/>
  <c r="L28" i="100"/>
  <c r="K28" i="100"/>
  <c r="J28" i="100"/>
  <c r="I28" i="100"/>
  <c r="H28" i="100"/>
  <c r="G28" i="100"/>
  <c r="F28" i="100"/>
  <c r="AF27" i="100"/>
  <c r="S27" i="100"/>
  <c r="AF26" i="100"/>
  <c r="S26" i="100"/>
  <c r="S25" i="100"/>
  <c r="S24" i="100"/>
  <c r="AF23" i="100"/>
  <c r="S23" i="100"/>
  <c r="AF22" i="100"/>
  <c r="S22" i="100"/>
  <c r="X22" i="100" s="1"/>
  <c r="AF21" i="100"/>
  <c r="AF20" i="100"/>
  <c r="R20" i="100"/>
  <c r="Q20" i="100"/>
  <c r="P20" i="100"/>
  <c r="O20" i="100"/>
  <c r="N20" i="100"/>
  <c r="M20" i="100"/>
  <c r="L20" i="100"/>
  <c r="K20" i="100"/>
  <c r="J20" i="100"/>
  <c r="I20" i="100"/>
  <c r="H20" i="100"/>
  <c r="G20" i="100"/>
  <c r="F20" i="100"/>
  <c r="AF19" i="100"/>
  <c r="X19" i="100"/>
  <c r="S19" i="100"/>
  <c r="AB19" i="100" s="1"/>
  <c r="AF18" i="100"/>
  <c r="S18" i="100"/>
  <c r="X18" i="100" s="1"/>
  <c r="S17" i="100"/>
  <c r="X17" i="100" s="1"/>
  <c r="S16" i="100"/>
  <c r="AF15" i="100"/>
  <c r="S15" i="100"/>
  <c r="X15" i="100" s="1"/>
  <c r="AD115" i="100" l="1"/>
  <c r="AF115" i="100" s="1"/>
  <c r="G36" i="100"/>
  <c r="H36" i="100"/>
  <c r="L36" i="100"/>
  <c r="P36" i="100"/>
  <c r="S28" i="100"/>
  <c r="G34" i="100"/>
  <c r="K34" i="100"/>
  <c r="O34" i="100"/>
  <c r="O36" i="100" s="1"/>
  <c r="O389" i="100" s="1"/>
  <c r="AB41" i="100"/>
  <c r="AB45" i="100"/>
  <c r="S59" i="100"/>
  <c r="G99" i="100"/>
  <c r="G122" i="100" s="1"/>
  <c r="G389" i="100" s="1"/>
  <c r="K99" i="100"/>
  <c r="K122" i="100" s="1"/>
  <c r="O99" i="100"/>
  <c r="O122" i="100" s="1"/>
  <c r="AD114" i="100"/>
  <c r="AF114" i="100" s="1"/>
  <c r="AF135" i="100"/>
  <c r="S120" i="100"/>
  <c r="AD118" i="100"/>
  <c r="AF118" i="100" s="1"/>
  <c r="S149" i="100"/>
  <c r="AD126" i="100"/>
  <c r="AF126" i="100"/>
  <c r="AD131" i="100"/>
  <c r="AF131" i="100"/>
  <c r="AD194" i="100"/>
  <c r="AF194" i="100" s="1"/>
  <c r="K36" i="100"/>
  <c r="I36" i="100"/>
  <c r="I389" i="100" s="1"/>
  <c r="F99" i="100"/>
  <c r="F122" i="100" s="1"/>
  <c r="J99" i="100"/>
  <c r="J122" i="100" s="1"/>
  <c r="J389" i="100" s="1"/>
  <c r="N99" i="100"/>
  <c r="N122" i="100" s="1"/>
  <c r="R99" i="100"/>
  <c r="R122" i="100" s="1"/>
  <c r="Q122" i="100"/>
  <c r="AF116" i="100"/>
  <c r="AD116" i="100"/>
  <c r="I34" i="100"/>
  <c r="M34" i="100"/>
  <c r="M36" i="100" s="1"/>
  <c r="M389" i="100" s="1"/>
  <c r="Q34" i="100"/>
  <c r="Q36" i="100" s="1"/>
  <c r="Q389" i="100" s="1"/>
  <c r="AB43" i="100"/>
  <c r="S95" i="100"/>
  <c r="AF117" i="100"/>
  <c r="AF119" i="100"/>
  <c r="AD134" i="100"/>
  <c r="AF134" i="100"/>
  <c r="AD205" i="100"/>
  <c r="AF272" i="100"/>
  <c r="S181" i="100"/>
  <c r="X190" i="100"/>
  <c r="U204" i="100"/>
  <c r="W210" i="100"/>
  <c r="W214" i="100"/>
  <c r="W218" i="100"/>
  <c r="U231" i="100"/>
  <c r="U264" i="100"/>
  <c r="AF264" i="100" s="1"/>
  <c r="AB268" i="100"/>
  <c r="AD272" i="100"/>
  <c r="X274" i="100"/>
  <c r="U275" i="100"/>
  <c r="AF275" i="100" s="1"/>
  <c r="V297" i="100"/>
  <c r="AC317" i="100"/>
  <c r="AC321" i="100"/>
  <c r="AC337" i="100"/>
  <c r="W357" i="100"/>
  <c r="W361" i="100"/>
  <c r="W402" i="100"/>
  <c r="W406" i="100"/>
  <c r="W410" i="100"/>
  <c r="AC413" i="100"/>
  <c r="W424" i="100"/>
  <c r="H459" i="100"/>
  <c r="H700" i="100" s="1"/>
  <c r="L459" i="100"/>
  <c r="P459" i="100"/>
  <c r="V481" i="100"/>
  <c r="AF481" i="100" s="1"/>
  <c r="V483" i="100"/>
  <c r="AF483" i="100" s="1"/>
  <c r="AF527" i="100"/>
  <c r="AB568" i="100"/>
  <c r="X571" i="100"/>
  <c r="X572" i="100"/>
  <c r="X573" i="100"/>
  <c r="X574" i="100"/>
  <c r="X575" i="100"/>
  <c r="AC630" i="100"/>
  <c r="AC634" i="100"/>
  <c r="AC638" i="100"/>
  <c r="AC642" i="100"/>
  <c r="AC646" i="100"/>
  <c r="W650" i="100"/>
  <c r="W684" i="100"/>
  <c r="AC688" i="100"/>
  <c r="AC692" i="100"/>
  <c r="AC696" i="100"/>
  <c r="S451" i="100"/>
  <c r="S457" i="100"/>
  <c r="V583" i="100"/>
  <c r="X585" i="100"/>
  <c r="V587" i="100"/>
  <c r="AC629" i="100"/>
  <c r="AC633" i="100"/>
  <c r="AC637" i="100"/>
  <c r="AC641" i="100"/>
  <c r="AC645" i="100"/>
  <c r="AC649" i="100"/>
  <c r="AC664" i="100"/>
  <c r="W668" i="100"/>
  <c r="W669" i="100"/>
  <c r="AC691" i="100"/>
  <c r="AC695" i="100"/>
  <c r="AD195" i="100"/>
  <c r="AF195" i="100" s="1"/>
  <c r="W208" i="100"/>
  <c r="W212" i="100"/>
  <c r="W216" i="100"/>
  <c r="V223" i="100"/>
  <c r="U265" i="100"/>
  <c r="U267" i="100"/>
  <c r="AB270" i="100"/>
  <c r="AD273" i="100"/>
  <c r="AF273" i="100" s="1"/>
  <c r="AD280" i="100"/>
  <c r="X294" i="100"/>
  <c r="AC319" i="100"/>
  <c r="AC323" i="100"/>
  <c r="S330" i="100"/>
  <c r="AC328" i="100"/>
  <c r="S348" i="100"/>
  <c r="W359" i="100"/>
  <c r="W382" i="100"/>
  <c r="S387" i="100"/>
  <c r="W404" i="100"/>
  <c r="W408" i="100"/>
  <c r="W412" i="100"/>
  <c r="U416" i="100"/>
  <c r="AF416" i="100" s="1"/>
  <c r="AC418" i="100"/>
  <c r="F459" i="100"/>
  <c r="F700" i="100" s="1"/>
  <c r="J459" i="100"/>
  <c r="N459" i="100"/>
  <c r="R459" i="100"/>
  <c r="V482" i="100"/>
  <c r="AF482" i="100" s="1"/>
  <c r="S588" i="100"/>
  <c r="Z22" i="100"/>
  <c r="Z15" i="100"/>
  <c r="Y15" i="100"/>
  <c r="AD52" i="100"/>
  <c r="X52" i="100"/>
  <c r="AB52" i="100" s="1"/>
  <c r="AF52" i="100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/>
  <c r="AD113" i="100"/>
  <c r="AF113" i="100" s="1"/>
  <c r="Z17" i="100"/>
  <c r="Y17" i="100"/>
  <c r="Z18" i="100"/>
  <c r="Y18" i="100"/>
  <c r="F36" i="100"/>
  <c r="J36" i="100"/>
  <c r="N36" i="100"/>
  <c r="R36" i="100"/>
  <c r="R389" i="100" s="1"/>
  <c r="AD49" i="100"/>
  <c r="AF49" i="100" s="1"/>
  <c r="AD53" i="100"/>
  <c r="AF53" i="100"/>
  <c r="AD57" i="100"/>
  <c r="AF57" i="100" s="1"/>
  <c r="AD67" i="100"/>
  <c r="AF67" i="100" s="1"/>
  <c r="AD71" i="100"/>
  <c r="AF71" i="100" s="1"/>
  <c r="AF75" i="100"/>
  <c r="AD75" i="100"/>
  <c r="AD102" i="100"/>
  <c r="AF102" i="100"/>
  <c r="AD106" i="100"/>
  <c r="AF106" i="100" s="1"/>
  <c r="AD110" i="100"/>
  <c r="AF110" i="100" s="1"/>
  <c r="AD128" i="100"/>
  <c r="AF128" i="100"/>
  <c r="S34" i="100"/>
  <c r="X34" i="100" s="1"/>
  <c r="AD50" i="100"/>
  <c r="AF50" i="100" s="1"/>
  <c r="AD54" i="100"/>
  <c r="AF54" i="100" s="1"/>
  <c r="AD58" i="100"/>
  <c r="AF58" i="100" s="1"/>
  <c r="AD68" i="100"/>
  <c r="AF68" i="100" s="1"/>
  <c r="AF72" i="100"/>
  <c r="AD72" i="100"/>
  <c r="AD103" i="100"/>
  <c r="AF103" i="100"/>
  <c r="AD107" i="100"/>
  <c r="AF107" i="100" s="1"/>
  <c r="AD111" i="100"/>
  <c r="AF111" i="100" s="1"/>
  <c r="AD132" i="100"/>
  <c r="AF132" i="100" s="1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/>
  <c r="AD108" i="100"/>
  <c r="AF108" i="100" s="1"/>
  <c r="AD112" i="100"/>
  <c r="AF112" i="100"/>
  <c r="AD136" i="100"/>
  <c r="AF136" i="100" s="1"/>
  <c r="Y22" i="100"/>
  <c r="Y560" i="100"/>
  <c r="Y185" i="100"/>
  <c r="X41" i="100"/>
  <c r="U48" i="100"/>
  <c r="AF48" i="100" s="1"/>
  <c r="U124" i="100"/>
  <c r="AF125" i="100"/>
  <c r="AF129" i="100"/>
  <c r="AF133" i="100"/>
  <c r="AF137" i="100"/>
  <c r="AD140" i="100"/>
  <c r="AF140" i="100" s="1"/>
  <c r="AD144" i="100"/>
  <c r="AF144" i="100"/>
  <c r="AD148" i="100"/>
  <c r="AF148" i="100" s="1"/>
  <c r="S169" i="100"/>
  <c r="U151" i="100"/>
  <c r="AD155" i="100"/>
  <c r="AF155" i="100" s="1"/>
  <c r="AD159" i="100"/>
  <c r="AF159" i="100"/>
  <c r="AD163" i="100"/>
  <c r="AF163" i="100" s="1"/>
  <c r="AD167" i="100"/>
  <c r="AF167" i="100"/>
  <c r="AD174" i="100"/>
  <c r="AF174" i="100" s="1"/>
  <c r="AD178" i="100"/>
  <c r="AF178" i="100"/>
  <c r="AD188" i="100"/>
  <c r="AF188" i="100" s="1"/>
  <c r="AD233" i="100"/>
  <c r="AF233" i="100" s="1"/>
  <c r="AD245" i="100"/>
  <c r="AF245" i="100" s="1"/>
  <c r="AD249" i="100"/>
  <c r="AF249" i="100" s="1"/>
  <c r="AD253" i="100"/>
  <c r="AF253" i="100" s="1"/>
  <c r="AD257" i="100"/>
  <c r="AF257" i="100"/>
  <c r="AD261" i="100"/>
  <c r="AF261" i="100" s="1"/>
  <c r="AD141" i="100"/>
  <c r="AF141" i="100" s="1"/>
  <c r="AD145" i="100"/>
  <c r="AF145" i="100"/>
  <c r="AD152" i="100"/>
  <c r="AF152" i="100" s="1"/>
  <c r="AD156" i="100"/>
  <c r="AF156" i="100"/>
  <c r="AD160" i="100"/>
  <c r="AF160" i="100" s="1"/>
  <c r="AD164" i="100"/>
  <c r="AF164" i="100" s="1"/>
  <c r="AD168" i="100"/>
  <c r="AF168" i="100" s="1"/>
  <c r="AD175" i="100"/>
  <c r="AF175" i="100" s="1"/>
  <c r="AD179" i="100"/>
  <c r="AF179" i="100" s="1"/>
  <c r="Z185" i="100"/>
  <c r="AD234" i="100"/>
  <c r="AF234" i="100" s="1"/>
  <c r="AD246" i="100"/>
  <c r="AF246" i="100"/>
  <c r="AD250" i="100"/>
  <c r="AF250" i="100"/>
  <c r="AD254" i="100"/>
  <c r="AF254" i="100"/>
  <c r="AD258" i="100"/>
  <c r="AF258" i="100"/>
  <c r="AD262" i="100"/>
  <c r="AF262" i="100"/>
  <c r="S20" i="100"/>
  <c r="S36" i="100" s="1"/>
  <c r="AF38" i="100"/>
  <c r="U61" i="100"/>
  <c r="S81" i="100"/>
  <c r="S99" i="100" s="1"/>
  <c r="S122" i="100" s="1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F138" i="100"/>
  <c r="AD142" i="100"/>
  <c r="AF142" i="100" s="1"/>
  <c r="AD146" i="100"/>
  <c r="AF146" i="100"/>
  <c r="AD153" i="100"/>
  <c r="AF153" i="100" s="1"/>
  <c r="AD157" i="100"/>
  <c r="AF157" i="100" s="1"/>
  <c r="AD161" i="100"/>
  <c r="AF161" i="100" s="1"/>
  <c r="AD165" i="100"/>
  <c r="AF165" i="100"/>
  <c r="AD172" i="100"/>
  <c r="AF172" i="100" s="1"/>
  <c r="AD176" i="100"/>
  <c r="AF176" i="100"/>
  <c r="AD180" i="100"/>
  <c r="AF180" i="100" s="1"/>
  <c r="AD235" i="100"/>
  <c r="AF235" i="100" s="1"/>
  <c r="AD243" i="100"/>
  <c r="AF243" i="100" s="1"/>
  <c r="AD247" i="100"/>
  <c r="AF247" i="100"/>
  <c r="AD251" i="100"/>
  <c r="AF251" i="100" s="1"/>
  <c r="AD255" i="100"/>
  <c r="AF255" i="100"/>
  <c r="AD259" i="100"/>
  <c r="AF259" i="100" s="1"/>
  <c r="AD139" i="100"/>
  <c r="AF139" i="100"/>
  <c r="AD143" i="100"/>
  <c r="AF143" i="100" s="1"/>
  <c r="AD147" i="100"/>
  <c r="AF147" i="100" s="1"/>
  <c r="AD154" i="100"/>
  <c r="AF154" i="100" s="1"/>
  <c r="AD158" i="100"/>
  <c r="AF158" i="100"/>
  <c r="AD162" i="100"/>
  <c r="AF162" i="100" s="1"/>
  <c r="AD166" i="100"/>
  <c r="AF166" i="100"/>
  <c r="AD173" i="100"/>
  <c r="AF173" i="100" s="1"/>
  <c r="AD177" i="100"/>
  <c r="AF177" i="100"/>
  <c r="AD187" i="100"/>
  <c r="AF187" i="100" s="1"/>
  <c r="AD232" i="100"/>
  <c r="AF232" i="100" s="1"/>
  <c r="AD244" i="100"/>
  <c r="AF244" i="100"/>
  <c r="AD248" i="100"/>
  <c r="AF248" i="100" s="1"/>
  <c r="AD252" i="100"/>
  <c r="AF252" i="100"/>
  <c r="AD256" i="100"/>
  <c r="AF256" i="100" s="1"/>
  <c r="AD260" i="100"/>
  <c r="AF260" i="100"/>
  <c r="AF265" i="100"/>
  <c r="AC221" i="100"/>
  <c r="S298" i="100"/>
  <c r="AD242" i="100"/>
  <c r="AF263" i="100"/>
  <c r="AF266" i="100"/>
  <c r="AD281" i="100"/>
  <c r="H389" i="100"/>
  <c r="L389" i="100"/>
  <c r="P389" i="100"/>
  <c r="AD428" i="100"/>
  <c r="AF428" i="100" s="1"/>
  <c r="AD432" i="100"/>
  <c r="AF432" i="100" s="1"/>
  <c r="AD436" i="100"/>
  <c r="AF436" i="100" s="1"/>
  <c r="AD440" i="100"/>
  <c r="AF440" i="100" s="1"/>
  <c r="AD455" i="100"/>
  <c r="AF455" i="100" s="1"/>
  <c r="AF466" i="100"/>
  <c r="AD466" i="100"/>
  <c r="AD470" i="100"/>
  <c r="AF470" i="100" s="1"/>
  <c r="AD488" i="100"/>
  <c r="AF488" i="100" s="1"/>
  <c r="AD492" i="100"/>
  <c r="AF492" i="100" s="1"/>
  <c r="S224" i="100"/>
  <c r="AD429" i="100"/>
  <c r="AF429" i="100" s="1"/>
  <c r="AF433" i="100"/>
  <c r="AD433" i="100"/>
  <c r="AD437" i="100"/>
  <c r="AF437" i="100" s="1"/>
  <c r="AF456" i="100"/>
  <c r="AD456" i="100"/>
  <c r="AD467" i="100"/>
  <c r="AF467" i="100" s="1"/>
  <c r="AF489" i="100"/>
  <c r="AD489" i="100"/>
  <c r="U171" i="100"/>
  <c r="X183" i="100"/>
  <c r="X186" i="100"/>
  <c r="X201" i="100"/>
  <c r="X202" i="100"/>
  <c r="U203" i="100"/>
  <c r="V222" i="100"/>
  <c r="AD229" i="100"/>
  <c r="AF229" i="100" s="1"/>
  <c r="F389" i="100"/>
  <c r="N389" i="100"/>
  <c r="AD430" i="100"/>
  <c r="AF430" i="100" s="1"/>
  <c r="AF434" i="100"/>
  <c r="AD434" i="100"/>
  <c r="AD438" i="100"/>
  <c r="AF438" i="100" s="1"/>
  <c r="AF464" i="100"/>
  <c r="AD464" i="100"/>
  <c r="AD468" i="100"/>
  <c r="AF468" i="100" s="1"/>
  <c r="AF490" i="100"/>
  <c r="AD490" i="100"/>
  <c r="AB296" i="100"/>
  <c r="K389" i="100"/>
  <c r="AD427" i="100"/>
  <c r="AF427" i="100" s="1"/>
  <c r="AD431" i="100"/>
  <c r="AF431" i="100" s="1"/>
  <c r="AD435" i="100"/>
  <c r="AF435" i="100" s="1"/>
  <c r="AD439" i="100"/>
  <c r="AF439" i="100" s="1"/>
  <c r="AD454" i="100"/>
  <c r="AF454" i="100" s="1"/>
  <c r="AD465" i="100"/>
  <c r="AF465" i="100" s="1"/>
  <c r="AD469" i="100"/>
  <c r="AF469" i="100" s="1"/>
  <c r="AF472" i="100"/>
  <c r="AD472" i="100"/>
  <c r="AD491" i="100"/>
  <c r="AF491" i="100" s="1"/>
  <c r="W333" i="100"/>
  <c r="W334" i="100"/>
  <c r="W340" i="100"/>
  <c r="W341" i="100"/>
  <c r="W342" i="100"/>
  <c r="W343" i="100"/>
  <c r="W344" i="100"/>
  <c r="W345" i="100"/>
  <c r="W346" i="100"/>
  <c r="W347" i="100"/>
  <c r="W350" i="100"/>
  <c r="W351" i="100"/>
  <c r="W352" i="100"/>
  <c r="W353" i="100"/>
  <c r="W354" i="100"/>
  <c r="W355" i="100"/>
  <c r="W356" i="100"/>
  <c r="S371" i="100"/>
  <c r="AD415" i="100"/>
  <c r="AD496" i="100"/>
  <c r="AF496" i="100" s="1"/>
  <c r="AD500" i="100"/>
  <c r="AF500" i="100" s="1"/>
  <c r="AD504" i="100"/>
  <c r="AF504" i="100" s="1"/>
  <c r="AD508" i="100"/>
  <c r="AF508" i="100" s="1"/>
  <c r="AF511" i="100"/>
  <c r="AF513" i="100"/>
  <c r="AF515" i="100"/>
  <c r="AF517" i="100"/>
  <c r="AF519" i="100"/>
  <c r="AF521" i="100"/>
  <c r="AF523" i="100"/>
  <c r="AD549" i="100"/>
  <c r="AF549" i="100" s="1"/>
  <c r="AB553" i="100"/>
  <c r="AF553" i="100" s="1"/>
  <c r="Z560" i="100"/>
  <c r="AD565" i="100"/>
  <c r="AF565" i="100" s="1"/>
  <c r="Z580" i="100"/>
  <c r="Y580" i="100"/>
  <c r="W339" i="100"/>
  <c r="W374" i="100"/>
  <c r="W375" i="100"/>
  <c r="W376" i="100"/>
  <c r="W377" i="100"/>
  <c r="W378" i="100"/>
  <c r="W379" i="100"/>
  <c r="W380" i="100"/>
  <c r="W381" i="100"/>
  <c r="S384" i="100"/>
  <c r="S389" i="100" s="1"/>
  <c r="S419" i="100"/>
  <c r="X442" i="100"/>
  <c r="X443" i="100"/>
  <c r="X444" i="100"/>
  <c r="X445" i="100"/>
  <c r="X446" i="100"/>
  <c r="X447" i="100"/>
  <c r="AD462" i="100"/>
  <c r="S546" i="100"/>
  <c r="AD463" i="100"/>
  <c r="AF463" i="100" s="1"/>
  <c r="AD474" i="100"/>
  <c r="AF474" i="100" s="1"/>
  <c r="AD476" i="100"/>
  <c r="AF476" i="100" s="1"/>
  <c r="AD478" i="100"/>
  <c r="AF478" i="100" s="1"/>
  <c r="AD480" i="100"/>
  <c r="AF480" i="100" s="1"/>
  <c r="AD484" i="100"/>
  <c r="AF484" i="100" s="1"/>
  <c r="AD493" i="100"/>
  <c r="AF493" i="100" s="1"/>
  <c r="AF497" i="100"/>
  <c r="AD497" i="100"/>
  <c r="AD501" i="100"/>
  <c r="AF501" i="100" s="1"/>
  <c r="AD505" i="100"/>
  <c r="AF505" i="100" s="1"/>
  <c r="AD550" i="100"/>
  <c r="AF550" i="100" s="1"/>
  <c r="Z554" i="100"/>
  <c r="Y554" i="100"/>
  <c r="Z557" i="100"/>
  <c r="Z559" i="100"/>
  <c r="Y559" i="100"/>
  <c r="AD562" i="100"/>
  <c r="AF562" i="100" s="1"/>
  <c r="AF566" i="100"/>
  <c r="AD566" i="100"/>
  <c r="W300" i="100"/>
  <c r="W301" i="100"/>
  <c r="W302" i="100"/>
  <c r="W303" i="100"/>
  <c r="S304" i="100"/>
  <c r="W306" i="100"/>
  <c r="W307" i="100"/>
  <c r="W309" i="100"/>
  <c r="W310" i="100"/>
  <c r="W311" i="100"/>
  <c r="W312" i="100"/>
  <c r="W313" i="100"/>
  <c r="W314" i="100"/>
  <c r="W315" i="100"/>
  <c r="W316" i="100"/>
  <c r="S325" i="100"/>
  <c r="W327" i="100"/>
  <c r="W392" i="100"/>
  <c r="W394" i="100"/>
  <c r="W395" i="100"/>
  <c r="W396" i="100"/>
  <c r="W397" i="100"/>
  <c r="W398" i="100"/>
  <c r="S399" i="100"/>
  <c r="W401" i="100"/>
  <c r="AB442" i="100"/>
  <c r="S459" i="100"/>
  <c r="V462" i="100"/>
  <c r="AD494" i="100"/>
  <c r="AF494" i="100" s="1"/>
  <c r="AD498" i="100"/>
  <c r="AF498" i="100" s="1"/>
  <c r="AD502" i="100"/>
  <c r="V502" i="100"/>
  <c r="AD506" i="100"/>
  <c r="AF506" i="100" s="1"/>
  <c r="AF512" i="100"/>
  <c r="AF514" i="100"/>
  <c r="AF516" i="100"/>
  <c r="AF518" i="100"/>
  <c r="AF520" i="100"/>
  <c r="AF522" i="100"/>
  <c r="AF524" i="100"/>
  <c r="AD544" i="100"/>
  <c r="AF544" i="100" s="1"/>
  <c r="AB551" i="100"/>
  <c r="AF551" i="100" s="1"/>
  <c r="AD563" i="100"/>
  <c r="AF563" i="100" s="1"/>
  <c r="V453" i="100"/>
  <c r="AD471" i="100"/>
  <c r="AF471" i="100" s="1"/>
  <c r="AD473" i="100"/>
  <c r="AF473" i="100" s="1"/>
  <c r="AD475" i="100"/>
  <c r="AF475" i="100" s="1"/>
  <c r="AD477" i="100"/>
  <c r="AF477" i="100" s="1"/>
  <c r="AD479" i="100"/>
  <c r="AF479" i="100" s="1"/>
  <c r="AD495" i="100"/>
  <c r="AF495" i="100" s="1"/>
  <c r="AD499" i="100"/>
  <c r="AF499" i="100" s="1"/>
  <c r="AD503" i="100"/>
  <c r="AF503" i="100" s="1"/>
  <c r="AD507" i="100"/>
  <c r="AF507" i="100" s="1"/>
  <c r="AD545" i="100"/>
  <c r="AF545" i="100" s="1"/>
  <c r="AB552" i="100"/>
  <c r="AF552" i="100" s="1"/>
  <c r="Z558" i="100"/>
  <c r="Y558" i="100"/>
  <c r="Z561" i="100"/>
  <c r="AD564" i="100"/>
  <c r="AF564" i="100" s="1"/>
  <c r="Y557" i="100"/>
  <c r="Y561" i="100"/>
  <c r="X567" i="100"/>
  <c r="AF569" i="100"/>
  <c r="AF570" i="100"/>
  <c r="AF578" i="100"/>
  <c r="AB584" i="100"/>
  <c r="AB597" i="100"/>
  <c r="X597" i="100"/>
  <c r="AB599" i="100"/>
  <c r="X599" i="100"/>
  <c r="L700" i="100"/>
  <c r="P700" i="100"/>
  <c r="V548" i="100"/>
  <c r="AB591" i="100"/>
  <c r="X591" i="100"/>
  <c r="Z593" i="100"/>
  <c r="Y593" i="100"/>
  <c r="AB604" i="100"/>
  <c r="X604" i="100"/>
  <c r="AF604" i="100" s="1"/>
  <c r="AF608" i="100"/>
  <c r="Z608" i="100"/>
  <c r="AB596" i="100"/>
  <c r="X596" i="100"/>
  <c r="AD605" i="100"/>
  <c r="AF605" i="100" s="1"/>
  <c r="N700" i="100"/>
  <c r="R700" i="100"/>
  <c r="I700" i="100"/>
  <c r="M700" i="100"/>
  <c r="Q700" i="100"/>
  <c r="AD579" i="100"/>
  <c r="AF579" i="100" s="1"/>
  <c r="AD582" i="100"/>
  <c r="S615" i="100"/>
  <c r="X590" i="100"/>
  <c r="AB590" i="100" s="1"/>
  <c r="AB592" i="100"/>
  <c r="X592" i="100"/>
  <c r="Z603" i="100"/>
  <c r="Y603" i="100"/>
  <c r="AB606" i="100"/>
  <c r="X606" i="100"/>
  <c r="AF606" i="100" s="1"/>
  <c r="J700" i="100"/>
  <c r="G700" i="100"/>
  <c r="K700" i="100"/>
  <c r="O700" i="100"/>
  <c r="AC652" i="100"/>
  <c r="AC653" i="100"/>
  <c r="AC654" i="100"/>
  <c r="AC655" i="100"/>
  <c r="AC656" i="100"/>
  <c r="AC657" i="100"/>
  <c r="AC658" i="100"/>
  <c r="AC659" i="100"/>
  <c r="AC660" i="100"/>
  <c r="AC661" i="100"/>
  <c r="AC662" i="100"/>
  <c r="AC671" i="100"/>
  <c r="AC672" i="100"/>
  <c r="AC673" i="100"/>
  <c r="AC674" i="100"/>
  <c r="AC675" i="100"/>
  <c r="AC676" i="100"/>
  <c r="AC677" i="100"/>
  <c r="AC678" i="100"/>
  <c r="AC679" i="100"/>
  <c r="AC680" i="100"/>
  <c r="AC681" i="100"/>
  <c r="AC682" i="100"/>
  <c r="AC683" i="100"/>
  <c r="X607" i="100"/>
  <c r="AF607" i="100" s="1"/>
  <c r="X609" i="100"/>
  <c r="AF609" i="100" s="1"/>
  <c r="V610" i="100"/>
  <c r="AF610" i="100" s="1"/>
  <c r="W617" i="100"/>
  <c r="W618" i="100"/>
  <c r="W619" i="100"/>
  <c r="W620" i="100"/>
  <c r="W621" i="100"/>
  <c r="W622" i="100"/>
  <c r="W623" i="100"/>
  <c r="W624" i="100"/>
  <c r="W625" i="100"/>
  <c r="W626" i="100"/>
  <c r="W627" i="100"/>
  <c r="W628" i="100"/>
  <c r="S698" i="100"/>
  <c r="AC617" i="100"/>
  <c r="W703" i="100" l="1"/>
  <c r="AB703" i="100"/>
  <c r="AC703" i="100"/>
  <c r="AF502" i="100"/>
  <c r="AD453" i="100"/>
  <c r="AF453" i="100" s="1"/>
  <c r="S700" i="100"/>
  <c r="AD171" i="100"/>
  <c r="AF171" i="100" s="1"/>
  <c r="AD548" i="100"/>
  <c r="AF548" i="100" s="1"/>
  <c r="V703" i="100"/>
  <c r="AD101" i="100"/>
  <c r="AF101" i="100" s="1"/>
  <c r="AD61" i="100"/>
  <c r="AF61" i="100"/>
  <c r="U703" i="100"/>
  <c r="V704" i="100" s="1"/>
  <c r="AD151" i="100"/>
  <c r="AF151" i="100"/>
  <c r="AD124" i="100"/>
  <c r="AF124" i="100"/>
  <c r="Y34" i="100"/>
  <c r="Y703" i="100" s="1"/>
  <c r="Z34" i="100"/>
  <c r="Z703" i="100" s="1"/>
  <c r="X703" i="100"/>
  <c r="X704" i="100" s="1"/>
  <c r="X705" i="100" l="1"/>
  <c r="AE703" i="100"/>
  <c r="AE704" i="100" s="1"/>
  <c r="AC704" i="100"/>
  <c r="Z706" i="100" s="1"/>
  <c r="Z708" i="100" s="1"/>
  <c r="AA705" i="100"/>
  <c r="AD703" i="100"/>
  <c r="X706" i="100"/>
  <c r="AB706" i="100" l="1"/>
  <c r="AB708" i="100" s="1"/>
  <c r="Y706" i="100"/>
  <c r="Y708" i="100" s="1"/>
  <c r="D46" i="2" s="1"/>
  <c r="D50" i="91" l="1"/>
  <c r="E50" i="91"/>
  <c r="D12" i="25"/>
  <c r="E41" i="91" l="1"/>
  <c r="E48" i="91" s="1"/>
  <c r="D41" i="91"/>
  <c r="D48" i="91" s="1"/>
  <c r="E26" i="91"/>
  <c r="E12" i="91"/>
  <c r="E15" i="91" s="1"/>
  <c r="D26" i="91"/>
  <c r="D12" i="91"/>
  <c r="D15" i="91" s="1"/>
  <c r="D27" i="91" l="1"/>
  <c r="E27" i="91"/>
  <c r="D29" i="2" l="1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D51" i="91" l="1"/>
  <c r="D29" i="91" s="1"/>
  <c r="D31" i="91" s="1"/>
  <c r="E51" i="91" l="1"/>
  <c r="E29" i="91" s="1"/>
  <c r="E31" i="91" s="1"/>
  <c r="D35" i="2"/>
  <c r="D47" i="2" l="1"/>
  <c r="E13" i="25" l="1"/>
  <c r="G47" i="2" l="1"/>
  <c r="F47" i="2"/>
  <c r="G30" i="2" l="1"/>
  <c r="G29" i="2"/>
  <c r="G20" i="2" l="1"/>
  <c r="G28" i="2" s="1"/>
  <c r="D20" i="2"/>
  <c r="F20" i="2"/>
  <c r="F33" i="2" l="1"/>
  <c r="F28" i="2"/>
  <c r="F23" i="2"/>
  <c r="F34" i="2" s="1"/>
  <c r="G23" i="2" l="1"/>
  <c r="G34" i="2" s="1"/>
  <c r="D23" i="2"/>
  <c r="F35" i="2" l="1"/>
  <c r="F37" i="2" s="1"/>
  <c r="D37" i="2" s="1"/>
  <c r="G35" i="2"/>
  <c r="G37" i="2" s="1"/>
  <c r="D49" i="2" l="1"/>
  <c r="K47" i="2"/>
  <c r="K35" i="2" l="1"/>
  <c r="K37" i="2" s="1"/>
  <c r="K49" i="2" s="1"/>
</calcChain>
</file>

<file path=xl/sharedStrings.xml><?xml version="1.0" encoding="utf-8"?>
<sst xmlns="http://schemas.openxmlformats.org/spreadsheetml/2006/main" count="2731" uniqueCount="1145">
  <si>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</si>
  <si>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</si>
  <si>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</si>
  <si>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</si>
  <si>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</si>
  <si>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</si>
  <si>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</si>
  <si>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</si>
  <si>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</si>
  <si>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</si>
  <si>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</si>
  <si>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</si>
  <si>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</si>
  <si>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</si>
  <si>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</si>
  <si>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</si>
  <si>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</si>
  <si>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</si>
  <si>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</si>
  <si>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</si>
  <si>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</si>
  <si>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</si>
  <si>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</si>
  <si>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</si>
  <si>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</si>
  <si>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</si>
  <si>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</si>
  <si>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</si>
  <si>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</si>
  <si>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</si>
  <si>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</si>
  <si>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</si>
  <si>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</si>
  <si>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</si>
  <si>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</si>
  <si>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</si>
  <si>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</si>
  <si>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</si>
  <si>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</si>
  <si>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</si>
  <si>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</si>
  <si>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</si>
  <si>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</si>
  <si>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</si>
  <si>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</si>
  <si>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</si>
  <si>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</si>
  <si>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</si>
  <si>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</si>
  <si>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</si>
  <si>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</si>
  <si>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</si>
  <si>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</si>
  <si>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</si>
  <si>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</si>
  <si>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</si>
  <si>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</si>
  <si>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</si>
  <si>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</si>
  <si>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</si>
  <si>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</si>
  <si>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</si>
  <si>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</si>
  <si>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</si>
  <si>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</si>
  <si>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</si>
  <si>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</si>
  <si>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</si>
  <si>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</si>
  <si>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</si>
  <si>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</si>
  <si>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</si>
  <si>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</si>
  <si>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</si>
  <si>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</si>
  <si>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</si>
  <si>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</si>
  <si>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</si>
  <si>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</si>
  <si>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</si>
  <si>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</si>
  <si>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</si>
  <si>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</si>
  <si>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</si>
  <si>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</si>
  <si>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</si>
  <si>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</si>
  <si>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</si>
  <si>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</si>
  <si>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</si>
  <si>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</si>
  <si>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</si>
  <si>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</si>
  <si>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</si>
  <si>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</si>
  <si>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</si>
  <si>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</si>
  <si>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</si>
  <si>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</si>
  <si>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</si>
  <si>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</si>
  <si>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</si>
  <si>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</si>
  <si>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</si>
  <si>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</si>
  <si>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</si>
  <si>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</si>
  <si>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</si>
  <si>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</si>
  <si>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</si>
  <si>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</si>
  <si>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</si>
  <si>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</si>
  <si>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</si>
  <si>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</si>
  <si>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</si>
  <si>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</si>
  <si>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</si>
  <si>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</si>
  <si>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All rate base items represent average of monthly average balances.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</si>
  <si>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</si>
  <si>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</si>
  <si>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</si>
  <si>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</si>
  <si>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</si>
  <si>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</si>
  <si>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</si>
  <si>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</si>
  <si>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</si>
  <si>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</si>
  <si>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</si>
  <si>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</si>
  <si>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</si>
  <si>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</si>
  <si>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</si>
  <si>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</si>
  <si>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</si>
  <si>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</si>
  <si>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</si>
  <si>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</si>
  <si>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</si>
  <si>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</si>
  <si>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</si>
  <si>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</si>
  <si>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</si>
  <si>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</si>
  <si>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</si>
  <si>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</si>
  <si>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</si>
  <si>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</si>
  <si>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</si>
  <si>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</si>
  <si>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</si>
  <si>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</si>
  <si>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</si>
  <si>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</si>
  <si>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</si>
  <si>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</si>
  <si>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</si>
  <si>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</si>
  <si>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</si>
  <si>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</si>
  <si>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</si>
  <si>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</si>
  <si>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</si>
  <si>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</si>
  <si>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</si>
  <si>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</si>
  <si>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</si>
  <si>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</si>
  <si>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</si>
  <si>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</si>
  <si>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</si>
  <si>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</si>
  <si>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</si>
  <si>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</si>
  <si>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</si>
  <si>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</si>
  <si>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</si>
  <si>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</si>
  <si>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</si>
  <si>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</si>
  <si>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</si>
  <si>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</si>
  <si>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</si>
  <si>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</si>
  <si>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</si>
  <si>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</si>
  <si>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</si>
  <si>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</si>
  <si>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</si>
  <si>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</si>
  <si>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</si>
  <si>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</si>
  <si>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</si>
  <si>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</si>
  <si>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</si>
  <si>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</si>
  <si>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</si>
  <si>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</si>
  <si>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</si>
  <si>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</si>
  <si>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</si>
  <si>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</si>
  <si>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</si>
  <si>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</si>
  <si>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</si>
  <si>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</si>
  <si>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</si>
  <si>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</si>
  <si>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</si>
  <si>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</si>
  <si>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</si>
  <si>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</si>
  <si>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</si>
  <si>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</si>
  <si>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</si>
  <si>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</si>
  <si>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</si>
  <si>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</si>
  <si>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</si>
  <si>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</si>
  <si>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</si>
  <si>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</si>
  <si>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</si>
  <si>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</si>
  <si>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</si>
  <si>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</si>
  <si>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</si>
  <si>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</si>
  <si>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</si>
  <si>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</si>
  <si>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</si>
  <si>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</si>
  <si>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</si>
  <si>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</si>
  <si>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</si>
  <si>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</si>
  <si>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</si>
  <si>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</si>
  <si>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</si>
  <si>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</si>
  <si>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</si>
  <si>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</si>
  <si>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</si>
  <si>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</si>
  <si>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</si>
  <si>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</si>
  <si>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</si>
  <si>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</si>
  <si>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</si>
  <si>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</si>
  <si>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</si>
  <si>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</si>
  <si>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</si>
  <si>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</si>
  <si>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</si>
  <si>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</si>
  <si>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</si>
  <si>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</si>
  <si>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</si>
  <si>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</si>
  <si>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</si>
  <si>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</si>
  <si>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</si>
  <si>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</si>
  <si>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</si>
  <si>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</si>
  <si>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</si>
  <si>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</si>
  <si>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</si>
  <si>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</si>
  <si>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</si>
  <si>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</si>
  <si>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</si>
  <si>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</si>
  <si>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</si>
  <si>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</si>
  <si>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</si>
  <si>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</si>
  <si>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</si>
  <si>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</si>
  <si>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</si>
  <si>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</si>
  <si>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</si>
  <si>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</si>
  <si>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</si>
  <si>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</si>
  <si>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</si>
  <si>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</si>
  <si>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</si>
  <si>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</si>
  <si>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</si>
  <si>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</si>
  <si>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</si>
  <si>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</si>
  <si>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</si>
  <si>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</si>
  <si>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</si>
  <si>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</si>
  <si>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</si>
  <si>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</si>
  <si>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</si>
  <si>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</si>
  <si>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</si>
  <si>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</si>
  <si>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</si>
  <si>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</si>
  <si>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</si>
  <si>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</si>
  <si>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</si>
  <si>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</si>
  <si>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</si>
  <si>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</si>
  <si>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</si>
  <si>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</si>
  <si>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</si>
  <si>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</si>
  <si>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</si>
  <si>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</si>
  <si>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</si>
  <si>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</si>
  <si>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</si>
  <si>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</si>
  <si>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</si>
  <si>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</si>
  <si>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</si>
  <si>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</si>
  <si>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</si>
  <si>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</si>
  <si>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</si>
  <si>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</si>
  <si>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</si>
  <si>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</si>
  <si>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</si>
  <si>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</si>
  <si>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</si>
  <si>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</si>
  <si>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</si>
  <si>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</si>
  <si>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</si>
  <si>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Accts Pay - Miscellaneous Accruals</t>
  </si>
  <si>
    <t>2323</t>
  </si>
  <si>
    <t>Received Not Vouchered</t>
  </si>
  <si>
    <t>2340</t>
  </si>
  <si>
    <t>Accts Pay - Future Source</t>
  </si>
  <si>
    <t>0620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</si>
  <si>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</si>
  <si>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</si>
  <si>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</si>
  <si>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</si>
  <si>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</si>
  <si>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</si>
  <si>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</si>
  <si>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</si>
  <si>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</si>
  <si>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</si>
  <si>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</si>
  <si>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</si>
  <si>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</si>
  <si>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</si>
  <si>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</si>
  <si>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</si>
  <si>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</si>
  <si>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</si>
  <si>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</si>
  <si>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</si>
  <si>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</si>
  <si>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</si>
  <si>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</si>
  <si>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</si>
  <si>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</si>
  <si>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</si>
  <si>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</si>
  <si>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</si>
  <si>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</si>
  <si>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</si>
  <si>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</si>
  <si>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</si>
  <si>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Other Deferred Credits - Gas costs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</si>
  <si>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</si>
  <si>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</si>
  <si>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</si>
  <si>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</si>
  <si>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</si>
  <si>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</si>
  <si>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</si>
  <si>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</si>
  <si>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</si>
  <si>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</si>
  <si>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</si>
  <si>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</si>
  <si>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</si>
  <si>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</si>
  <si>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</si>
  <si>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</si>
  <si>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</si>
  <si>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</si>
  <si>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</si>
  <si>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</si>
  <si>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</si>
  <si>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</si>
  <si>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</si>
  <si>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</si>
  <si>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</si>
  <si>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</si>
  <si>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</si>
  <si>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</si>
  <si>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</si>
  <si>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>5000</t>
  </si>
  <si>
    <t>conversion earnings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</si>
  <si>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</si>
  <si>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</si>
  <si>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</si>
  <si>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</si>
  <si>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</si>
  <si>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</si>
  <si>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</si>
  <si>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</si>
  <si>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</si>
  <si>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</si>
  <si>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</si>
  <si>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</si>
  <si>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2018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</si>
  <si>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</si>
  <si>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</si>
  <si>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</si>
  <si>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</si>
  <si>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</si>
  <si>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</si>
  <si>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</si>
  <si>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</si>
  <si>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</si>
  <si>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</si>
  <si>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</si>
  <si>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</si>
  <si>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December 2018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</si>
  <si>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</si>
  <si>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</si>
  <si>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</si>
  <si>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</si>
  <si>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</si>
  <si>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</si>
  <si>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</si>
  <si>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</si>
  <si>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</si>
  <si>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</si>
  <si>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</si>
  <si>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</si>
  <si>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</si>
  <si>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</si>
  <si>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</si>
  <si>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</si>
  <si>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</si>
  <si>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</si>
  <si>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</si>
  <si>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</si>
  <si>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</si>
  <si>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</si>
  <si>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</si>
  <si>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</si>
  <si>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</si>
  <si>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</si>
  <si>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</si>
  <si>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</si>
  <si>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</si>
  <si>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</si>
  <si>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</si>
  <si>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</si>
  <si>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</si>
  <si>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</si>
  <si>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</si>
  <si>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</si>
  <si>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</si>
  <si>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</si>
  <si>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</si>
  <si>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</si>
  <si>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</si>
  <si>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</si>
  <si>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</si>
  <si>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</si>
  <si>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</si>
  <si>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</si>
  <si>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</si>
  <si>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</si>
  <si>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</si>
  <si>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</si>
  <si>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</si>
  <si>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</si>
  <si>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</si>
  <si>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</si>
  <si>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</si>
  <si>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</si>
  <si>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</si>
  <si>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</si>
  <si>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</si>
  <si>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</si>
  <si>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</si>
  <si>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</si>
  <si>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</si>
  <si>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</si>
  <si>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</si>
  <si>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</si>
  <si>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</si>
  <si>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</si>
  <si>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</si>
  <si>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</si>
  <si>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</si>
  <si>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</si>
  <si>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</si>
  <si>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</si>
  <si>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</si>
  <si>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</si>
  <si>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</si>
  <si>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</si>
  <si>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</si>
  <si>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</si>
  <si>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</si>
  <si>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</si>
  <si>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</si>
  <si>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</si>
  <si>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</si>
  <si>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</si>
  <si>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</si>
  <si>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</si>
  <si>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</si>
  <si>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</si>
  <si>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</si>
  <si>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</si>
  <si>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</si>
  <si>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</si>
  <si>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</si>
  <si>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</si>
  <si>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</si>
  <si>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</si>
  <si>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</si>
  <si>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</si>
  <si>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</si>
  <si>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</si>
  <si>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</si>
  <si>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</si>
  <si>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</si>
  <si>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</si>
  <si>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</si>
  <si>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</si>
  <si>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</si>
  <si>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</si>
  <si>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</si>
  <si>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</si>
  <si>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</si>
  <si>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</si>
  <si>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</si>
  <si>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</si>
  <si>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</si>
  <si>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</si>
  <si>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</si>
  <si>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</si>
  <si>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</si>
  <si>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</si>
  <si>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</si>
  <si>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</si>
  <si>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</si>
  <si>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</si>
  <si>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</si>
  <si>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</si>
  <si>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</si>
  <si>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</si>
  <si>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</si>
  <si>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</si>
  <si>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</si>
  <si>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</si>
  <si>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</si>
  <si>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</si>
  <si>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</si>
  <si>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</si>
  <si>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</si>
  <si>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</si>
  <si>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</si>
  <si>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</si>
  <si>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</si>
  <si>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</si>
  <si>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</si>
  <si>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</si>
  <si>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</si>
  <si>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</si>
  <si>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</si>
  <si>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</si>
  <si>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</si>
  <si>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</si>
  <si>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</si>
  <si>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</si>
  <si>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</si>
  <si>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</si>
  <si>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</si>
  <si>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</si>
  <si>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</si>
  <si>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</si>
  <si>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</si>
  <si>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</si>
  <si>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</si>
  <si>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</si>
  <si>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</si>
  <si>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</si>
  <si>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</si>
  <si>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</si>
  <si>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</si>
  <si>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</si>
  <si>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</si>
  <si>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</si>
  <si>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</si>
  <si>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</si>
  <si>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</si>
  <si>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</si>
  <si>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</si>
  <si>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</si>
  <si>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</si>
  <si>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</si>
  <si>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</si>
  <si>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</si>
  <si>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</si>
  <si>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</si>
  <si>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</si>
  <si>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</si>
  <si>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</si>
  <si>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</si>
  <si>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</si>
  <si>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</si>
  <si>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</si>
  <si>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</si>
  <si>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</si>
  <si>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</si>
  <si>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</si>
  <si>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</si>
  <si>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</si>
  <si>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</si>
  <si>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</si>
  <si>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</si>
  <si>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</si>
  <si>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</si>
  <si>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</si>
  <si>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</si>
  <si>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</si>
  <si>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</si>
  <si>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</si>
  <si>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</si>
  <si>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</si>
  <si>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</si>
  <si>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</si>
  <si>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</si>
  <si>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</si>
  <si>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</si>
  <si>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</si>
  <si>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</si>
  <si>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</si>
  <si>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</si>
  <si>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</si>
  <si>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</si>
  <si>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</si>
  <si>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</si>
  <si>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</si>
  <si>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</si>
  <si>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</si>
  <si>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</si>
  <si>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</si>
  <si>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</si>
  <si>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</si>
  <si>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</si>
  <si>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</si>
  <si>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</si>
  <si>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</si>
  <si>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</si>
  <si>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</si>
  <si>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</si>
  <si>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</si>
  <si>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</si>
  <si>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</si>
  <si>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</si>
  <si>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</si>
  <si>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</si>
  <si>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</si>
  <si>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</si>
  <si>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</si>
  <si>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</si>
  <si>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</si>
  <si>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</si>
  <si>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</si>
  <si>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</si>
  <si>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</si>
  <si>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</si>
  <si>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</si>
  <si>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</si>
  <si>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</si>
  <si>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</si>
  <si>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</si>
  <si>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</si>
  <si>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</si>
  <si>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</si>
  <si>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</si>
  <si>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</si>
  <si>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</si>
  <si>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</si>
  <si>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</si>
  <si>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</si>
  <si>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</si>
  <si>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</si>
  <si>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</si>
  <si>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</si>
  <si>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</si>
  <si>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</si>
  <si>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</si>
  <si>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</si>
  <si>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</si>
  <si>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</si>
  <si>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</si>
  <si>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</si>
  <si>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</si>
  <si>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</si>
  <si>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</si>
  <si>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</si>
  <si>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</si>
  <si>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</si>
  <si>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</si>
  <si>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</si>
  <si>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</si>
  <si>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</si>
  <si>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</si>
  <si>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</si>
  <si>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</si>
  <si>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</si>
  <si>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</si>
  <si>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</si>
  <si>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</si>
  <si>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</si>
  <si>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</si>
  <si>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</si>
  <si>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</si>
  <si>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</si>
  <si>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</si>
  <si>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</si>
  <si>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</si>
  <si>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</si>
  <si>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</si>
  <si>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</si>
  <si>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</si>
  <si>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</si>
  <si>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</si>
  <si>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</si>
  <si>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</si>
  <si>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</si>
  <si>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</si>
  <si>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</si>
  <si>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</si>
  <si>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</si>
  <si>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</si>
  <si>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</si>
  <si>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</si>
  <si>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</si>
  <si>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</si>
  <si>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</si>
  <si>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</si>
  <si>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</si>
  <si>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</si>
  <si>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</si>
  <si>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</si>
  <si>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</si>
  <si>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</si>
  <si>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</si>
  <si>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</si>
  <si>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</si>
  <si>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</si>
  <si>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</si>
  <si>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</si>
  <si>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</si>
  <si>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</si>
  <si>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</si>
  <si>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</si>
  <si>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</si>
  <si>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</si>
  <si>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</si>
  <si>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</si>
  <si>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</si>
  <si>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</si>
  <si>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</si>
  <si>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</si>
  <si>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</si>
  <si>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</si>
  <si>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</si>
  <si>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</si>
  <si>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</si>
  <si>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</si>
  <si>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</si>
  <si>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</si>
  <si>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</si>
  <si>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</si>
  <si>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</si>
  <si>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</si>
  <si>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</si>
  <si>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</si>
  <si>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</si>
  <si>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</si>
  <si>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</si>
  <si>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</si>
  <si>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</si>
  <si>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</si>
  <si>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</si>
  <si>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</si>
  <si>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</si>
  <si>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</si>
  <si>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</si>
  <si>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</si>
  <si>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</si>
  <si>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</si>
  <si>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</si>
  <si>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</si>
  <si>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</si>
  <si>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</si>
  <si>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</si>
  <si>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</si>
  <si>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</si>
  <si>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</si>
  <si>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</si>
  <si>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</si>
  <si>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</si>
  <si>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</si>
  <si>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</si>
  <si>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</si>
  <si>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</si>
  <si>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</si>
  <si>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</si>
  <si>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</si>
  <si>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</si>
  <si>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</si>
  <si>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</si>
  <si>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</si>
  <si>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01285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</si>
  <si>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</si>
  <si>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</si>
  <si>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</si>
  <si>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</si>
  <si>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</si>
  <si>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</si>
  <si>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</si>
  <si>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</si>
  <si>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</si>
  <si>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</si>
  <si>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</si>
  <si>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</si>
  <si>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</si>
  <si>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</si>
  <si>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</si>
  <si>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</si>
  <si>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</si>
  <si>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</si>
  <si>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</si>
  <si>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</si>
  <si>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</si>
  <si>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</si>
  <si>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</si>
  <si>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</si>
  <si>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</si>
  <si>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</si>
  <si>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</si>
  <si>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</si>
  <si>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</si>
  <si>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</si>
  <si>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</si>
  <si>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</si>
  <si>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</si>
  <si>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</si>
  <si>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</si>
  <si>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</si>
  <si>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</si>
  <si>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</si>
  <si>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</si>
  <si>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</si>
  <si>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</si>
  <si>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</si>
  <si>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</si>
  <si>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</si>
  <si>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</si>
  <si>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</si>
  <si>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</si>
  <si>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</si>
  <si>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</si>
  <si>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</si>
  <si>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</si>
  <si>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</si>
  <si>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</si>
  <si>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</si>
  <si>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</si>
  <si>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</si>
  <si>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</si>
  <si>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</si>
  <si>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</si>
  <si>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</si>
  <si>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</si>
  <si>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</si>
  <si>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</si>
  <si>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</si>
  <si>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</si>
  <si>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</si>
  <si>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</si>
  <si>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</si>
  <si>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</si>
  <si>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</si>
  <si>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</si>
  <si>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</si>
  <si>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</si>
  <si>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</si>
  <si>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</si>
  <si>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</si>
  <si>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</si>
  <si>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</si>
  <si>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</si>
  <si>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</si>
  <si>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</si>
  <si>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</si>
  <si>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</si>
  <si>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</si>
  <si>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</si>
  <si>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</si>
  <si>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</si>
  <si>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</si>
  <si>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</si>
  <si>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</si>
  <si>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</si>
  <si>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</si>
  <si>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</si>
  <si>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</si>
  <si>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</si>
  <si>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</si>
  <si>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</si>
  <si>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</si>
  <si>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</si>
  <si>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</si>
  <si>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</si>
  <si>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</si>
  <si>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</si>
  <si>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</si>
  <si>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</si>
  <si>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</si>
  <si>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</si>
  <si>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</si>
  <si>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</si>
  <si>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</si>
  <si>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</si>
  <si>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</si>
  <si>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</si>
  <si>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</si>
  <si>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</si>
  <si>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</si>
  <si>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</si>
  <si>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</si>
  <si>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</si>
  <si>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</si>
  <si>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</si>
  <si>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</si>
  <si>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</si>
  <si>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</si>
  <si>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</si>
  <si>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</si>
  <si>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</si>
  <si>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</si>
  <si>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</si>
  <si>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</si>
  <si>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</si>
  <si>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</si>
  <si>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</si>
  <si>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</si>
  <si>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</si>
  <si>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</si>
  <si>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</si>
  <si>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</si>
  <si>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</si>
  <si>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</si>
  <si>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</si>
  <si>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</si>
  <si>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</si>
  <si>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</si>
  <si>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</si>
  <si>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</si>
  <si>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</si>
  <si>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</si>
  <si>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</si>
  <si>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Month and Twelve Months Ended 12/31/2019</t>
  </si>
  <si>
    <t xml:space="preserve"> FOR THE 12 MONTH PERIOD ENDED 12/31/19</t>
  </si>
  <si>
    <t>Twelve Months Ended 12/31/19</t>
  </si>
  <si>
    <t>The following accounting adjustments are necessary to restate recorded utility operating results for the 12 months ended December 31, 2019.</t>
  </si>
  <si>
    <t>Twelve Months Ending 12/31/19</t>
  </si>
  <si>
    <t>CY 2019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</si>
  <si>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$27,692 to account for below-the-line advertising.</t>
    </r>
  </si>
  <si>
    <t>For the Twelve Months Ended December 31, 2019</t>
  </si>
  <si>
    <t>2019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</si>
  <si>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</si>
  <si>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</si>
  <si>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</si>
  <si>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</si>
  <si>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</si>
  <si>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</si>
  <si>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</si>
  <si>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</si>
  <si>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</si>
  <si>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</si>
  <si>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</si>
  <si>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</si>
  <si>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</si>
  <si>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</si>
  <si>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</si>
  <si>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</si>
  <si>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</si>
  <si>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</si>
  <si>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</si>
  <si>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</si>
  <si>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</si>
  <si>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</si>
  <si>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</si>
  <si>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</si>
  <si>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</si>
  <si>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</si>
  <si>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</si>
  <si>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</si>
  <si>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</si>
  <si>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</si>
  <si>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</si>
  <si>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</si>
  <si>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</si>
  <si>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</si>
  <si>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</si>
  <si>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</si>
  <si>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</si>
  <si>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</si>
  <si>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</si>
  <si>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</si>
  <si>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</si>
  <si>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</si>
  <si>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</si>
  <si>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</si>
  <si>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</si>
  <si>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</si>
  <si>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</si>
  <si>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</si>
  <si>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</si>
  <si>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</si>
  <si>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</si>
  <si>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</si>
  <si>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</si>
  <si>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</si>
  <si>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</si>
  <si>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</si>
  <si>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</si>
  <si>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</si>
  <si>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</si>
  <si>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</si>
  <si>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</si>
  <si>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</si>
  <si>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</si>
  <si>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</si>
  <si>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</si>
  <si>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</si>
  <si>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</si>
  <si>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</si>
  <si>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</si>
  <si>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</si>
  <si>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</si>
  <si>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</si>
  <si>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</si>
  <si>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</si>
  <si>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</si>
  <si>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</si>
  <si>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</si>
  <si>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</si>
  <si>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</si>
  <si>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</si>
  <si>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</si>
  <si>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</si>
  <si>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</si>
  <si>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</si>
  <si>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</si>
  <si>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</si>
  <si>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</si>
  <si>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</si>
  <si>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</si>
  <si>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</si>
  <si>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</si>
  <si>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</si>
  <si>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</si>
  <si>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</si>
  <si>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</si>
  <si>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</si>
  <si>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</si>
  <si>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</si>
  <si>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</si>
  <si>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</si>
  <si>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</si>
  <si>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</si>
  <si>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</si>
  <si>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</si>
  <si>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</si>
  <si>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</si>
  <si>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</si>
  <si>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</si>
  <si>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</si>
  <si>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</si>
  <si>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</si>
  <si>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</si>
  <si>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</si>
  <si>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</si>
  <si>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</si>
  <si>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</si>
  <si>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</si>
  <si>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</si>
  <si>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</si>
  <si>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</si>
  <si>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</si>
  <si>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</si>
  <si>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</si>
  <si>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UG-170929 ROR</t>
  </si>
  <si>
    <t>EXECUTIVE INCENTIVES</t>
  </si>
  <si>
    <t>WA-Direct</t>
  </si>
  <si>
    <t>WA-Allocated</t>
  </si>
  <si>
    <t>IGC-WA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</si>
  <si>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</si>
  <si>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</si>
  <si>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</si>
  <si>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</si>
  <si>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</si>
  <si>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</si>
  <si>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IGC Exec Incentive Plan</t>
  </si>
  <si>
    <t>CNG Direct Employee Incentive Plan</t>
  </si>
  <si>
    <t>CNG Allocated Employee Incentive Plan</t>
  </si>
  <si>
    <t>Total WA Executive Incentives</t>
  </si>
  <si>
    <t>Remove Executive Incentives</t>
  </si>
  <si>
    <t>Incentive</t>
  </si>
  <si>
    <t>Adj.</t>
  </si>
  <si>
    <t xml:space="preserve">Executive </t>
  </si>
  <si>
    <t>Twelve Months Ended December 31, 2019</t>
  </si>
  <si>
    <r>
      <t xml:space="preserve">2.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$1,162,983.</t>
    </r>
  </si>
  <si>
    <t>Remove</t>
  </si>
  <si>
    <t>Interim Period</t>
  </si>
  <si>
    <t xml:space="preserve">EDIT </t>
  </si>
  <si>
    <t>Benefits</t>
  </si>
  <si>
    <t>Complying</t>
  </si>
  <si>
    <t>with</t>
  </si>
  <si>
    <t>WAC 480-90-57</t>
  </si>
  <si>
    <t>(2)(b)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</si>
</sst>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59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707">
    <xf numFmtId="0" fontId="0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9" fillId="0" borderId="0"/>
    <xf numFmtId="0" fontId="16" fillId="0" borderId="0"/>
    <xf numFmtId="164" fontId="13" fillId="0" borderId="0"/>
    <xf numFmtId="164" fontId="32" fillId="0" borderId="0"/>
    <xf numFmtId="167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0" fontId="16" fillId="0" borderId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/>
    <xf numFmtId="0" fontId="29" fillId="0" borderId="0"/>
    <xf numFmtId="4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3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8" fontId="39" fillId="0" borderId="0"/>
    <xf numFmtId="39" fontId="39" fillId="0" borderId="0"/>
    <xf numFmtId="39" fontId="39" fillId="0" borderId="0"/>
    <xf numFmtId="168" fontId="39" fillId="0" borderId="0"/>
    <xf numFmtId="0" fontId="38" fillId="0" borderId="0"/>
    <xf numFmtId="9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36" fillId="0" borderId="0"/>
    <xf numFmtId="49" fontId="3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36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2" fillId="0" borderId="0"/>
    <xf numFmtId="9" fontId="29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8" fontId="39" fillId="0" borderId="0"/>
    <xf numFmtId="9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43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164" fontId="13" fillId="0" borderId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19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" fontId="72" fillId="0" borderId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3" fillId="0" borderId="0" applyFont="0" applyFill="0" applyBorder="0" applyAlignment="0" applyProtection="0"/>
    <xf numFmtId="3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6" fillId="0" borderId="0" applyFont="0" applyFill="0" applyBorder="0" applyProtection="0">
      <alignment horizontal="right"/>
    </xf>
    <xf numFmtId="5" fontId="80" fillId="0" borderId="0"/>
    <xf numFmtId="172" fontId="60" fillId="0" borderId="0">
      <protection locked="0"/>
    </xf>
    <xf numFmtId="173" fontId="83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0" fontId="16" fillId="0" borderId="0"/>
    <xf numFmtId="0" fontId="16" fillId="0" borderId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11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5" fontId="60" fillId="0" borderId="0">
      <protection locked="0"/>
    </xf>
    <xf numFmtId="2" fontId="83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8" fillId="0" borderId="35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9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6" fillId="61" borderId="0"/>
    <xf numFmtId="176" fontId="16" fillId="0" borderId="0"/>
    <xf numFmtId="177" fontId="111" fillId="0" borderId="0" applyNumberFormat="0" applyFill="0" applyBorder="0" applyAlignment="0" applyProtection="0"/>
    <xf numFmtId="0" fontId="16" fillId="0" borderId="0" applyFill="0" applyBorder="0" applyProtection="0">
      <alignment horizontal="right"/>
    </xf>
    <xf numFmtId="0" fontId="16" fillId="0" borderId="0" applyFill="0" applyBorder="0" applyProtection="0">
      <alignment horizontal="right"/>
    </xf>
    <xf numFmtId="178" fontId="16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79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4" fillId="0" borderId="0"/>
    <xf numFmtId="49" fontId="16" fillId="0" borderId="0"/>
    <xf numFmtId="49" fontId="16" fillId="0" borderId="0"/>
    <xf numFmtId="0" fontId="6" fillId="0" borderId="0"/>
    <xf numFmtId="0" fontId="16" fillId="0" borderId="0"/>
    <xf numFmtId="0" fontId="6" fillId="0" borderId="0"/>
    <xf numFmtId="49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1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7" fillId="0" borderId="0"/>
    <xf numFmtId="0" fontId="16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25" fillId="0" borderId="0"/>
    <xf numFmtId="0" fontId="78" fillId="0" borderId="0"/>
    <xf numFmtId="0" fontId="25" fillId="0" borderId="0"/>
    <xf numFmtId="0" fontId="76" fillId="0" borderId="0"/>
    <xf numFmtId="0" fontId="16" fillId="0" borderId="0"/>
    <xf numFmtId="0" fontId="6" fillId="0" borderId="0"/>
    <xf numFmtId="0" fontId="6" fillId="0" borderId="0"/>
    <xf numFmtId="0" fontId="7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16" fillId="0" borderId="0"/>
    <xf numFmtId="0" fontId="79" fillId="0" borderId="0"/>
    <xf numFmtId="0" fontId="11" fillId="0" borderId="0"/>
    <xf numFmtId="0" fontId="16" fillId="0" borderId="0"/>
    <xf numFmtId="164" fontId="13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39" fontId="39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39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80" fillId="0" borderId="0"/>
    <xf numFmtId="0" fontId="118" fillId="0" borderId="0" applyFill="0" applyBorder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0" fontId="121" fillId="52" borderId="0">
      <alignment horizontal="right"/>
    </xf>
    <xf numFmtId="0" fontId="19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8" fillId="62" borderId="31">
      <alignment horizontal="left"/>
    </xf>
    <xf numFmtId="12" fontId="28" fillId="62" borderId="31">
      <alignment horizontal="left"/>
    </xf>
    <xf numFmtId="0" fontId="16" fillId="0" borderId="0" applyFont="0" applyFill="0" applyBorder="0" applyAlignment="0" applyProtection="0"/>
    <xf numFmtId="0" fontId="80" fillId="0" borderId="0"/>
    <xf numFmtId="0" fontId="80" fillId="0" borderId="0"/>
    <xf numFmtId="0" fontId="16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9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9" fillId="54" borderId="0">
      <alignment horizontal="centerContinuous"/>
    </xf>
    <xf numFmtId="0" fontId="69" fillId="2" borderId="0">
      <alignment horizontal="centerContinuous"/>
    </xf>
    <xf numFmtId="0" fontId="19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52" borderId="45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11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1" fontId="16" fillId="0" borderId="9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7" fillId="0" borderId="0">
      <alignment vertical="top"/>
    </xf>
    <xf numFmtId="182" fontId="1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4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34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6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7" fillId="0" borderId="1" applyFill="0" applyBorder="0" applyAlignment="0" applyProtection="0">
      <protection locked="0"/>
    </xf>
    <xf numFmtId="38" fontId="17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16" fillId="0" borderId="0"/>
    <xf numFmtId="0" fontId="155" fillId="0" borderId="0"/>
    <xf numFmtId="43" fontId="16" fillId="0" borderId="0" applyFont="0" applyFill="0" applyBorder="0" applyAlignment="0" applyProtection="0"/>
    <xf numFmtId="183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9" fontId="1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3">
    <xf numFmtId="0" fontId="0" fillId="0" borderId="0" xfId="0"/>
    <xf numFmtId="165" fontId="14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7" fontId="12" fillId="0" borderId="5" xfId="0" applyNumberFormat="1" applyFont="1" applyFill="1" applyBorder="1" applyProtection="1"/>
    <xf numFmtId="37" fontId="12" fillId="0" borderId="6" xfId="0" applyNumberFormat="1" applyFont="1" applyFill="1" applyBorder="1" applyProtection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" xfId="0" applyFont="1" applyFill="1" applyBorder="1"/>
    <xf numFmtId="0" fontId="12" fillId="0" borderId="10" xfId="0" applyFont="1" applyFill="1" applyBorder="1"/>
    <xf numFmtId="37" fontId="12" fillId="0" borderId="0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Continuous"/>
    </xf>
    <xf numFmtId="164" fontId="23" fillId="0" borderId="0" xfId="7" applyFont="1" applyAlignment="1">
      <alignment horizontal="centerContinuous"/>
    </xf>
    <xf numFmtId="164" fontId="22" fillId="0" borderId="0" xfId="7" applyFont="1" applyAlignment="1">
      <alignment horizontal="centerContinuous"/>
    </xf>
    <xf numFmtId="164" fontId="14" fillId="0" borderId="0" xfId="7" applyFont="1" applyAlignment="1">
      <alignment horizontal="centerContinuous"/>
    </xf>
    <xf numFmtId="165" fontId="12" fillId="0" borderId="0" xfId="1" applyNumberFormat="1" applyFont="1"/>
    <xf numFmtId="166" fontId="12" fillId="0" borderId="0" xfId="3" applyNumberFormat="1" applyFont="1"/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11" xfId="0" applyFont="1" applyFill="1" applyBorder="1"/>
    <xf numFmtId="0" fontId="12" fillId="0" borderId="3" xfId="0" applyFont="1" applyFill="1" applyBorder="1" applyAlignment="1" applyProtection="1">
      <alignment horizontal="centerContinuous"/>
    </xf>
    <xf numFmtId="8" fontId="12" fillId="0" borderId="0" xfId="0" applyNumberFormat="1" applyFont="1" applyFill="1"/>
    <xf numFmtId="0" fontId="12" fillId="0" borderId="1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/>
    <xf numFmtId="0" fontId="12" fillId="0" borderId="4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Continuous"/>
    </xf>
    <xf numFmtId="164" fontId="12" fillId="0" borderId="0" xfId="7" applyFont="1"/>
    <xf numFmtId="0" fontId="12" fillId="0" borderId="0" xfId="6" applyFont="1"/>
    <xf numFmtId="17" fontId="12" fillId="0" borderId="0" xfId="6" applyNumberFormat="1" applyFont="1"/>
    <xf numFmtId="0" fontId="12" fillId="0" borderId="4" xfId="0" applyFont="1" applyFill="1" applyBorder="1" applyAlignment="1" applyProtection="1">
      <alignment horizontal="centerContinuous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2" xfId="0" applyNumberFormat="1" applyFont="1" applyFill="1" applyBorder="1" applyAlignment="1" applyProtection="1">
      <alignment horizontal="left"/>
    </xf>
    <xf numFmtId="0" fontId="14" fillId="0" borderId="0" xfId="6" applyFont="1"/>
    <xf numFmtId="0" fontId="26" fillId="0" borderId="0" xfId="6" applyFont="1" applyAlignment="1">
      <alignment horizontal="right"/>
    </xf>
    <xf numFmtId="166" fontId="14" fillId="0" borderId="0" xfId="3" applyNumberFormat="1" applyFont="1"/>
    <xf numFmtId="166" fontId="27" fillId="0" borderId="0" xfId="3" applyNumberFormat="1" applyFont="1"/>
    <xf numFmtId="164" fontId="31" fillId="0" borderId="2" xfId="8" applyFont="1" applyBorder="1" applyAlignment="1" applyProtection="1">
      <alignment horizontal="centerContinuous"/>
    </xf>
    <xf numFmtId="164" fontId="31" fillId="0" borderId="10" xfId="8" applyFont="1" applyBorder="1" applyAlignment="1" applyProtection="1">
      <alignment horizontal="centerContinuous"/>
    </xf>
    <xf numFmtId="164" fontId="32" fillId="0" borderId="10" xfId="8" applyBorder="1" applyAlignment="1">
      <alignment horizontal="centerContinuous"/>
    </xf>
    <xf numFmtId="164" fontId="31" fillId="0" borderId="10" xfId="8" applyFont="1" applyBorder="1" applyAlignment="1">
      <alignment horizontal="centerContinuous"/>
    </xf>
    <xf numFmtId="164" fontId="31" fillId="0" borderId="3" xfId="8" applyFont="1" applyBorder="1" applyAlignment="1">
      <alignment horizontal="centerContinuous"/>
    </xf>
    <xf numFmtId="164" fontId="32" fillId="0" borderId="0" xfId="8"/>
    <xf numFmtId="164" fontId="33" fillId="0" borderId="0" xfId="8" applyFont="1" applyBorder="1" applyAlignment="1" applyProtection="1">
      <alignment horizontal="centerContinuous"/>
    </xf>
    <xf numFmtId="164" fontId="32" fillId="0" borderId="0" xfId="8" applyBorder="1" applyAlignment="1">
      <alignment horizontal="centerContinuous"/>
    </xf>
    <xf numFmtId="164" fontId="31" fillId="0" borderId="0" xfId="8" applyFont="1" applyBorder="1" applyAlignment="1">
      <alignment horizontal="centerContinuous"/>
    </xf>
    <xf numFmtId="164" fontId="31" fillId="0" borderId="5" xfId="8" applyFont="1" applyBorder="1" applyAlignment="1">
      <alignment horizontal="centerContinuous"/>
    </xf>
    <xf numFmtId="164" fontId="31" fillId="0" borderId="13" xfId="8" applyFont="1" applyBorder="1" applyAlignment="1" applyProtection="1">
      <alignment horizontal="centerContinuous"/>
    </xf>
    <xf numFmtId="164" fontId="31" fillId="0" borderId="8" xfId="8" applyFont="1" applyBorder="1" applyAlignment="1" applyProtection="1">
      <alignment horizontal="centerContinuous"/>
    </xf>
    <xf numFmtId="164" fontId="32" fillId="0" borderId="8" xfId="8" applyBorder="1" applyAlignment="1">
      <alignment horizontal="centerContinuous"/>
    </xf>
    <xf numFmtId="164" fontId="31" fillId="0" borderId="8" xfId="8" applyFont="1" applyBorder="1" applyAlignment="1">
      <alignment horizontal="centerContinuous"/>
    </xf>
    <xf numFmtId="164" fontId="31" fillId="0" borderId="4" xfId="8" applyFont="1" applyBorder="1" applyAlignment="1">
      <alignment horizontal="centerContinuous"/>
    </xf>
    <xf numFmtId="164" fontId="31" fillId="0" borderId="11" xfId="8" applyFont="1" applyBorder="1" applyAlignment="1" applyProtection="1">
      <alignment horizontal="center"/>
    </xf>
    <xf numFmtId="164" fontId="31" fillId="0" borderId="14" xfId="8" applyFont="1" applyBorder="1"/>
    <xf numFmtId="164" fontId="31" fillId="0" borderId="11" xfId="8" applyFont="1" applyBorder="1"/>
    <xf numFmtId="164" fontId="31" fillId="0" borderId="15" xfId="8" applyFont="1" applyBorder="1"/>
    <xf numFmtId="164" fontId="31" fillId="0" borderId="9" xfId="8" applyFont="1" applyBorder="1" applyAlignment="1" applyProtection="1">
      <alignment horizontal="centerContinuous"/>
    </xf>
    <xf numFmtId="164" fontId="31" fillId="0" borderId="16" xfId="8" applyFont="1" applyBorder="1" applyAlignment="1" applyProtection="1">
      <alignment horizontal="center"/>
    </xf>
    <xf numFmtId="164" fontId="31" fillId="0" borderId="17" xfId="8" applyFont="1" applyBorder="1" applyAlignment="1" applyProtection="1">
      <alignment horizontal="centerContinuous"/>
    </xf>
    <xf numFmtId="164" fontId="31" fillId="0" borderId="17" xfId="8" applyFont="1" applyBorder="1" applyAlignment="1" applyProtection="1">
      <alignment horizontal="center"/>
    </xf>
    <xf numFmtId="164" fontId="31" fillId="0" borderId="15" xfId="8" applyFont="1" applyBorder="1" applyAlignment="1" applyProtection="1">
      <alignment horizontal="center"/>
    </xf>
    <xf numFmtId="41" fontId="32" fillId="0" borderId="2" xfId="8" applyNumberFormat="1" applyBorder="1"/>
    <xf numFmtId="41" fontId="32" fillId="0" borderId="11" xfId="8" applyNumberFormat="1" applyBorder="1"/>
    <xf numFmtId="41" fontId="32" fillId="0" borderId="3" xfId="8" applyNumberFormat="1" applyBorder="1"/>
    <xf numFmtId="41" fontId="32" fillId="0" borderId="7" xfId="8" applyNumberFormat="1" applyBorder="1"/>
    <xf numFmtId="41" fontId="32" fillId="0" borderId="1" xfId="8" applyNumberFormat="1" applyBorder="1"/>
    <xf numFmtId="41" fontId="32" fillId="0" borderId="5" xfId="8" applyNumberFormat="1" applyBorder="1"/>
    <xf numFmtId="42" fontId="14" fillId="0" borderId="7" xfId="8" applyNumberFormat="1" applyFont="1" applyBorder="1"/>
    <xf numFmtId="166" fontId="14" fillId="0" borderId="1" xfId="3" applyNumberFormat="1" applyFont="1" applyFill="1" applyBorder="1"/>
    <xf numFmtId="41" fontId="14" fillId="0" borderId="5" xfId="8" applyNumberFormat="1" applyFont="1" applyBorder="1"/>
    <xf numFmtId="41" fontId="14" fillId="0" borderId="1" xfId="8" applyNumberFormat="1" applyFont="1" applyBorder="1"/>
    <xf numFmtId="41" fontId="35" fillId="0" borderId="7" xfId="8" applyNumberFormat="1" applyFont="1" applyBorder="1"/>
    <xf numFmtId="41" fontId="35" fillId="0" borderId="1" xfId="8" applyNumberFormat="1" applyFont="1" applyBorder="1"/>
    <xf numFmtId="41" fontId="32" fillId="0" borderId="13" xfId="8" applyNumberFormat="1" applyBorder="1"/>
    <xf numFmtId="41" fontId="32" fillId="0" borderId="9" xfId="8" applyNumberFormat="1" applyBorder="1"/>
    <xf numFmtId="41" fontId="32" fillId="0" borderId="4" xfId="8" applyNumberFormat="1" applyBorder="1"/>
    <xf numFmtId="164" fontId="24" fillId="0" borderId="7" xfId="7" applyFont="1" applyBorder="1" applyAlignment="1">
      <alignment horizontal="centerContinuous"/>
    </xf>
    <xf numFmtId="164" fontId="31" fillId="0" borderId="21" xfId="8" applyFont="1" applyBorder="1" applyAlignment="1" applyProtection="1">
      <alignment horizontal="center"/>
    </xf>
    <xf numFmtId="164" fontId="31" fillId="0" borderId="18" xfId="8" applyFont="1" applyBorder="1" applyAlignment="1" applyProtection="1">
      <alignment horizontal="center"/>
    </xf>
    <xf numFmtId="164" fontId="31" fillId="0" borderId="21" xfId="8" applyFont="1" applyBorder="1"/>
    <xf numFmtId="164" fontId="32" fillId="0" borderId="9" xfId="8" applyBorder="1"/>
    <xf numFmtId="165" fontId="16" fillId="0" borderId="0" xfId="14" applyNumberFormat="1" applyFill="1" applyBorder="1"/>
    <xf numFmtId="0" fontId="1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37" fillId="0" borderId="0" xfId="1" applyNumberFormat="1" applyFont="1" applyFill="1" applyBorder="1"/>
    <xf numFmtId="0" fontId="15" fillId="0" borderId="5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2" fillId="0" borderId="12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37" fontId="12" fillId="0" borderId="4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/>
    </xf>
    <xf numFmtId="10" fontId="12" fillId="0" borderId="4" xfId="0" applyNumberFormat="1" applyFont="1" applyFill="1" applyBorder="1" applyProtection="1"/>
    <xf numFmtId="0" fontId="12" fillId="0" borderId="4" xfId="0" applyFont="1" applyFill="1" applyBorder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164" fontId="14" fillId="0" borderId="9" xfId="8" applyFont="1" applyFill="1" applyBorder="1" applyAlignment="1" applyProtection="1">
      <alignment horizontal="center"/>
    </xf>
    <xf numFmtId="0" fontId="14" fillId="0" borderId="1" xfId="6" applyFont="1" applyFill="1" applyBorder="1"/>
    <xf numFmtId="166" fontId="40" fillId="0" borderId="5" xfId="3" applyNumberFormat="1" applyFont="1" applyFill="1" applyBorder="1"/>
    <xf numFmtId="41" fontId="24" fillId="0" borderId="1" xfId="8" applyNumberFormat="1" applyFont="1" applyFill="1" applyBorder="1"/>
    <xf numFmtId="0" fontId="11" fillId="0" borderId="4" xfId="0" applyFont="1" applyFill="1" applyBorder="1" applyAlignment="1" applyProtection="1">
      <alignment horizontal="centerContinuous"/>
    </xf>
    <xf numFmtId="0" fontId="15" fillId="0" borderId="0" xfId="0" applyFont="1" applyFill="1" applyAlignment="1" applyProtection="1">
      <alignment horizontal="center"/>
    </xf>
    <xf numFmtId="37" fontId="12" fillId="0" borderId="5" xfId="0" applyNumberFormat="1" applyFont="1" applyFill="1" applyBorder="1"/>
    <xf numFmtId="0" fontId="11" fillId="0" borderId="0" xfId="0" applyFont="1" applyFill="1"/>
    <xf numFmtId="37" fontId="12" fillId="0" borderId="0" xfId="0" applyNumberFormat="1" applyFont="1" applyFill="1"/>
    <xf numFmtId="0" fontId="11" fillId="0" borderId="4" xfId="0" applyFont="1" applyFill="1" applyBorder="1" applyAlignment="1" applyProtection="1">
      <alignment horizontal="center"/>
    </xf>
    <xf numFmtId="164" fontId="13" fillId="0" borderId="0" xfId="205" applyBorder="1"/>
    <xf numFmtId="164" fontId="13" fillId="0" borderId="0" xfId="205"/>
    <xf numFmtId="9" fontId="0" fillId="0" borderId="0" xfId="206" applyFont="1"/>
    <xf numFmtId="164" fontId="13" fillId="0" borderId="0" xfId="205" applyAlignment="1">
      <alignment horizontal="center"/>
    </xf>
    <xf numFmtId="164" fontId="13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11" fillId="0" borderId="0" xfId="205" applyFont="1" applyAlignment="1"/>
    <xf numFmtId="164" fontId="13" fillId="0" borderId="0" xfId="205" applyFont="1"/>
    <xf numFmtId="10" fontId="151" fillId="0" borderId="61" xfId="25357" applyNumberFormat="1" applyFont="1" applyFill="1" applyBorder="1"/>
    <xf numFmtId="43" fontId="12" fillId="0" borderId="0" xfId="1" applyFont="1" applyFill="1"/>
    <xf numFmtId="165" fontId="151" fillId="0" borderId="65" xfId="19729" applyNumberFormat="1" applyFont="1" applyFill="1" applyBorder="1" applyProtection="1">
      <protection locked="0"/>
    </xf>
    <xf numFmtId="165" fontId="151" fillId="0" borderId="63" xfId="19729" applyNumberFormat="1" applyFont="1" applyFill="1" applyBorder="1"/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49" fontId="24" fillId="0" borderId="0" xfId="21237" applyNumberFormat="1" applyFont="1"/>
    <xf numFmtId="0" fontId="7" fillId="0" borderId="0" xfId="0" applyFont="1"/>
    <xf numFmtId="49" fontId="16" fillId="0" borderId="0" xfId="26673" applyNumberFormat="1" applyAlignment="1">
      <alignment horizontal="center"/>
    </xf>
    <xf numFmtId="165" fontId="7" fillId="0" borderId="0" xfId="1" applyNumberFormat="1" applyFont="1"/>
    <xf numFmtId="43" fontId="7" fillId="0" borderId="0" xfId="1" applyFont="1"/>
    <xf numFmtId="43" fontId="7" fillId="0" borderId="0" xfId="26702" applyNumberFormat="1" applyFont="1"/>
    <xf numFmtId="49" fontId="16" fillId="0" borderId="0" xfId="26673" applyNumberFormat="1" applyAlignment="1">
      <alignment horizontal="right"/>
    </xf>
    <xf numFmtId="49" fontId="156" fillId="0" borderId="0" xfId="26673" applyNumberFormat="1" applyFont="1" applyAlignment="1">
      <alignment horizontal="center"/>
    </xf>
    <xf numFmtId="0" fontId="7" fillId="0" borderId="0" xfId="0" applyFont="1" applyAlignment="1">
      <alignment horizontal="left"/>
    </xf>
    <xf numFmtId="43" fontId="157" fillId="0" borderId="65" xfId="1" applyFont="1" applyBorder="1"/>
    <xf numFmtId="43" fontId="7" fillId="0" borderId="65" xfId="1" applyFont="1" applyBorder="1"/>
    <xf numFmtId="165" fontId="7" fillId="0" borderId="65" xfId="1" applyNumberFormat="1" applyFont="1" applyBorder="1"/>
    <xf numFmtId="0" fontId="7" fillId="0" borderId="0" xfId="0" applyFont="1" applyAlignment="1">
      <alignment vertical="center"/>
    </xf>
    <xf numFmtId="165" fontId="157" fillId="0" borderId="0" xfId="1" applyNumberFormat="1" applyFont="1" applyAlignment="1">
      <alignment horizontal="center"/>
    </xf>
    <xf numFmtId="43" fontId="157" fillId="0" borderId="0" xfId="1" applyFont="1" applyAlignment="1">
      <alignment horizontal="center"/>
    </xf>
    <xf numFmtId="49" fontId="34" fillId="0" borderId="65" xfId="26673" quotePrefix="1" applyNumberFormat="1" applyFont="1" applyBorder="1" applyAlignment="1">
      <alignment horizontal="center"/>
    </xf>
    <xf numFmtId="17" fontId="157" fillId="0" borderId="65" xfId="0" quotePrefix="1" applyNumberFormat="1" applyFont="1" applyBorder="1"/>
    <xf numFmtId="165" fontId="34" fillId="0" borderId="65" xfId="1" applyNumberFormat="1" applyFont="1" applyBorder="1" applyAlignment="1">
      <alignment horizontal="center"/>
    </xf>
    <xf numFmtId="49" fontId="34" fillId="0" borderId="0" xfId="26673" quotePrefix="1" applyNumberFormat="1" applyFont="1" applyAlignment="1">
      <alignment horizontal="center"/>
    </xf>
    <xf numFmtId="17" fontId="157" fillId="0" borderId="0" xfId="0" quotePrefix="1" applyNumberFormat="1" applyFont="1"/>
    <xf numFmtId="165" fontId="34" fillId="0" borderId="0" xfId="1" applyNumberFormat="1" applyFont="1" applyAlignment="1">
      <alignment horizontal="center"/>
    </xf>
    <xf numFmtId="0" fontId="7" fillId="0" borderId="0" xfId="0" quotePrefix="1" applyFont="1"/>
    <xf numFmtId="43" fontId="16" fillId="0" borderId="0" xfId="26676"/>
    <xf numFmtId="43" fontId="16" fillId="0" borderId="0" xfId="26677"/>
    <xf numFmtId="43" fontId="16" fillId="0" borderId="0" xfId="1" applyFont="1"/>
    <xf numFmtId="43" fontId="7" fillId="0" borderId="5" xfId="1" applyFont="1" applyBorder="1"/>
    <xf numFmtId="165" fontId="0" fillId="0" borderId="0" xfId="0" applyNumberFormat="1"/>
    <xf numFmtId="0" fontId="7" fillId="0" borderId="0" xfId="0" quotePrefix="1" applyFont="1" applyAlignment="1">
      <alignment horizontal="left"/>
    </xf>
    <xf numFmtId="43" fontId="16" fillId="0" borderId="10" xfId="26677" applyBorder="1"/>
    <xf numFmtId="43" fontId="16" fillId="0" borderId="10" xfId="1" applyFont="1" applyBorder="1"/>
    <xf numFmtId="49" fontId="16" fillId="0" borderId="0" xfId="21504" applyNumberFormat="1" applyFont="1"/>
    <xf numFmtId="49" fontId="7" fillId="0" borderId="0" xfId="22081" applyNumberFormat="1" applyFont="1"/>
    <xf numFmtId="49" fontId="7" fillId="0" borderId="0" xfId="21832" applyNumberFormat="1" applyFont="1"/>
    <xf numFmtId="49" fontId="16" fillId="0" borderId="0" xfId="21781" applyNumberFormat="1" applyFont="1"/>
    <xf numFmtId="49" fontId="7" fillId="0" borderId="0" xfId="21752" applyNumberFormat="1" applyFont="1"/>
    <xf numFmtId="49" fontId="7" fillId="0" borderId="0" xfId="21724" applyNumberFormat="1" applyFont="1"/>
    <xf numFmtId="49" fontId="16" fillId="0" borderId="0" xfId="21700" applyNumberFormat="1"/>
    <xf numFmtId="49" fontId="16" fillId="0" borderId="0" xfId="26682" applyNumberFormat="1"/>
    <xf numFmtId="49" fontId="7" fillId="0" borderId="0" xfId="0" applyNumberFormat="1" applyFont="1"/>
    <xf numFmtId="49" fontId="16" fillId="0" borderId="0" xfId="21556" applyNumberFormat="1"/>
    <xf numFmtId="49" fontId="16" fillId="0" borderId="0" xfId="22012" applyNumberFormat="1"/>
    <xf numFmtId="165" fontId="16" fillId="0" borderId="0" xfId="1" applyNumberFormat="1" applyFont="1"/>
    <xf numFmtId="43" fontId="7" fillId="0" borderId="0" xfId="26683" applyFont="1"/>
    <xf numFmtId="43" fontId="16" fillId="0" borderId="65" xfId="26677" applyBorder="1"/>
    <xf numFmtId="43" fontId="16" fillId="0" borderId="12" xfId="26677" applyBorder="1"/>
    <xf numFmtId="43" fontId="16" fillId="0" borderId="12" xfId="1" applyFont="1" applyBorder="1"/>
    <xf numFmtId="43" fontId="16" fillId="0" borderId="65" xfId="1" applyFont="1" applyBorder="1"/>
    <xf numFmtId="49" fontId="7" fillId="0" borderId="0" xfId="21805" applyNumberFormat="1" applyFont="1"/>
    <xf numFmtId="0" fontId="16" fillId="0" borderId="0" xfId="21504" applyFont="1"/>
    <xf numFmtId="0" fontId="7" fillId="0" borderId="0" xfId="22081" applyFont="1"/>
    <xf numFmtId="0" fontId="7" fillId="0" borderId="0" xfId="21832" applyFont="1"/>
    <xf numFmtId="0" fontId="16" fillId="0" borderId="0" xfId="21781" applyFont="1"/>
    <xf numFmtId="0" fontId="7" fillId="0" borderId="0" xfId="21752" applyFont="1"/>
    <xf numFmtId="0" fontId="7" fillId="0" borderId="0" xfId="21724" applyNumberFormat="1" applyFont="1"/>
    <xf numFmtId="0" fontId="16" fillId="0" borderId="0" xfId="21700"/>
    <xf numFmtId="0" fontId="16" fillId="0" borderId="0" xfId="26682"/>
    <xf numFmtId="0" fontId="16" fillId="0" borderId="0" xfId="21556"/>
    <xf numFmtId="0" fontId="16" fillId="0" borderId="0" xfId="22012"/>
    <xf numFmtId="43" fontId="16" fillId="0" borderId="0" xfId="21504" applyNumberFormat="1" applyFont="1"/>
    <xf numFmtId="43" fontId="16" fillId="0" borderId="10" xfId="26685" applyBorder="1"/>
    <xf numFmtId="43" fontId="16" fillId="0" borderId="10" xfId="26686" applyBorder="1"/>
    <xf numFmtId="43" fontId="16" fillId="0" borderId="10" xfId="26687" applyBorder="1"/>
    <xf numFmtId="43" fontId="16" fillId="0" borderId="10" xfId="19796" applyBorder="1"/>
    <xf numFmtId="43" fontId="16" fillId="0" borderId="10" xfId="26688" applyBorder="1"/>
    <xf numFmtId="43" fontId="16" fillId="0" borderId="10" xfId="26689" applyBorder="1"/>
    <xf numFmtId="43" fontId="16" fillId="0" borderId="10" xfId="26690" applyBorder="1"/>
    <xf numFmtId="43" fontId="7" fillId="0" borderId="10" xfId="26683" applyFont="1" applyBorder="1"/>
    <xf numFmtId="43" fontId="16" fillId="0" borderId="10" xfId="26691" applyBorder="1"/>
    <xf numFmtId="43" fontId="16" fillId="0" borderId="10" xfId="26692" applyBorder="1"/>
    <xf numFmtId="43" fontId="16" fillId="0" borderId="0" xfId="26685"/>
    <xf numFmtId="43" fontId="16" fillId="0" borderId="0" xfId="26686"/>
    <xf numFmtId="43" fontId="16" fillId="0" borderId="0" xfId="26687"/>
    <xf numFmtId="43" fontId="16" fillId="0" borderId="0" xfId="19796"/>
    <xf numFmtId="43" fontId="16" fillId="0" borderId="0" xfId="26688"/>
    <xf numFmtId="43" fontId="16" fillId="0" borderId="0" xfId="26689"/>
    <xf numFmtId="43" fontId="16" fillId="0" borderId="0" xfId="26690"/>
    <xf numFmtId="43" fontId="16" fillId="0" borderId="0" xfId="26691"/>
    <xf numFmtId="43" fontId="16" fillId="0" borderId="0" xfId="26692"/>
    <xf numFmtId="43" fontId="7" fillId="0" borderId="0" xfId="0" applyNumberFormat="1" applyFont="1"/>
    <xf numFmtId="0" fontId="16" fillId="0" borderId="0" xfId="0" quotePrefix="1" applyFont="1"/>
    <xf numFmtId="165" fontId="7" fillId="0" borderId="0" xfId="0" applyNumberFormat="1" applyFont="1"/>
    <xf numFmtId="43" fontId="16" fillId="0" borderId="0" xfId="68" applyFont="1"/>
    <xf numFmtId="43" fontId="16" fillId="0" borderId="0" xfId="26694"/>
    <xf numFmtId="43" fontId="16" fillId="0" borderId="0" xfId="26695"/>
    <xf numFmtId="43" fontId="16" fillId="0" borderId="0" xfId="26683"/>
    <xf numFmtId="43" fontId="0" fillId="0" borderId="0" xfId="0" applyNumberFormat="1"/>
    <xf numFmtId="43" fontId="16" fillId="0" borderId="0" xfId="26696"/>
    <xf numFmtId="49" fontId="16" fillId="0" borderId="0" xfId="21456" applyNumberFormat="1"/>
    <xf numFmtId="49" fontId="16" fillId="0" borderId="0" xfId="26697" applyNumberFormat="1"/>
    <xf numFmtId="49" fontId="16" fillId="0" borderId="0" xfId="26698" applyNumberFormat="1"/>
    <xf numFmtId="43" fontId="16" fillId="0" borderId="0" xfId="26699"/>
    <xf numFmtId="49" fontId="7" fillId="0" borderId="0" xfId="22104" applyNumberFormat="1" applyFont="1"/>
    <xf numFmtId="49" fontId="7" fillId="0" borderId="0" xfId="22035" applyNumberFormat="1" applyFont="1"/>
    <xf numFmtId="0" fontId="157" fillId="0" borderId="0" xfId="0" applyFont="1"/>
    <xf numFmtId="43" fontId="34" fillId="0" borderId="0" xfId="26676" applyFont="1"/>
    <xf numFmtId="43" fontId="34" fillId="0" borderId="66" xfId="26677" applyFont="1" applyBorder="1"/>
    <xf numFmtId="165" fontId="157" fillId="0" borderId="0" xfId="1" applyNumberFormat="1" applyFont="1"/>
    <xf numFmtId="43" fontId="157" fillId="0" borderId="0" xfId="1" applyFont="1"/>
    <xf numFmtId="43" fontId="157" fillId="0" borderId="5" xfId="1" applyFont="1" applyBorder="1"/>
    <xf numFmtId="2" fontId="7" fillId="0" borderId="0" xfId="21805" applyNumberFormat="1" applyFont="1" applyAlignment="1">
      <alignment wrapText="1"/>
    </xf>
    <xf numFmtId="2" fontId="16" fillId="0" borderId="0" xfId="21237" applyNumberFormat="1" applyAlignment="1">
      <alignment wrapText="1"/>
    </xf>
    <xf numFmtId="49" fontId="16" fillId="0" borderId="0" xfId="21237" applyNumberFormat="1"/>
    <xf numFmtId="49" fontId="16" fillId="0" borderId="0" xfId="21805" applyNumberFormat="1" applyFont="1"/>
    <xf numFmtId="10" fontId="7" fillId="0" borderId="0" xfId="26702" applyNumberFormat="1" applyFont="1"/>
    <xf numFmtId="43" fontId="7" fillId="0" borderId="7" xfId="1" applyFont="1" applyBorder="1"/>
    <xf numFmtId="49" fontId="157" fillId="0" borderId="0" xfId="21805" applyNumberFormat="1" applyFont="1"/>
    <xf numFmtId="0" fontId="7" fillId="0" borderId="65" xfId="0" applyFont="1" applyBorder="1"/>
    <xf numFmtId="43" fontId="157" fillId="0" borderId="0" xfId="0" applyNumberFormat="1" applyFont="1"/>
    <xf numFmtId="43" fontId="7" fillId="0" borderId="17" xfId="1" applyFont="1" applyBorder="1"/>
    <xf numFmtId="0" fontId="15" fillId="0" borderId="0" xfId="0" applyFont="1" applyFill="1" applyAlignment="1" applyProtection="1">
      <alignment horizontal="center"/>
    </xf>
    <xf numFmtId="10" fontId="15" fillId="0" borderId="0" xfId="0" applyNumberFormat="1" applyFont="1" applyFill="1"/>
    <xf numFmtId="44" fontId="0" fillId="0" borderId="0" xfId="3" applyFont="1"/>
    <xf numFmtId="0" fontId="15" fillId="0" borderId="0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center"/>
    </xf>
    <xf numFmtId="37" fontId="12" fillId="0" borderId="1" xfId="0" applyNumberFormat="1" applyFont="1" applyFill="1" applyBorder="1" applyProtection="1"/>
    <xf numFmtId="44" fontId="0" fillId="0" borderId="0" xfId="3" applyFont="1" applyFill="1"/>
    <xf numFmtId="0" fontId="14" fillId="0" borderId="0" xfId="0" applyFont="1"/>
    <xf numFmtId="0" fontId="11" fillId="0" borderId="65" xfId="0" applyFont="1" applyFill="1" applyBorder="1" applyAlignment="1" applyProtection="1">
      <alignment horizontal="center"/>
    </xf>
    <xf numFmtId="0" fontId="12" fillId="0" borderId="65" xfId="0" applyFont="1" applyFill="1" applyBorder="1"/>
    <xf numFmtId="0" fontId="11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centerContinuous"/>
    </xf>
    <xf numFmtId="0" fontId="12" fillId="0" borderId="13" xfId="0" applyFont="1" applyFill="1" applyBorder="1" applyAlignment="1" applyProtection="1">
      <alignment horizontal="centerContinuous"/>
    </xf>
    <xf numFmtId="0" fontId="12" fillId="0" borderId="2" xfId="0" applyFont="1" applyFill="1" applyBorder="1"/>
    <xf numFmtId="0" fontId="12" fillId="0" borderId="7" xfId="0" applyFont="1" applyFill="1" applyBorder="1" applyAlignment="1" applyProtection="1">
      <alignment horizontal="left"/>
    </xf>
    <xf numFmtId="37" fontId="12" fillId="0" borderId="67" xfId="0" applyNumberFormat="1" applyFont="1" applyFill="1" applyBorder="1" applyAlignment="1" applyProtection="1">
      <alignment horizontal="left"/>
    </xf>
    <xf numFmtId="37" fontId="12" fillId="0" borderId="7" xfId="0" applyNumberFormat="1" applyFont="1" applyFill="1" applyBorder="1" applyProtection="1"/>
    <xf numFmtId="37" fontId="12" fillId="0" borderId="13" xfId="0" applyNumberFormat="1" applyFont="1" applyFill="1" applyBorder="1" applyAlignment="1" applyProtection="1">
      <alignment horizontal="left"/>
    </xf>
    <xf numFmtId="0" fontId="12" fillId="0" borderId="67" xfId="0" applyFont="1" applyFill="1" applyBorder="1" applyAlignment="1" applyProtection="1">
      <alignment horizontal="left"/>
    </xf>
    <xf numFmtId="0" fontId="12" fillId="0" borderId="13" xfId="0" applyFont="1" applyFill="1" applyBorder="1"/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1" xfId="0" applyFont="1" applyFill="1" applyBorder="1" applyAlignment="1" applyProtection="1">
      <alignment horizontal="centerContinuous"/>
    </xf>
    <xf numFmtId="0" fontId="11" fillId="0" borderId="7" xfId="0" applyFont="1" applyFill="1" applyBorder="1" applyAlignment="1" applyProtection="1">
      <alignment horizontal="center"/>
    </xf>
    <xf numFmtId="0" fontId="11" fillId="0" borderId="65" xfId="0" applyFont="1" applyFill="1" applyBorder="1" applyAlignment="1"/>
    <xf numFmtId="0" fontId="12" fillId="0" borderId="65" xfId="0" applyFont="1" applyFill="1" applyBorder="1" applyAlignment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65" xfId="0" applyFont="1" applyFill="1" applyBorder="1" applyAlignment="1">
      <alignment horizontal="center" wrapText="1"/>
    </xf>
    <xf numFmtId="0" fontId="11" fillId="0" borderId="0" xfId="0" applyFont="1" applyFill="1" applyAlignment="1" applyProtection="1">
      <alignment horizontal="center" wrapText="1"/>
    </xf>
  </cellXfs>
  <cellStyles count="26707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2 9" xfId="26704" xr:uid="{A0798680-4B5B-449D-89CC-FAA2739B51AE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62" xfId="26706" xr:uid="{D394ED9F-E21B-4A47-94C4-9DB5833F15FC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6" xfId="26705" xr:uid="{A3DFF670-04C5-40FB-A6BB-9176F3B060AF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2 9" xfId="26703" xr:uid="{7D343D83-C421-4814-BE52-97976902B174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504825</xdr:colOff>
          <xdr:row>54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6:L38"/>
  <sheetViews>
    <sheetView view="pageBreakPreview" zoomScaleNormal="100" zoomScaleSheetLayoutView="100" workbookViewId="0">
      <selection activeCell="D47" sqref="D47"/>
    </sheetView>
  </sheetViews>
  <sheetFormatPr defaultRowHeight="12"/>
  <cols>
    <col min="1" max="1" width="8" style="116" customWidth="1"/>
    <col min="2" max="3" width="9.33203125" style="116"/>
    <col min="4" max="4" width="13.5" style="116" customWidth="1"/>
    <col min="5" max="5" width="16.83203125" style="116" customWidth="1"/>
    <col min="6" max="9" width="9.33203125" style="116"/>
    <col min="10" max="10" width="9.5" style="116" customWidth="1"/>
    <col min="11" max="16384" width="9.33203125" style="116"/>
  </cols>
  <sheetData>
    <row r="6" spans="3:11">
      <c r="C6" s="115"/>
    </row>
    <row r="7" spans="3:11">
      <c r="C7" s="115"/>
    </row>
    <row r="8" spans="3:11">
      <c r="C8" s="115"/>
    </row>
    <row r="9" spans="3:11">
      <c r="J9" s="115"/>
      <c r="K9" s="115"/>
    </row>
    <row r="27" spans="12:12" ht="12.75">
      <c r="L27" s="117"/>
    </row>
    <row r="38" spans="11:11">
      <c r="K38" s="118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504825</xdr:colOff>
                <xdr:row>54</xdr:row>
                <xdr:rowOff>28575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99"/>
  <sheetViews>
    <sheetView view="pageBreakPreview" topLeftCell="L31" zoomScale="106" zoomScaleNormal="100" zoomScaleSheetLayoutView="106" workbookViewId="0">
      <selection activeCell="T30" sqref="T30"/>
    </sheetView>
  </sheetViews>
  <sheetFormatPr defaultRowHeight="12.75"/>
  <cols>
    <col min="1" max="1" width="4.5" customWidth="1"/>
    <col min="2" max="2" width="15.83203125" customWidth="1"/>
    <col min="3" max="3" width="8.5" customWidth="1"/>
    <col min="4" max="4" width="6.83203125" customWidth="1"/>
    <col min="5" max="5" width="59.5" bestFit="1" customWidth="1"/>
    <col min="6" max="7" width="25.6640625" bestFit="1" customWidth="1"/>
    <col min="8" max="9" width="26.83203125" bestFit="1" customWidth="1"/>
    <col min="10" max="10" width="26.5" bestFit="1" customWidth="1"/>
    <col min="11" max="11" width="27.33203125" bestFit="1" customWidth="1"/>
    <col min="12" max="12" width="27.6640625" bestFit="1" customWidth="1"/>
    <col min="13" max="13" width="28.1640625" bestFit="1" customWidth="1"/>
    <col min="14" max="14" width="27.1640625" bestFit="1" customWidth="1"/>
    <col min="15" max="15" width="28.5" bestFit="1" customWidth="1"/>
    <col min="16" max="16" width="27.33203125" bestFit="1" customWidth="1"/>
    <col min="17" max="17" width="28" bestFit="1" customWidth="1"/>
    <col min="18" max="18" width="27.6640625" bestFit="1" customWidth="1"/>
    <col min="19" max="19" width="28" bestFit="1" customWidth="1"/>
    <col min="21" max="21" width="21" bestFit="1" customWidth="1"/>
    <col min="22" max="22" width="25.6640625" style="263" bestFit="1" customWidth="1"/>
    <col min="23" max="23" width="26.5" style="263" bestFit="1" customWidth="1"/>
    <col min="24" max="24" width="24.83203125" style="263" bestFit="1" customWidth="1"/>
    <col min="25" max="25" width="41.5" style="263" bestFit="1" customWidth="1"/>
    <col min="26" max="26" width="23" style="263" bestFit="1" customWidth="1"/>
    <col min="27" max="27" width="16.83203125" bestFit="1" customWidth="1"/>
    <col min="28" max="28" width="22.6640625" style="263" bestFit="1" customWidth="1"/>
    <col min="29" max="29" width="26.5" bestFit="1" customWidth="1"/>
    <col min="30" max="30" width="23.1640625" bestFit="1" customWidth="1"/>
    <col min="31" max="31" width="48" customWidth="1"/>
  </cols>
  <sheetData>
    <row r="1" spans="1:32" ht="15.75">
      <c r="A1" s="178" t="s">
        <v>0</v>
      </c>
      <c r="B1" s="179"/>
      <c r="C1" s="179"/>
      <c r="D1" s="179"/>
      <c r="E1" s="179"/>
      <c r="F1" s="180" t="s">
        <v>421</v>
      </c>
      <c r="G1" s="180" t="s">
        <v>421</v>
      </c>
      <c r="H1" s="180" t="s">
        <v>421</v>
      </c>
      <c r="I1" s="180" t="s">
        <v>421</v>
      </c>
      <c r="J1" s="180" t="s">
        <v>421</v>
      </c>
      <c r="K1" s="180" t="s">
        <v>421</v>
      </c>
      <c r="L1" s="180" t="s">
        <v>421</v>
      </c>
      <c r="M1" s="180" t="s">
        <v>421</v>
      </c>
      <c r="N1" s="180" t="s">
        <v>421</v>
      </c>
      <c r="O1" s="180" t="s">
        <v>421</v>
      </c>
      <c r="P1" s="180" t="s">
        <v>421</v>
      </c>
      <c r="Q1" s="180" t="s">
        <v>421</v>
      </c>
      <c r="R1" s="180" t="s">
        <v>421</v>
      </c>
      <c r="S1" s="181"/>
      <c r="T1" s="179"/>
      <c r="U1" s="181"/>
      <c r="V1" s="182"/>
      <c r="W1" s="182"/>
      <c r="X1" s="182"/>
      <c r="Y1" s="182"/>
      <c r="Z1" s="182"/>
      <c r="AA1" s="181"/>
      <c r="AB1" s="182"/>
      <c r="AC1" s="179"/>
      <c r="AD1" s="179"/>
      <c r="AE1" s="179"/>
    </row>
    <row r="2" spans="1:32" ht="15.75">
      <c r="A2" s="178" t="s">
        <v>422</v>
      </c>
      <c r="B2" s="179"/>
      <c r="C2" s="179"/>
      <c r="D2" s="179"/>
      <c r="E2" s="17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79"/>
      <c r="U2" s="181"/>
      <c r="V2" s="182"/>
      <c r="W2" s="182"/>
      <c r="X2" s="182"/>
      <c r="Y2" s="182"/>
      <c r="Z2" s="182"/>
      <c r="AA2" s="181"/>
      <c r="AB2" s="182"/>
      <c r="AC2" s="179"/>
      <c r="AD2" s="179"/>
      <c r="AE2" s="179"/>
    </row>
    <row r="3" spans="1:32" ht="15.75">
      <c r="A3" s="178" t="s">
        <v>991</v>
      </c>
      <c r="B3" s="179"/>
      <c r="C3" s="179"/>
      <c r="D3" s="179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  <c r="T3" s="179"/>
      <c r="U3" s="181"/>
      <c r="V3" s="182"/>
      <c r="W3" s="182"/>
      <c r="X3" s="182"/>
      <c r="Y3" s="182"/>
      <c r="Z3" s="182"/>
      <c r="AA3" s="181"/>
      <c r="AB3" s="182"/>
      <c r="AC3" s="179"/>
      <c r="AD3" s="179"/>
      <c r="AE3" s="179"/>
    </row>
    <row r="4" spans="1:32" ht="15.75">
      <c r="A4" s="178"/>
      <c r="B4" s="179"/>
      <c r="C4" s="179"/>
      <c r="D4" s="179"/>
      <c r="E4" s="179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179"/>
      <c r="U4" s="181"/>
      <c r="V4" s="182"/>
      <c r="W4" s="182"/>
      <c r="X4" s="182"/>
      <c r="Y4" s="182"/>
      <c r="Z4" s="182"/>
      <c r="AA4" s="181"/>
      <c r="AB4" s="182"/>
      <c r="AC4" s="179"/>
      <c r="AD4" s="179"/>
      <c r="AE4" s="179"/>
    </row>
    <row r="5" spans="1:32">
      <c r="A5" s="179"/>
      <c r="B5" s="179"/>
      <c r="C5" s="179"/>
      <c r="D5" s="179"/>
      <c r="E5" s="179"/>
      <c r="F5" s="180" t="s">
        <v>423</v>
      </c>
      <c r="G5" s="180" t="s">
        <v>992</v>
      </c>
      <c r="H5" s="180" t="s">
        <v>992</v>
      </c>
      <c r="I5" s="180" t="s">
        <v>992</v>
      </c>
      <c r="J5" s="180" t="s">
        <v>992</v>
      </c>
      <c r="K5" s="180" t="s">
        <v>992</v>
      </c>
      <c r="L5" s="180" t="s">
        <v>992</v>
      </c>
      <c r="M5" s="180" t="s">
        <v>992</v>
      </c>
      <c r="N5" s="180" t="s">
        <v>992</v>
      </c>
      <c r="O5" s="180" t="s">
        <v>992</v>
      </c>
      <c r="P5" s="180" t="s">
        <v>992</v>
      </c>
      <c r="Q5" s="180" t="s">
        <v>992</v>
      </c>
      <c r="R5" s="180" t="s">
        <v>992</v>
      </c>
      <c r="S5" s="181"/>
      <c r="T5" s="179"/>
      <c r="U5" s="181"/>
      <c r="V5" s="182"/>
      <c r="W5" s="182"/>
      <c r="X5" s="182"/>
      <c r="Y5" s="182"/>
      <c r="Z5" s="182"/>
      <c r="AA5" s="181"/>
      <c r="AB5" s="182"/>
      <c r="AC5" s="179"/>
      <c r="AD5" s="179"/>
      <c r="AE5" s="179"/>
    </row>
    <row r="6" spans="1:32">
      <c r="A6" s="179"/>
      <c r="B6" s="179"/>
      <c r="C6" s="179"/>
      <c r="D6" s="179"/>
      <c r="E6" s="179"/>
      <c r="F6" s="180" t="s">
        <v>424</v>
      </c>
      <c r="G6" s="180" t="s">
        <v>424</v>
      </c>
      <c r="H6" s="180" t="s">
        <v>424</v>
      </c>
      <c r="I6" s="180" t="s">
        <v>424</v>
      </c>
      <c r="J6" s="180" t="s">
        <v>424</v>
      </c>
      <c r="K6" s="180" t="s">
        <v>424</v>
      </c>
      <c r="L6" s="180" t="s">
        <v>424</v>
      </c>
      <c r="M6" s="180" t="s">
        <v>424</v>
      </c>
      <c r="N6" s="180" t="s">
        <v>424</v>
      </c>
      <c r="O6" s="180" t="s">
        <v>424</v>
      </c>
      <c r="P6" s="180" t="s">
        <v>424</v>
      </c>
      <c r="Q6" s="180" t="s">
        <v>424</v>
      </c>
      <c r="R6" s="180" t="s">
        <v>424</v>
      </c>
      <c r="S6" s="181"/>
      <c r="T6" s="179"/>
      <c r="U6" s="181"/>
      <c r="V6" s="183"/>
      <c r="W6" s="182"/>
      <c r="X6" s="182"/>
      <c r="Y6" s="182" t="s">
        <v>425</v>
      </c>
      <c r="Z6" s="182"/>
      <c r="AA6" s="181"/>
      <c r="AB6" s="182"/>
      <c r="AC6" s="179"/>
      <c r="AD6" s="179"/>
      <c r="AE6" s="179"/>
    </row>
    <row r="7" spans="1:32">
      <c r="A7" s="179"/>
      <c r="B7" s="179"/>
      <c r="C7" s="179"/>
      <c r="D7" s="179"/>
      <c r="E7" s="179"/>
      <c r="F7" s="180" t="s">
        <v>426</v>
      </c>
      <c r="G7" s="180" t="s">
        <v>426</v>
      </c>
      <c r="H7" s="180" t="s">
        <v>426</v>
      </c>
      <c r="I7" s="180" t="s">
        <v>426</v>
      </c>
      <c r="J7" s="180" t="s">
        <v>426</v>
      </c>
      <c r="K7" s="180" t="s">
        <v>426</v>
      </c>
      <c r="L7" s="180" t="s">
        <v>426</v>
      </c>
      <c r="M7" s="180" t="s">
        <v>426</v>
      </c>
      <c r="N7" s="180" t="s">
        <v>426</v>
      </c>
      <c r="O7" s="180" t="s">
        <v>426</v>
      </c>
      <c r="P7" s="180" t="s">
        <v>426</v>
      </c>
      <c r="Q7" s="180" t="s">
        <v>426</v>
      </c>
      <c r="R7" s="180" t="s">
        <v>426</v>
      </c>
      <c r="S7" s="181"/>
      <c r="T7" s="179"/>
      <c r="U7" s="181"/>
      <c r="V7" s="183"/>
      <c r="W7" s="182"/>
      <c r="X7" s="182"/>
      <c r="Y7" s="182" t="s">
        <v>372</v>
      </c>
      <c r="Z7" s="281">
        <v>0.75170000000000003</v>
      </c>
      <c r="AA7" s="181"/>
      <c r="AB7" s="182"/>
      <c r="AC7" s="179"/>
      <c r="AD7" s="179"/>
      <c r="AE7" s="179"/>
    </row>
    <row r="8" spans="1:32">
      <c r="A8" s="179"/>
      <c r="B8" s="179"/>
      <c r="C8" s="179"/>
      <c r="D8" s="179"/>
      <c r="E8" s="184"/>
      <c r="F8" s="185" t="s">
        <v>46</v>
      </c>
      <c r="G8" s="185" t="s">
        <v>22</v>
      </c>
      <c r="H8" s="185" t="s">
        <v>25</v>
      </c>
      <c r="I8" s="185" t="s">
        <v>27</v>
      </c>
      <c r="J8" s="185" t="s">
        <v>29</v>
      </c>
      <c r="K8" s="185" t="s">
        <v>31</v>
      </c>
      <c r="L8" s="185" t="s">
        <v>33</v>
      </c>
      <c r="M8" s="185" t="s">
        <v>35</v>
      </c>
      <c r="N8" s="185" t="s">
        <v>38</v>
      </c>
      <c r="O8" s="185" t="s">
        <v>40</v>
      </c>
      <c r="P8" s="185" t="s">
        <v>42</v>
      </c>
      <c r="Q8" s="185" t="s">
        <v>44</v>
      </c>
      <c r="R8" s="185" t="s">
        <v>46</v>
      </c>
      <c r="S8" s="181"/>
      <c r="T8" s="179"/>
      <c r="U8" s="181"/>
      <c r="V8" s="182"/>
      <c r="W8" s="182"/>
      <c r="X8" s="182"/>
      <c r="Y8" s="182" t="s">
        <v>373</v>
      </c>
      <c r="Z8" s="281">
        <v>0.24829999999999999</v>
      </c>
      <c r="AA8" s="181"/>
      <c r="AB8" s="182"/>
      <c r="AC8" s="179"/>
      <c r="AD8" s="179"/>
      <c r="AE8" s="179"/>
    </row>
    <row r="9" spans="1:32">
      <c r="A9" s="179"/>
      <c r="B9" s="179"/>
      <c r="C9" s="179"/>
      <c r="D9" s="179"/>
      <c r="E9" s="184"/>
      <c r="F9" s="180" t="s">
        <v>120</v>
      </c>
      <c r="G9" s="180" t="s">
        <v>120</v>
      </c>
      <c r="H9" s="180" t="s">
        <v>120</v>
      </c>
      <c r="I9" s="180" t="s">
        <v>120</v>
      </c>
      <c r="J9" s="180" t="s">
        <v>120</v>
      </c>
      <c r="K9" s="180" t="s">
        <v>120</v>
      </c>
      <c r="L9" s="180" t="s">
        <v>120</v>
      </c>
      <c r="M9" s="180" t="s">
        <v>120</v>
      </c>
      <c r="N9" s="180" t="s">
        <v>120</v>
      </c>
      <c r="O9" s="180" t="s">
        <v>120</v>
      </c>
      <c r="P9" s="180" t="s">
        <v>120</v>
      </c>
      <c r="Q9" s="180" t="s">
        <v>120</v>
      </c>
      <c r="R9" s="180" t="s">
        <v>120</v>
      </c>
      <c r="S9" s="181"/>
      <c r="T9" s="179"/>
      <c r="U9" s="181"/>
      <c r="V9" s="182"/>
      <c r="W9" s="182"/>
      <c r="X9" s="182"/>
      <c r="Y9" s="182"/>
      <c r="Z9" s="182"/>
      <c r="AA9" s="181"/>
      <c r="AB9" s="182"/>
      <c r="AC9" s="179"/>
      <c r="AD9" s="179"/>
      <c r="AE9" s="179"/>
    </row>
    <row r="10" spans="1:32">
      <c r="A10" s="179"/>
      <c r="B10" s="179"/>
      <c r="C10" s="179"/>
      <c r="D10" s="179"/>
      <c r="E10" s="184"/>
      <c r="F10" s="180" t="s">
        <v>427</v>
      </c>
      <c r="G10" s="180" t="s">
        <v>427</v>
      </c>
      <c r="H10" s="180" t="s">
        <v>427</v>
      </c>
      <c r="I10" s="180" t="s">
        <v>427</v>
      </c>
      <c r="J10" s="180" t="s">
        <v>427</v>
      </c>
      <c r="K10" s="180" t="s">
        <v>427</v>
      </c>
      <c r="L10" s="180" t="s">
        <v>427</v>
      </c>
      <c r="M10" s="180" t="s">
        <v>427</v>
      </c>
      <c r="N10" s="180" t="s">
        <v>427</v>
      </c>
      <c r="O10" s="180" t="s">
        <v>427</v>
      </c>
      <c r="P10" s="180" t="s">
        <v>427</v>
      </c>
      <c r="Q10" s="180" t="s">
        <v>427</v>
      </c>
      <c r="R10" s="180" t="s">
        <v>427</v>
      </c>
      <c r="S10" s="181"/>
      <c r="T10" s="179"/>
      <c r="U10" s="181"/>
      <c r="V10" s="182"/>
      <c r="W10" s="182"/>
      <c r="X10" s="182"/>
      <c r="Y10" s="182"/>
      <c r="Z10" s="182"/>
      <c r="AA10" s="181"/>
      <c r="AB10" s="182"/>
      <c r="AC10" s="179"/>
      <c r="AD10" s="179"/>
      <c r="AE10" s="179"/>
    </row>
    <row r="11" spans="1:32">
      <c r="A11" s="179"/>
      <c r="B11" s="314" t="s">
        <v>428</v>
      </c>
      <c r="C11" s="186"/>
      <c r="D11" s="314" t="s">
        <v>429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1"/>
      <c r="T11" s="179"/>
      <c r="U11" s="181"/>
      <c r="V11" s="182"/>
      <c r="W11" s="182"/>
      <c r="X11" s="182"/>
      <c r="Y11" s="187" t="s">
        <v>430</v>
      </c>
      <c r="Z11" s="188"/>
      <c r="AA11" s="189"/>
      <c r="AB11" s="182"/>
      <c r="AC11" s="179"/>
      <c r="AD11" s="179"/>
      <c r="AE11" s="179"/>
    </row>
    <row r="12" spans="1:32">
      <c r="A12" s="190" t="s">
        <v>431</v>
      </c>
      <c r="B12" s="314"/>
      <c r="C12" s="186" t="s">
        <v>432</v>
      </c>
      <c r="D12" s="314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1"/>
      <c r="T12" s="179"/>
      <c r="U12" s="191" t="s">
        <v>433</v>
      </c>
      <c r="V12" s="192" t="s">
        <v>433</v>
      </c>
      <c r="W12" s="192" t="s">
        <v>121</v>
      </c>
      <c r="X12" s="192" t="s">
        <v>17</v>
      </c>
      <c r="Y12" s="182"/>
      <c r="Z12" s="182"/>
      <c r="AA12" s="181"/>
      <c r="AB12" s="182"/>
      <c r="AC12" s="179"/>
      <c r="AD12" s="179"/>
      <c r="AE12" s="179"/>
    </row>
    <row r="13" spans="1:32">
      <c r="A13" s="190" t="s">
        <v>434</v>
      </c>
      <c r="B13" s="186" t="s">
        <v>435</v>
      </c>
      <c r="C13" s="186" t="s">
        <v>434</v>
      </c>
      <c r="D13" s="186" t="s">
        <v>432</v>
      </c>
      <c r="E13" s="179"/>
      <c r="F13" s="193" t="s">
        <v>436</v>
      </c>
      <c r="G13" s="194" t="s">
        <v>993</v>
      </c>
      <c r="H13" s="193" t="s">
        <v>994</v>
      </c>
      <c r="I13" s="193" t="s">
        <v>995</v>
      </c>
      <c r="J13" s="193" t="s">
        <v>996</v>
      </c>
      <c r="K13" s="193" t="s">
        <v>997</v>
      </c>
      <c r="L13" s="193" t="s">
        <v>998</v>
      </c>
      <c r="M13" s="193" t="s">
        <v>999</v>
      </c>
      <c r="N13" s="193" t="s">
        <v>1000</v>
      </c>
      <c r="O13" s="193" t="s">
        <v>1001</v>
      </c>
      <c r="P13" s="193" t="s">
        <v>1002</v>
      </c>
      <c r="Q13" s="193" t="s">
        <v>1003</v>
      </c>
      <c r="R13" s="193" t="s">
        <v>1004</v>
      </c>
      <c r="S13" s="195" t="s">
        <v>437</v>
      </c>
      <c r="T13" s="179"/>
      <c r="U13" s="191" t="s">
        <v>438</v>
      </c>
      <c r="V13" s="192" t="s">
        <v>439</v>
      </c>
      <c r="W13" s="192" t="s">
        <v>122</v>
      </c>
      <c r="X13" s="192" t="s">
        <v>123</v>
      </c>
      <c r="Y13" s="192" t="s">
        <v>440</v>
      </c>
      <c r="Z13" s="192" t="s">
        <v>441</v>
      </c>
      <c r="AA13" s="191" t="s">
        <v>442</v>
      </c>
      <c r="AB13" s="192" t="s">
        <v>443</v>
      </c>
      <c r="AC13" s="179" t="s">
        <v>444</v>
      </c>
      <c r="AD13" s="179" t="s">
        <v>114</v>
      </c>
      <c r="AE13" s="179"/>
    </row>
    <row r="14" spans="1:32">
      <c r="A14" s="190"/>
      <c r="B14" s="186"/>
      <c r="C14" s="186"/>
      <c r="D14" s="186"/>
      <c r="E14" s="179"/>
      <c r="F14" s="196"/>
      <c r="G14" s="197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8" t="s">
        <v>65</v>
      </c>
      <c r="T14" s="179"/>
      <c r="U14" s="191" t="s">
        <v>66</v>
      </c>
      <c r="V14" s="192" t="s">
        <v>445</v>
      </c>
      <c r="W14" s="192" t="s">
        <v>72</v>
      </c>
      <c r="X14" s="192" t="s">
        <v>446</v>
      </c>
      <c r="Y14" s="192" t="s">
        <v>447</v>
      </c>
      <c r="Z14" s="192" t="s">
        <v>448</v>
      </c>
      <c r="AA14" s="191"/>
      <c r="AB14" s="192" t="s">
        <v>449</v>
      </c>
      <c r="AC14" s="179"/>
      <c r="AD14" s="179"/>
      <c r="AE14" s="179"/>
    </row>
    <row r="15" spans="1:32">
      <c r="A15" s="179">
        <v>1</v>
      </c>
      <c r="B15" s="199" t="s">
        <v>450</v>
      </c>
      <c r="C15" s="199" t="s">
        <v>124</v>
      </c>
      <c r="D15" s="179" t="s">
        <v>125</v>
      </c>
      <c r="E15" s="200" t="s">
        <v>126</v>
      </c>
      <c r="F15" s="201">
        <v>1054152346.6799999</v>
      </c>
      <c r="G15" s="201">
        <v>1055924116.6</v>
      </c>
      <c r="H15" s="201">
        <v>1057151346.5</v>
      </c>
      <c r="I15" s="201">
        <v>1056996938.39</v>
      </c>
      <c r="J15" s="201">
        <v>1057817061.09</v>
      </c>
      <c r="K15" s="201">
        <v>1061184611.87</v>
      </c>
      <c r="L15" s="201">
        <v>1061776905.48</v>
      </c>
      <c r="M15" s="201">
        <v>1059049576.8</v>
      </c>
      <c r="N15" s="201">
        <v>1061962190.64</v>
      </c>
      <c r="O15" s="201">
        <v>1063685158.17</v>
      </c>
      <c r="P15" s="201">
        <v>1067686772.83</v>
      </c>
      <c r="Q15" s="201">
        <v>1048741854.72</v>
      </c>
      <c r="R15" s="201">
        <v>1079798325.22</v>
      </c>
      <c r="S15" s="202">
        <f>((F15+R15)+((G15+H15+I15+J15+K15+L15+M15+N15+O15+P15+Q15)*2))/24</f>
        <v>1059912655.7533334</v>
      </c>
      <c r="T15" s="179"/>
      <c r="U15" s="181"/>
      <c r="V15" s="182"/>
      <c r="W15" s="182"/>
      <c r="X15" s="203">
        <f>+S15</f>
        <v>1059912655.7533334</v>
      </c>
      <c r="Y15" s="182">
        <f>+X15*Z7</f>
        <v>796736343.32978082</v>
      </c>
      <c r="Z15" s="182">
        <f>+X15*Z8</f>
        <v>263176312.42355269</v>
      </c>
      <c r="AA15" s="181"/>
      <c r="AB15" s="182"/>
      <c r="AC15" s="179"/>
      <c r="AD15" s="179"/>
      <c r="AE15" s="179" t="s">
        <v>1005</v>
      </c>
      <c r="AF15" s="204">
        <f t="shared" ref="AF15:AF85" si="0">+U15+V15-AD15</f>
        <v>0</v>
      </c>
    </row>
    <row r="16" spans="1:32">
      <c r="A16" s="179">
        <v>2</v>
      </c>
      <c r="B16" s="199" t="s">
        <v>450</v>
      </c>
      <c r="C16" s="199" t="s">
        <v>124</v>
      </c>
      <c r="D16" s="179">
        <v>20</v>
      </c>
      <c r="E16" s="200" t="s">
        <v>1006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2">
        <f t="shared" ref="S16:S17" si="1">((F16+R16)+((G16+H16+I16+J16+K16+L16+M16+N16+O16+P16+Q16)*2))/24</f>
        <v>0</v>
      </c>
      <c r="T16" s="179"/>
      <c r="U16" s="181"/>
      <c r="V16" s="182"/>
      <c r="W16" s="182"/>
      <c r="X16" s="203"/>
      <c r="Y16" s="182"/>
      <c r="Z16" s="182"/>
      <c r="AA16" s="181"/>
      <c r="AB16" s="182"/>
      <c r="AC16" s="179"/>
      <c r="AD16" s="179"/>
      <c r="AE16" s="179"/>
      <c r="AF16" s="204"/>
    </row>
    <row r="17" spans="1:32">
      <c r="A17" s="179">
        <v>3</v>
      </c>
      <c r="B17" s="199" t="s">
        <v>450</v>
      </c>
      <c r="C17" s="205">
        <v>1014</v>
      </c>
      <c r="D17" s="179"/>
      <c r="E17" s="200" t="s">
        <v>1007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22184758.190000001</v>
      </c>
      <c r="R17" s="201">
        <v>26337831.030000001</v>
      </c>
      <c r="S17" s="202">
        <f t="shared" si="1"/>
        <v>2946139.4754166664</v>
      </c>
      <c r="T17" s="179"/>
      <c r="U17" s="181"/>
      <c r="V17" s="182"/>
      <c r="W17" s="182"/>
      <c r="X17" s="203">
        <f>+S17</f>
        <v>2946139.4754166664</v>
      </c>
      <c r="Y17" s="182">
        <f>+X17*Z7</f>
        <v>2214613.0436707083</v>
      </c>
      <c r="Z17" s="182">
        <f>+X17*Z8</f>
        <v>731526.43174595828</v>
      </c>
      <c r="AA17" s="181"/>
      <c r="AB17" s="182"/>
      <c r="AC17" s="179"/>
      <c r="AD17" s="179"/>
      <c r="AE17" s="179"/>
      <c r="AF17" s="204"/>
    </row>
    <row r="18" spans="1:32">
      <c r="A18" s="179">
        <v>4</v>
      </c>
      <c r="B18" s="199" t="s">
        <v>450</v>
      </c>
      <c r="C18" s="199" t="s">
        <v>127</v>
      </c>
      <c r="D18" s="179" t="s">
        <v>125</v>
      </c>
      <c r="E18" s="200" t="s">
        <v>128</v>
      </c>
      <c r="F18" s="201">
        <v>23074397.219999999</v>
      </c>
      <c r="G18" s="201">
        <v>25636100.859999999</v>
      </c>
      <c r="H18" s="201">
        <v>26460002.859999999</v>
      </c>
      <c r="I18" s="201">
        <v>30259467.850000001</v>
      </c>
      <c r="J18" s="201">
        <v>35060804.75</v>
      </c>
      <c r="K18" s="201">
        <v>36694345.130000003</v>
      </c>
      <c r="L18" s="201">
        <v>43280496.119999997</v>
      </c>
      <c r="M18" s="201">
        <v>46425665.93</v>
      </c>
      <c r="N18" s="201">
        <v>47962396.149999999</v>
      </c>
      <c r="O18" s="201">
        <v>53217186.020000003</v>
      </c>
      <c r="P18" s="201">
        <v>58768625.030000001</v>
      </c>
      <c r="Q18" s="201">
        <v>61542284.5</v>
      </c>
      <c r="R18" s="201">
        <v>42079945.729999997</v>
      </c>
      <c r="S18" s="202">
        <f>((F18+R18)+((G18+H18+I18+J18+K18+L18+M18+N18+O18+P18+Q18)*2))/24</f>
        <v>41490378.889583327</v>
      </c>
      <c r="T18" s="179"/>
      <c r="U18" s="181"/>
      <c r="V18" s="182"/>
      <c r="W18" s="182"/>
      <c r="X18" s="203">
        <f>+S18</f>
        <v>41490378.889583327</v>
      </c>
      <c r="Y18" s="182">
        <f>+X18*Z7</f>
        <v>31188317.81129979</v>
      </c>
      <c r="Z18" s="182">
        <f>+X18*Z8</f>
        <v>10302061.078283539</v>
      </c>
      <c r="AA18" s="181"/>
      <c r="AB18" s="182"/>
      <c r="AC18" s="179"/>
      <c r="AD18" s="179"/>
      <c r="AE18" s="179"/>
      <c r="AF18" s="204">
        <f t="shared" si="0"/>
        <v>0</v>
      </c>
    </row>
    <row r="19" spans="1:32">
      <c r="A19" s="179">
        <v>5</v>
      </c>
      <c r="B19" s="199" t="s">
        <v>450</v>
      </c>
      <c r="C19" s="199" t="s">
        <v>1008</v>
      </c>
      <c r="D19" s="199" t="s">
        <v>125</v>
      </c>
      <c r="E19" s="200" t="s">
        <v>129</v>
      </c>
      <c r="F19" s="201">
        <v>12854207.49</v>
      </c>
      <c r="G19" s="201">
        <v>13819507.289999999</v>
      </c>
      <c r="H19" s="201">
        <v>13773216.529999999</v>
      </c>
      <c r="I19" s="201">
        <v>15102320.949999999</v>
      </c>
      <c r="J19" s="201">
        <v>15365374.09</v>
      </c>
      <c r="K19" s="201">
        <v>17755694.91</v>
      </c>
      <c r="L19" s="201">
        <v>18176560.02</v>
      </c>
      <c r="M19" s="201">
        <v>24545725.66</v>
      </c>
      <c r="N19" s="201">
        <v>29893359.829999998</v>
      </c>
      <c r="O19" s="201">
        <v>28173698.039999999</v>
      </c>
      <c r="P19" s="201">
        <v>30659061.289999999</v>
      </c>
      <c r="Q19" s="201">
        <v>35235497.299999997</v>
      </c>
      <c r="R19" s="201">
        <v>31106071.859999999</v>
      </c>
      <c r="S19" s="202">
        <f>((F19+R19)+((G19+H19+I19+J19+K19+L19+M19+N19+O19+P19+Q19)*2))/24</f>
        <v>22040012.965416666</v>
      </c>
      <c r="T19" s="179"/>
      <c r="U19" s="181"/>
      <c r="V19" s="182"/>
      <c r="W19" s="182"/>
      <c r="X19" s="203">
        <f>+S19</f>
        <v>22040012.965416666</v>
      </c>
      <c r="Y19" s="182"/>
      <c r="Z19" s="182"/>
      <c r="AA19" s="181"/>
      <c r="AB19" s="182">
        <f>+S19</f>
        <v>22040012.965416666</v>
      </c>
      <c r="AC19" s="179"/>
      <c r="AD19" s="179"/>
      <c r="AE19" s="179"/>
      <c r="AF19" s="204">
        <f t="shared" si="0"/>
        <v>0</v>
      </c>
    </row>
    <row r="20" spans="1:32">
      <c r="A20" s="179">
        <v>6</v>
      </c>
      <c r="B20" s="179"/>
      <c r="C20" s="179"/>
      <c r="D20" s="179"/>
      <c r="E20" s="200" t="s">
        <v>130</v>
      </c>
      <c r="F20" s="206">
        <f t="shared" ref="F20:S20" si="2">SUM(F15:F19)</f>
        <v>1090080951.3899999</v>
      </c>
      <c r="G20" s="206">
        <f t="shared" si="2"/>
        <v>1095379724.75</v>
      </c>
      <c r="H20" s="206">
        <f t="shared" si="2"/>
        <v>1097384565.8899999</v>
      </c>
      <c r="I20" s="206">
        <f t="shared" si="2"/>
        <v>1102358727.1900001</v>
      </c>
      <c r="J20" s="206">
        <f t="shared" si="2"/>
        <v>1108243239.9300001</v>
      </c>
      <c r="K20" s="206">
        <f t="shared" si="2"/>
        <v>1115634651.9100001</v>
      </c>
      <c r="L20" s="206">
        <f t="shared" si="2"/>
        <v>1123233961.6199999</v>
      </c>
      <c r="M20" s="206">
        <f t="shared" si="2"/>
        <v>1130020968.3900001</v>
      </c>
      <c r="N20" s="206">
        <f t="shared" si="2"/>
        <v>1139817946.6199999</v>
      </c>
      <c r="O20" s="206">
        <f t="shared" si="2"/>
        <v>1145076042.23</v>
      </c>
      <c r="P20" s="206">
        <f t="shared" si="2"/>
        <v>1157114459.1500001</v>
      </c>
      <c r="Q20" s="206">
        <f t="shared" si="2"/>
        <v>1167704394.71</v>
      </c>
      <c r="R20" s="206">
        <f t="shared" si="2"/>
        <v>1179322173.8399999</v>
      </c>
      <c r="S20" s="207">
        <f t="shared" si="2"/>
        <v>1126389187.08375</v>
      </c>
      <c r="T20" s="179"/>
      <c r="U20" s="181"/>
      <c r="V20" s="182"/>
      <c r="W20" s="182"/>
      <c r="X20" s="203"/>
      <c r="Y20" s="182"/>
      <c r="Z20" s="182"/>
      <c r="AA20" s="181"/>
      <c r="AB20" s="182"/>
      <c r="AC20" s="179"/>
      <c r="AD20" s="179"/>
      <c r="AE20" s="179"/>
      <c r="AF20" s="204">
        <f t="shared" si="0"/>
        <v>0</v>
      </c>
    </row>
    <row r="21" spans="1:32">
      <c r="A21" s="179">
        <v>7</v>
      </c>
      <c r="B21" s="179"/>
      <c r="C21" s="179"/>
      <c r="D21" s="179"/>
      <c r="E21" s="200"/>
      <c r="F21" s="208"/>
      <c r="G21" s="209"/>
      <c r="H21" s="210"/>
      <c r="I21" s="210"/>
      <c r="J21" s="211"/>
      <c r="K21" s="212"/>
      <c r="L21" s="213"/>
      <c r="M21" s="214"/>
      <c r="N21" s="215"/>
      <c r="O21" s="216"/>
      <c r="P21" s="217"/>
      <c r="Q21" s="218"/>
      <c r="R21" s="208"/>
      <c r="S21" s="219"/>
      <c r="T21" s="179"/>
      <c r="U21" s="181"/>
      <c r="V21" s="182"/>
      <c r="W21" s="182"/>
      <c r="X21" s="203"/>
      <c r="Y21" s="182"/>
      <c r="Z21" s="182"/>
      <c r="AA21" s="181"/>
      <c r="AB21" s="182"/>
      <c r="AC21" s="179"/>
      <c r="AD21" s="179"/>
      <c r="AE21" s="179"/>
      <c r="AF21" s="204">
        <f t="shared" si="0"/>
        <v>0</v>
      </c>
    </row>
    <row r="22" spans="1:32">
      <c r="A22" s="179">
        <v>8</v>
      </c>
      <c r="B22" s="199" t="s">
        <v>450</v>
      </c>
      <c r="C22" s="199" t="s">
        <v>131</v>
      </c>
      <c r="D22" s="199" t="s">
        <v>38</v>
      </c>
      <c r="E22" s="220" t="s">
        <v>132</v>
      </c>
      <c r="F22" s="201">
        <v>205126.12</v>
      </c>
      <c r="G22" s="201">
        <v>104875.47</v>
      </c>
      <c r="H22" s="201">
        <v>1319478.07</v>
      </c>
      <c r="I22" s="201">
        <v>1339118.55</v>
      </c>
      <c r="J22" s="201">
        <v>1543414.16</v>
      </c>
      <c r="K22" s="201">
        <v>1621814.41</v>
      </c>
      <c r="L22" s="201">
        <v>1714099.23</v>
      </c>
      <c r="M22" s="201">
        <v>1785987.33</v>
      </c>
      <c r="N22" s="201">
        <v>1115790.24</v>
      </c>
      <c r="O22" s="201">
        <v>2019796.58</v>
      </c>
      <c r="P22" s="201">
        <v>2301942.16</v>
      </c>
      <c r="Q22" s="201">
        <v>1860887.28</v>
      </c>
      <c r="R22" s="201">
        <v>4047450.78</v>
      </c>
      <c r="S22" s="202">
        <f>((F22+R22)+((G22+H22+I22+J22+K22+L22+M22+N22+O22+P22+Q22)*2))/24</f>
        <v>1571124.3274999999</v>
      </c>
      <c r="T22" s="179"/>
      <c r="U22" s="181"/>
      <c r="V22" s="182"/>
      <c r="W22" s="182"/>
      <c r="X22" s="203">
        <f>+S22</f>
        <v>1571124.3274999999</v>
      </c>
      <c r="Y22" s="182">
        <f>+X22*Z7</f>
        <v>1181014.1569817499</v>
      </c>
      <c r="Z22" s="182">
        <f>+X22*Z8</f>
        <v>390110.17051824997</v>
      </c>
      <c r="AA22" s="181"/>
      <c r="AB22" s="182"/>
      <c r="AC22" s="179"/>
      <c r="AD22" s="179"/>
      <c r="AE22" s="179"/>
      <c r="AF22" s="204">
        <f t="shared" si="0"/>
        <v>0</v>
      </c>
    </row>
    <row r="23" spans="1:32">
      <c r="A23" s="179">
        <v>9</v>
      </c>
      <c r="B23" s="199" t="s">
        <v>450</v>
      </c>
      <c r="C23" s="199" t="s">
        <v>131</v>
      </c>
      <c r="D23" s="199"/>
      <c r="E23" s="200" t="s">
        <v>133</v>
      </c>
      <c r="F23" s="201">
        <v>-333307309.50999999</v>
      </c>
      <c r="G23" s="201">
        <v>-334784379.86000001</v>
      </c>
      <c r="H23" s="201">
        <v>-336111297.52999997</v>
      </c>
      <c r="I23" s="201">
        <v>-337593470.36000001</v>
      </c>
      <c r="J23" s="201">
        <v>-339115841.30000001</v>
      </c>
      <c r="K23" s="201">
        <v>-340567118.13999999</v>
      </c>
      <c r="L23" s="201">
        <v>-342228662.63999999</v>
      </c>
      <c r="M23" s="201">
        <v>-339697837.17000002</v>
      </c>
      <c r="N23" s="201">
        <v>-341480619.95999998</v>
      </c>
      <c r="O23" s="201">
        <v>-343008173.07999998</v>
      </c>
      <c r="P23" s="201">
        <v>-344743995.41000003</v>
      </c>
      <c r="Q23" s="201">
        <v>-341591960.01999998</v>
      </c>
      <c r="R23" s="201">
        <v>-341582191.66000003</v>
      </c>
      <c r="S23" s="202">
        <f t="shared" ref="S23:S27" si="3">((F23+R23)+((G23+H23+I23+J23+K23+L23+M23+N23+O23+P23+Q23)*2))/24</f>
        <v>-339864008.83791667</v>
      </c>
      <c r="T23" s="179"/>
      <c r="U23" s="181"/>
      <c r="V23" s="182"/>
      <c r="W23" s="182"/>
      <c r="X23" s="203"/>
      <c r="Y23" s="182"/>
      <c r="Z23" s="182"/>
      <c r="AA23" s="181"/>
      <c r="AB23" s="182"/>
      <c r="AC23" s="179"/>
      <c r="AD23" s="179"/>
      <c r="AE23" s="179"/>
      <c r="AF23" s="204">
        <f t="shared" si="0"/>
        <v>0</v>
      </c>
    </row>
    <row r="24" spans="1:32">
      <c r="A24" s="179">
        <v>10</v>
      </c>
      <c r="B24" s="199" t="s">
        <v>450</v>
      </c>
      <c r="C24" s="199" t="s">
        <v>131</v>
      </c>
      <c r="D24" s="199">
        <v>20</v>
      </c>
      <c r="E24" s="200" t="s">
        <v>1009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2">
        <f t="shared" si="3"/>
        <v>0</v>
      </c>
      <c r="T24" s="179"/>
      <c r="U24" s="181"/>
      <c r="V24" s="182"/>
      <c r="W24" s="182"/>
      <c r="X24" s="203"/>
      <c r="Y24" s="182"/>
      <c r="Z24" s="182"/>
      <c r="AA24" s="181"/>
      <c r="AB24" s="182"/>
      <c r="AC24" s="179"/>
      <c r="AD24" s="179"/>
      <c r="AE24" s="179"/>
      <c r="AF24" s="204"/>
    </row>
    <row r="25" spans="1:32">
      <c r="A25" s="179">
        <v>11</v>
      </c>
      <c r="B25" s="199" t="s">
        <v>450</v>
      </c>
      <c r="C25" s="199" t="s">
        <v>1010</v>
      </c>
      <c r="D25" s="199"/>
      <c r="E25" s="200" t="s">
        <v>1011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-4686032.05</v>
      </c>
      <c r="R25" s="201">
        <v>-4689205.91</v>
      </c>
      <c r="S25" s="202">
        <f t="shared" si="3"/>
        <v>-585886.25041666662</v>
      </c>
      <c r="T25" s="179"/>
      <c r="U25" s="181"/>
      <c r="V25" s="182"/>
      <c r="W25" s="182"/>
      <c r="X25" s="203"/>
      <c r="Y25" s="182"/>
      <c r="Z25" s="182"/>
      <c r="AA25" s="181"/>
      <c r="AB25" s="182"/>
      <c r="AC25" s="179"/>
      <c r="AD25" s="179"/>
      <c r="AE25" s="179"/>
      <c r="AF25" s="204"/>
    </row>
    <row r="26" spans="1:32">
      <c r="A26" s="179">
        <v>12</v>
      </c>
      <c r="B26" s="199" t="s">
        <v>450</v>
      </c>
      <c r="C26" s="199" t="s">
        <v>134</v>
      </c>
      <c r="D26" s="199"/>
      <c r="E26" s="200" t="s">
        <v>135</v>
      </c>
      <c r="F26" s="201">
        <v>-17326335.18</v>
      </c>
      <c r="G26" s="201">
        <v>-17614916.079999998</v>
      </c>
      <c r="H26" s="201">
        <v>-17903465.52</v>
      </c>
      <c r="I26" s="201">
        <v>-18079439.760000002</v>
      </c>
      <c r="J26" s="201">
        <v>-18365436.079999998</v>
      </c>
      <c r="K26" s="201">
        <v>-18652274.399999999</v>
      </c>
      <c r="L26" s="201">
        <v>-18939112.719999999</v>
      </c>
      <c r="M26" s="201">
        <v>-19225952.59</v>
      </c>
      <c r="N26" s="201">
        <v>-19512941.600000001</v>
      </c>
      <c r="O26" s="201">
        <v>-19799936.050000001</v>
      </c>
      <c r="P26" s="201">
        <v>-20090430.530000001</v>
      </c>
      <c r="Q26" s="201">
        <v>-20380051.460000001</v>
      </c>
      <c r="R26" s="201">
        <v>-20671419.25</v>
      </c>
      <c r="S26" s="202">
        <f t="shared" si="3"/>
        <v>-18963569.50041667</v>
      </c>
      <c r="T26" s="179"/>
      <c r="U26" s="181"/>
      <c r="V26" s="182"/>
      <c r="W26" s="182"/>
      <c r="X26" s="203"/>
      <c r="Y26" s="182"/>
      <c r="Z26" s="182"/>
      <c r="AA26" s="181"/>
      <c r="AB26" s="182"/>
      <c r="AC26" s="179"/>
      <c r="AD26" s="179"/>
      <c r="AE26" s="179"/>
      <c r="AF26" s="204">
        <f t="shared" si="0"/>
        <v>0</v>
      </c>
    </row>
    <row r="27" spans="1:32">
      <c r="A27" s="179">
        <v>13</v>
      </c>
      <c r="B27" s="199" t="s">
        <v>450</v>
      </c>
      <c r="C27" s="199" t="s">
        <v>136</v>
      </c>
      <c r="D27" s="199"/>
      <c r="E27" s="200" t="s">
        <v>137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02">
        <f t="shared" si="3"/>
        <v>0</v>
      </c>
      <c r="T27" s="179"/>
      <c r="U27" s="181"/>
      <c r="V27" s="182"/>
      <c r="W27" s="182"/>
      <c r="X27" s="203"/>
      <c r="Y27" s="182"/>
      <c r="Z27" s="182"/>
      <c r="AA27" s="181"/>
      <c r="AB27" s="182"/>
      <c r="AC27" s="179"/>
      <c r="AD27" s="179"/>
      <c r="AE27" s="179"/>
      <c r="AF27" s="204">
        <f t="shared" si="0"/>
        <v>0</v>
      </c>
    </row>
    <row r="28" spans="1:32">
      <c r="A28" s="179">
        <v>14</v>
      </c>
      <c r="B28" s="179"/>
      <c r="C28" s="179"/>
      <c r="D28" s="179"/>
      <c r="E28" s="200" t="s">
        <v>138</v>
      </c>
      <c r="F28" s="201">
        <f>SUM(F22:F27)</f>
        <v>-350428518.56999999</v>
      </c>
      <c r="G28" s="201">
        <f t="shared" ref="G28:R28" si="4">SUM(G22:G27)</f>
        <v>-352294420.46999997</v>
      </c>
      <c r="H28" s="201">
        <f t="shared" si="4"/>
        <v>-352695284.97999996</v>
      </c>
      <c r="I28" s="201">
        <f t="shared" si="4"/>
        <v>-354333791.56999999</v>
      </c>
      <c r="J28" s="201">
        <f t="shared" si="4"/>
        <v>-355937863.21999997</v>
      </c>
      <c r="K28" s="201">
        <f t="shared" si="4"/>
        <v>-357597578.12999994</v>
      </c>
      <c r="L28" s="201">
        <f t="shared" si="4"/>
        <v>-359453676.13</v>
      </c>
      <c r="M28" s="201">
        <f t="shared" si="4"/>
        <v>-357137802.43000001</v>
      </c>
      <c r="N28" s="201">
        <f t="shared" si="4"/>
        <v>-359877771.31999999</v>
      </c>
      <c r="O28" s="201">
        <f t="shared" si="4"/>
        <v>-360788312.55000001</v>
      </c>
      <c r="P28" s="201">
        <f t="shared" si="4"/>
        <v>-362532483.77999997</v>
      </c>
      <c r="Q28" s="201">
        <f t="shared" si="4"/>
        <v>-364797156.25</v>
      </c>
      <c r="R28" s="201">
        <f t="shared" si="4"/>
        <v>-362895366.04000008</v>
      </c>
      <c r="S28" s="202">
        <f>SUM(S22:S27)</f>
        <v>-357842340.26125008</v>
      </c>
      <c r="T28" s="179"/>
      <c r="U28" s="181"/>
      <c r="V28" s="182"/>
      <c r="W28" s="182"/>
      <c r="X28" s="203"/>
      <c r="Y28" s="182"/>
      <c r="Z28" s="182"/>
      <c r="AA28" s="181"/>
      <c r="AB28" s="182"/>
      <c r="AC28" s="179"/>
      <c r="AD28" s="179"/>
      <c r="AE28" s="179"/>
      <c r="AF28" s="204">
        <f t="shared" si="0"/>
        <v>0</v>
      </c>
    </row>
    <row r="29" spans="1:32">
      <c r="A29" s="179">
        <v>15</v>
      </c>
      <c r="B29" s="179"/>
      <c r="C29" s="179"/>
      <c r="D29" s="179"/>
      <c r="E29" s="200"/>
      <c r="F29" s="208"/>
      <c r="G29" s="209"/>
      <c r="H29" s="210"/>
      <c r="I29" s="210"/>
      <c r="J29" s="211"/>
      <c r="K29" s="212"/>
      <c r="L29" s="213"/>
      <c r="M29" s="214"/>
      <c r="N29" s="215"/>
      <c r="O29" s="216"/>
      <c r="P29" s="217"/>
      <c r="Q29" s="218"/>
      <c r="R29" s="208"/>
      <c r="S29" s="219"/>
      <c r="T29" s="179"/>
      <c r="U29" s="181"/>
      <c r="V29" s="182"/>
      <c r="W29" s="182"/>
      <c r="X29" s="203"/>
      <c r="Y29" s="182"/>
      <c r="Z29" s="182"/>
      <c r="AA29" s="181"/>
      <c r="AB29" s="182"/>
      <c r="AC29" s="179"/>
      <c r="AD29" s="179"/>
      <c r="AE29" s="179"/>
      <c r="AF29" s="204">
        <f t="shared" si="0"/>
        <v>0</v>
      </c>
    </row>
    <row r="30" spans="1:32">
      <c r="A30" s="179">
        <v>16</v>
      </c>
      <c r="B30" s="199" t="s">
        <v>450</v>
      </c>
      <c r="C30" s="199" t="s">
        <v>139</v>
      </c>
      <c r="D30" s="199"/>
      <c r="E30" s="200" t="s">
        <v>140</v>
      </c>
      <c r="F30" s="201">
        <v>-3052834.66</v>
      </c>
      <c r="G30" s="201">
        <v>-3071369.72</v>
      </c>
      <c r="H30" s="201">
        <v>-3088046.94</v>
      </c>
      <c r="I30" s="201">
        <v>-3107090.46</v>
      </c>
      <c r="J30" s="201">
        <v>-3122196.74</v>
      </c>
      <c r="K30" s="201">
        <v>-3109027.68</v>
      </c>
      <c r="L30" s="201">
        <v>-3128042.76</v>
      </c>
      <c r="M30" s="201">
        <v>-3142432.17</v>
      </c>
      <c r="N30" s="201">
        <v>-3128744.7</v>
      </c>
      <c r="O30" s="201">
        <v>-3148438.29</v>
      </c>
      <c r="P30" s="201">
        <v>-3168347.21</v>
      </c>
      <c r="Q30" s="201">
        <v>-3187186.86</v>
      </c>
      <c r="R30" s="201">
        <v>-3185032.92</v>
      </c>
      <c r="S30" s="202">
        <f>((F30+R30)+((G30+H30+I30+J30+K30+L30+M30+N30+O30+P30+Q30)*2))/24</f>
        <v>-3126654.7766666668</v>
      </c>
      <c r="T30" s="179"/>
      <c r="U30" s="181"/>
      <c r="V30" s="182"/>
      <c r="W30" s="182"/>
      <c r="X30" s="203"/>
      <c r="Y30" s="182"/>
      <c r="Z30" s="182"/>
      <c r="AA30" s="181"/>
      <c r="AB30" s="182"/>
      <c r="AC30" s="179"/>
      <c r="AD30" s="179"/>
      <c r="AE30" s="179"/>
      <c r="AF30" s="204">
        <f t="shared" si="0"/>
        <v>0</v>
      </c>
    </row>
    <row r="31" spans="1:32">
      <c r="A31" s="179">
        <v>17</v>
      </c>
      <c r="B31" s="199" t="s">
        <v>450</v>
      </c>
      <c r="C31" s="199" t="s">
        <v>141</v>
      </c>
      <c r="D31" s="199"/>
      <c r="E31" s="201" t="s">
        <v>142</v>
      </c>
      <c r="F31" s="221">
        <v>-137249402.78999999</v>
      </c>
      <c r="G31" s="221">
        <v>-137636754.03</v>
      </c>
      <c r="H31" s="221">
        <v>-138004595.44</v>
      </c>
      <c r="I31" s="221">
        <v>-138522604.65000001</v>
      </c>
      <c r="J31" s="221">
        <v>-139009059.03</v>
      </c>
      <c r="K31" s="221">
        <v>-139419314.46000001</v>
      </c>
      <c r="L31" s="221">
        <v>-139895803.72</v>
      </c>
      <c r="M31" s="221">
        <v>-140293114.25999999</v>
      </c>
      <c r="N31" s="221">
        <v>-140777750</v>
      </c>
      <c r="O31" s="221">
        <v>-141311614.78999999</v>
      </c>
      <c r="P31" s="221">
        <v>-141787696.77000001</v>
      </c>
      <c r="Q31" s="221">
        <v>-142008181.08000001</v>
      </c>
      <c r="R31" s="221">
        <v>-142248746.72</v>
      </c>
      <c r="S31" s="202">
        <f>((F31+R31)+((G31+H31+I31+J31+K31+L31+M31+N31+O31+P31+Q31)*2))/24</f>
        <v>-139867963.58208334</v>
      </c>
      <c r="T31" s="179"/>
      <c r="U31" s="181"/>
      <c r="V31" s="182"/>
      <c r="W31" s="182"/>
      <c r="X31" s="203"/>
      <c r="Y31" s="182"/>
      <c r="Z31" s="182"/>
      <c r="AA31" s="181"/>
      <c r="AB31" s="182"/>
      <c r="AC31" s="179"/>
      <c r="AD31" s="179"/>
      <c r="AE31" s="179"/>
      <c r="AF31" s="204">
        <f t="shared" si="0"/>
        <v>0</v>
      </c>
    </row>
    <row r="32" spans="1:32">
      <c r="A32" s="179">
        <v>18</v>
      </c>
      <c r="B32" s="179"/>
      <c r="C32" s="179"/>
      <c r="D32" s="179"/>
      <c r="E32" s="200" t="s">
        <v>143</v>
      </c>
      <c r="F32" s="222">
        <f>+F30+F31</f>
        <v>-140302237.44999999</v>
      </c>
      <c r="G32" s="222">
        <f t="shared" ref="G32:R32" si="5">+G30+G31</f>
        <v>-140708123.75</v>
      </c>
      <c r="H32" s="222">
        <f t="shared" si="5"/>
        <v>-141092642.38</v>
      </c>
      <c r="I32" s="222">
        <f t="shared" si="5"/>
        <v>-141629695.11000001</v>
      </c>
      <c r="J32" s="222">
        <f t="shared" si="5"/>
        <v>-142131255.77000001</v>
      </c>
      <c r="K32" s="222">
        <f t="shared" si="5"/>
        <v>-142528342.14000002</v>
      </c>
      <c r="L32" s="222">
        <f t="shared" si="5"/>
        <v>-143023846.47999999</v>
      </c>
      <c r="M32" s="222">
        <f t="shared" si="5"/>
        <v>-143435546.42999998</v>
      </c>
      <c r="N32" s="222">
        <f t="shared" si="5"/>
        <v>-143906494.69999999</v>
      </c>
      <c r="O32" s="222">
        <f t="shared" si="5"/>
        <v>-144460053.07999998</v>
      </c>
      <c r="P32" s="222">
        <f t="shared" si="5"/>
        <v>-144956043.98000002</v>
      </c>
      <c r="Q32" s="222">
        <f t="shared" si="5"/>
        <v>-145195367.94000003</v>
      </c>
      <c r="R32" s="222">
        <f t="shared" si="5"/>
        <v>-145433779.63999999</v>
      </c>
      <c r="S32" s="223">
        <f>+S30+S31</f>
        <v>-142994618.35875002</v>
      </c>
      <c r="T32" s="179"/>
      <c r="U32" s="181"/>
      <c r="V32" s="182"/>
      <c r="W32" s="182"/>
      <c r="X32" s="203"/>
      <c r="Y32" s="182"/>
      <c r="Z32" s="182"/>
      <c r="AA32" s="181"/>
      <c r="AB32" s="182"/>
      <c r="AC32" s="179"/>
      <c r="AD32" s="179"/>
      <c r="AE32" s="179"/>
      <c r="AF32" s="204">
        <f t="shared" si="0"/>
        <v>0</v>
      </c>
    </row>
    <row r="33" spans="1:32">
      <c r="A33" s="179">
        <v>19</v>
      </c>
      <c r="B33" s="179"/>
      <c r="C33" s="179"/>
      <c r="D33" s="179"/>
      <c r="E33" s="200"/>
      <c r="F33" s="208"/>
      <c r="G33" s="209"/>
      <c r="H33" s="210"/>
      <c r="I33" s="210"/>
      <c r="J33" s="211"/>
      <c r="K33" s="212"/>
      <c r="L33" s="213"/>
      <c r="M33" s="214"/>
      <c r="N33" s="215"/>
      <c r="O33" s="216"/>
      <c r="P33" s="217"/>
      <c r="Q33" s="218"/>
      <c r="R33" s="208"/>
      <c r="S33" s="219"/>
      <c r="T33" s="179"/>
      <c r="U33" s="181"/>
      <c r="V33" s="182"/>
      <c r="W33" s="182"/>
      <c r="X33" s="203"/>
      <c r="Y33" s="182"/>
      <c r="Z33" s="182"/>
      <c r="AA33" s="181"/>
      <c r="AB33" s="182"/>
      <c r="AC33" s="179"/>
      <c r="AD33" s="179"/>
      <c r="AE33" s="179"/>
      <c r="AF33" s="204">
        <f t="shared" si="0"/>
        <v>0</v>
      </c>
    </row>
    <row r="34" spans="1:32">
      <c r="A34" s="179">
        <v>20</v>
      </c>
      <c r="B34" s="179"/>
      <c r="C34" s="179"/>
      <c r="D34" s="179"/>
      <c r="E34" s="200" t="s">
        <v>144</v>
      </c>
      <c r="F34" s="221">
        <f>+F32+F28</f>
        <v>-490730756.01999998</v>
      </c>
      <c r="G34" s="221">
        <f t="shared" ref="G34:R34" si="6">+G32+G28</f>
        <v>-493002544.21999997</v>
      </c>
      <c r="H34" s="221">
        <f t="shared" si="6"/>
        <v>-493787927.35999995</v>
      </c>
      <c r="I34" s="221">
        <f t="shared" si="6"/>
        <v>-495963486.68000001</v>
      </c>
      <c r="J34" s="221">
        <f t="shared" si="6"/>
        <v>-498069118.99000001</v>
      </c>
      <c r="K34" s="221">
        <f t="shared" si="6"/>
        <v>-500125920.26999998</v>
      </c>
      <c r="L34" s="221">
        <f t="shared" si="6"/>
        <v>-502477522.61000001</v>
      </c>
      <c r="M34" s="221">
        <f t="shared" si="6"/>
        <v>-500573348.86000001</v>
      </c>
      <c r="N34" s="221">
        <f t="shared" si="6"/>
        <v>-503784266.01999998</v>
      </c>
      <c r="O34" s="221">
        <f t="shared" si="6"/>
        <v>-505248365.63</v>
      </c>
      <c r="P34" s="221">
        <f t="shared" si="6"/>
        <v>-507488527.75999999</v>
      </c>
      <c r="Q34" s="221">
        <f t="shared" si="6"/>
        <v>-509992524.19000006</v>
      </c>
      <c r="R34" s="221">
        <f t="shared" si="6"/>
        <v>-508329145.68000007</v>
      </c>
      <c r="S34" s="224">
        <f>+S32+S28</f>
        <v>-500836958.62000012</v>
      </c>
      <c r="T34" s="179"/>
      <c r="U34" s="181"/>
      <c r="V34" s="182"/>
      <c r="W34" s="182"/>
      <c r="X34" s="203">
        <f>+S34-S22</f>
        <v>-502408082.94750011</v>
      </c>
      <c r="Y34" s="182">
        <f>+X34*Z7</f>
        <v>-377660155.95163584</v>
      </c>
      <c r="Z34" s="182">
        <f>+X34*Z8</f>
        <v>-124747926.99586427</v>
      </c>
      <c r="AA34" s="181"/>
      <c r="AB34" s="182"/>
      <c r="AC34" s="179"/>
      <c r="AD34" s="179"/>
      <c r="AE34" s="179" t="s">
        <v>1012</v>
      </c>
      <c r="AF34" s="204">
        <f t="shared" si="0"/>
        <v>0</v>
      </c>
    </row>
    <row r="35" spans="1:32">
      <c r="A35" s="179">
        <v>21</v>
      </c>
      <c r="B35" s="179"/>
      <c r="C35" s="179"/>
      <c r="D35" s="179"/>
      <c r="E35" s="225"/>
      <c r="F35" s="226"/>
      <c r="G35" s="227"/>
      <c r="H35" s="228"/>
      <c r="I35" s="228"/>
      <c r="J35" s="229"/>
      <c r="K35" s="230"/>
      <c r="L35" s="231"/>
      <c r="M35" s="232"/>
      <c r="N35" s="233"/>
      <c r="O35" s="179"/>
      <c r="P35" s="234"/>
      <c r="Q35" s="235"/>
      <c r="R35" s="226"/>
      <c r="S35" s="219"/>
      <c r="T35" s="179"/>
      <c r="U35" s="181"/>
      <c r="V35" s="182"/>
      <c r="W35" s="182"/>
      <c r="X35" s="203"/>
      <c r="Y35" s="182"/>
      <c r="Z35" s="182"/>
      <c r="AA35" s="181"/>
      <c r="AB35" s="182"/>
      <c r="AC35" s="179"/>
      <c r="AD35" s="179"/>
      <c r="AE35" s="179"/>
      <c r="AF35" s="204">
        <f t="shared" si="0"/>
        <v>0</v>
      </c>
    </row>
    <row r="36" spans="1:32">
      <c r="A36" s="179">
        <v>22</v>
      </c>
      <c r="B36" s="179"/>
      <c r="C36" s="179"/>
      <c r="D36" s="179"/>
      <c r="E36" s="225" t="s">
        <v>145</v>
      </c>
      <c r="F36" s="236">
        <f>+F20+F34</f>
        <v>599350195.36999989</v>
      </c>
      <c r="G36" s="236">
        <f t="shared" ref="G36:S36" si="7">+G20+G34</f>
        <v>602377180.52999997</v>
      </c>
      <c r="H36" s="236">
        <f t="shared" si="7"/>
        <v>603596638.52999997</v>
      </c>
      <c r="I36" s="236">
        <f t="shared" si="7"/>
        <v>606395240.50999999</v>
      </c>
      <c r="J36" s="236">
        <f t="shared" si="7"/>
        <v>610174120.94000006</v>
      </c>
      <c r="K36" s="236">
        <f t="shared" si="7"/>
        <v>615508731.6400001</v>
      </c>
      <c r="L36" s="236">
        <f t="shared" si="7"/>
        <v>620756439.00999987</v>
      </c>
      <c r="M36" s="236">
        <f t="shared" si="7"/>
        <v>629447619.53000009</v>
      </c>
      <c r="N36" s="236">
        <f t="shared" si="7"/>
        <v>636033680.5999999</v>
      </c>
      <c r="O36" s="236">
        <f t="shared" si="7"/>
        <v>639827676.60000002</v>
      </c>
      <c r="P36" s="236">
        <f t="shared" si="7"/>
        <v>649625931.3900001</v>
      </c>
      <c r="Q36" s="236">
        <f t="shared" si="7"/>
        <v>657711870.51999998</v>
      </c>
      <c r="R36" s="236">
        <f t="shared" si="7"/>
        <v>670993028.15999985</v>
      </c>
      <c r="S36" s="202">
        <f t="shared" si="7"/>
        <v>625552228.46374989</v>
      </c>
      <c r="T36" s="179"/>
      <c r="U36" s="181"/>
      <c r="V36" s="182"/>
      <c r="W36" s="182"/>
      <c r="X36" s="203"/>
      <c r="Y36" s="182"/>
      <c r="Z36" s="182"/>
      <c r="AA36" s="181"/>
      <c r="AB36" s="182"/>
      <c r="AC36" s="179"/>
      <c r="AD36" s="179"/>
      <c r="AE36" s="179"/>
      <c r="AF36" s="204">
        <f t="shared" si="0"/>
        <v>0</v>
      </c>
    </row>
    <row r="37" spans="1:32">
      <c r="A37" s="179">
        <v>23</v>
      </c>
      <c r="B37" s="179"/>
      <c r="C37" s="179"/>
      <c r="D37" s="179"/>
      <c r="E37" s="225"/>
      <c r="F37" s="208"/>
      <c r="G37" s="209"/>
      <c r="H37" s="210"/>
      <c r="I37" s="210"/>
      <c r="J37" s="211"/>
      <c r="K37" s="212"/>
      <c r="L37" s="213"/>
      <c r="M37" s="214"/>
      <c r="N37" s="215"/>
      <c r="O37" s="216"/>
      <c r="P37" s="217"/>
      <c r="Q37" s="218"/>
      <c r="R37" s="208"/>
      <c r="S37" s="219"/>
      <c r="T37" s="179"/>
      <c r="U37" s="181"/>
      <c r="V37" s="182"/>
      <c r="W37" s="182"/>
      <c r="X37" s="203"/>
      <c r="Y37" s="182"/>
      <c r="Z37" s="182"/>
      <c r="AA37" s="181"/>
      <c r="AB37" s="182"/>
      <c r="AC37" s="179"/>
      <c r="AD37" s="179"/>
      <c r="AE37" s="179"/>
      <c r="AF37" s="204">
        <f t="shared" si="0"/>
        <v>0</v>
      </c>
    </row>
    <row r="38" spans="1:32">
      <c r="A38" s="179">
        <v>24</v>
      </c>
      <c r="B38" s="199" t="s">
        <v>450</v>
      </c>
      <c r="C38" s="199" t="s">
        <v>146</v>
      </c>
      <c r="D38" s="199"/>
      <c r="E38" s="200" t="s">
        <v>147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19">
        <f>((F38+R38)+((G38+H38+I38+J38+K38+L38+M38+N38+O38+P38+Q38)*2))/24</f>
        <v>0</v>
      </c>
      <c r="T38" s="179"/>
      <c r="U38" s="181">
        <f>+S38</f>
        <v>0</v>
      </c>
      <c r="V38" s="182"/>
      <c r="W38" s="182"/>
      <c r="X38" s="203"/>
      <c r="Y38" s="182"/>
      <c r="Z38" s="182"/>
      <c r="AA38" s="181"/>
      <c r="AB38" s="182"/>
      <c r="AC38" s="179"/>
      <c r="AD38" s="179"/>
      <c r="AE38" s="179"/>
      <c r="AF38" s="204">
        <f t="shared" si="0"/>
        <v>0</v>
      </c>
    </row>
    <row r="39" spans="1:32">
      <c r="A39" s="179">
        <v>25</v>
      </c>
      <c r="B39" s="179"/>
      <c r="C39" s="179"/>
      <c r="D39" s="179"/>
      <c r="E39" s="225" t="s">
        <v>148</v>
      </c>
      <c r="F39" s="206">
        <f>+F38</f>
        <v>0</v>
      </c>
      <c r="G39" s="237">
        <v>0</v>
      </c>
      <c r="H39" s="238">
        <v>0</v>
      </c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5">
        <v>0</v>
      </c>
      <c r="Q39" s="246">
        <v>0</v>
      </c>
      <c r="R39" s="206">
        <v>0</v>
      </c>
      <c r="S39" s="219">
        <f>((F39+R39)+((G39+H39+I39+J39+K39+L39+M39+N39+O39+P39+Q39)*2))/24</f>
        <v>0</v>
      </c>
      <c r="T39" s="179"/>
      <c r="U39" s="181"/>
      <c r="V39" s="182"/>
      <c r="W39" s="182"/>
      <c r="X39" s="203"/>
      <c r="Y39" s="182"/>
      <c r="Z39" s="182"/>
      <c r="AA39" s="181"/>
      <c r="AB39" s="182"/>
      <c r="AC39" s="179"/>
      <c r="AD39" s="179"/>
      <c r="AE39" s="179"/>
      <c r="AF39" s="204">
        <f t="shared" si="0"/>
        <v>0</v>
      </c>
    </row>
    <row r="40" spans="1:32">
      <c r="A40" s="179">
        <v>26</v>
      </c>
      <c r="B40" s="179"/>
      <c r="C40" s="179"/>
      <c r="D40" s="179"/>
      <c r="E40" s="225"/>
      <c r="F40" s="201"/>
      <c r="G40" s="247"/>
      <c r="H40" s="248"/>
      <c r="I40" s="248"/>
      <c r="J40" s="249"/>
      <c r="K40" s="250"/>
      <c r="L40" s="251"/>
      <c r="M40" s="252"/>
      <c r="N40" s="253"/>
      <c r="O40" s="220"/>
      <c r="P40" s="254"/>
      <c r="Q40" s="255"/>
      <c r="R40" s="201"/>
      <c r="S40" s="219"/>
      <c r="T40" s="179"/>
      <c r="U40" s="181"/>
      <c r="V40" s="182"/>
      <c r="W40" s="182"/>
      <c r="X40" s="203"/>
      <c r="Y40" s="182"/>
      <c r="Z40" s="182"/>
      <c r="AA40" s="181"/>
      <c r="AB40" s="182"/>
      <c r="AC40" s="179"/>
      <c r="AD40" s="179"/>
      <c r="AE40" s="179"/>
      <c r="AF40" s="204">
        <f t="shared" si="0"/>
        <v>0</v>
      </c>
    </row>
    <row r="41" spans="1:32">
      <c r="A41" s="179">
        <v>27</v>
      </c>
      <c r="B41" s="199" t="s">
        <v>450</v>
      </c>
      <c r="C41" s="199" t="s">
        <v>451</v>
      </c>
      <c r="D41" s="199" t="s">
        <v>211</v>
      </c>
      <c r="E41" s="200" t="s">
        <v>452</v>
      </c>
      <c r="F41" s="201">
        <v>1647363.37</v>
      </c>
      <c r="G41" s="201">
        <v>1650548.45</v>
      </c>
      <c r="H41" s="201">
        <v>1653418.79</v>
      </c>
      <c r="I41" s="201">
        <v>520974.97</v>
      </c>
      <c r="J41" s="201">
        <v>521959.48</v>
      </c>
      <c r="K41" s="201">
        <v>522960.61</v>
      </c>
      <c r="L41" s="201">
        <v>523922.01</v>
      </c>
      <c r="M41" s="201">
        <v>524913.85</v>
      </c>
      <c r="N41" s="201">
        <v>525804.73</v>
      </c>
      <c r="O41" s="201">
        <v>526658.93999999994</v>
      </c>
      <c r="P41" s="201">
        <v>527433.56999999995</v>
      </c>
      <c r="Q41" s="201">
        <v>528090.85</v>
      </c>
      <c r="R41" s="201">
        <v>528752.93000000005</v>
      </c>
      <c r="S41" s="248">
        <f>((F41+R41)+((G41+H41+I41+J41+K41+L41+M41+N41+O41+P41+Q41)*2))/24</f>
        <v>759562.03333333321</v>
      </c>
      <c r="T41" s="179"/>
      <c r="U41" s="181"/>
      <c r="V41" s="182"/>
      <c r="W41" s="182"/>
      <c r="X41" s="203">
        <f>+S41</f>
        <v>759562.03333333321</v>
      </c>
      <c r="Y41" s="182"/>
      <c r="Z41" s="182"/>
      <c r="AA41" s="181"/>
      <c r="AB41" s="182">
        <f>+S41</f>
        <v>759562.03333333321</v>
      </c>
      <c r="AC41" s="179"/>
      <c r="AD41" s="179"/>
      <c r="AE41" s="179"/>
      <c r="AF41" s="204">
        <f t="shared" si="0"/>
        <v>0</v>
      </c>
    </row>
    <row r="42" spans="1:32">
      <c r="A42" s="179">
        <v>28</v>
      </c>
      <c r="B42" s="199" t="s">
        <v>450</v>
      </c>
      <c r="C42" s="199" t="s">
        <v>451</v>
      </c>
      <c r="D42" s="199" t="s">
        <v>196</v>
      </c>
      <c r="E42" s="200" t="s">
        <v>453</v>
      </c>
      <c r="F42" s="201">
        <v>10584814.859999999</v>
      </c>
      <c r="G42" s="201">
        <v>10770808.609999999</v>
      </c>
      <c r="H42" s="201">
        <v>10830520.99</v>
      </c>
      <c r="I42" s="201">
        <v>10935394.75</v>
      </c>
      <c r="J42" s="201">
        <v>10989421.77</v>
      </c>
      <c r="K42" s="201">
        <v>10930533.949999999</v>
      </c>
      <c r="L42" s="201">
        <v>11104230.210000001</v>
      </c>
      <c r="M42" s="201">
        <v>11130863.68</v>
      </c>
      <c r="N42" s="201">
        <v>11185472.630000001</v>
      </c>
      <c r="O42" s="201">
        <v>11298649.32</v>
      </c>
      <c r="P42" s="201">
        <v>11332181.23</v>
      </c>
      <c r="Q42" s="201">
        <v>11408136.99</v>
      </c>
      <c r="R42" s="201">
        <v>11462788.92</v>
      </c>
      <c r="S42" s="248">
        <f t="shared" ref="S42:S44" si="8">((F42+R42)+((G42+H42+I42+J42+K42+L42+M42+N42+O42+P42+Q42)*2))/24</f>
        <v>11078334.668333333</v>
      </c>
      <c r="T42" s="179"/>
      <c r="U42" s="181"/>
      <c r="V42" s="182"/>
      <c r="W42" s="182"/>
      <c r="X42" s="203">
        <f>+S42</f>
        <v>11078334.668333333</v>
      </c>
      <c r="Y42" s="182"/>
      <c r="Z42" s="182"/>
      <c r="AA42" s="181"/>
      <c r="AB42" s="182">
        <f>+S42</f>
        <v>11078334.668333333</v>
      </c>
      <c r="AC42" s="179"/>
      <c r="AD42" s="179"/>
      <c r="AE42" s="179"/>
      <c r="AF42" s="204">
        <f t="shared" si="0"/>
        <v>0</v>
      </c>
    </row>
    <row r="43" spans="1:32">
      <c r="A43" s="179">
        <v>29</v>
      </c>
      <c r="B43" s="199" t="s">
        <v>450</v>
      </c>
      <c r="C43" s="199" t="s">
        <v>451</v>
      </c>
      <c r="D43" s="199" t="s">
        <v>198</v>
      </c>
      <c r="E43" s="200" t="s">
        <v>454</v>
      </c>
      <c r="F43" s="201">
        <v>139136.91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48">
        <f t="shared" si="8"/>
        <v>5797.3712500000001</v>
      </c>
      <c r="T43" s="179"/>
      <c r="U43" s="181"/>
      <c r="V43" s="182"/>
      <c r="W43" s="182"/>
      <c r="X43" s="203">
        <f>+S43</f>
        <v>5797.3712500000001</v>
      </c>
      <c r="Y43" s="182"/>
      <c r="Z43" s="182"/>
      <c r="AA43" s="181"/>
      <c r="AB43" s="182">
        <f>+S43</f>
        <v>5797.3712500000001</v>
      </c>
      <c r="AC43" s="179"/>
      <c r="AD43" s="179"/>
      <c r="AE43" s="179"/>
      <c r="AF43" s="204">
        <f t="shared" si="0"/>
        <v>0</v>
      </c>
    </row>
    <row r="44" spans="1:32">
      <c r="A44" s="179">
        <v>30</v>
      </c>
      <c r="B44" s="199" t="s">
        <v>450</v>
      </c>
      <c r="C44" s="199" t="s">
        <v>149</v>
      </c>
      <c r="D44" s="199"/>
      <c r="E44" s="200" t="s">
        <v>150</v>
      </c>
      <c r="F44" s="201">
        <v>202030.18</v>
      </c>
      <c r="G44" s="201">
        <v>202030.18</v>
      </c>
      <c r="H44" s="201">
        <v>202030.18</v>
      </c>
      <c r="I44" s="201">
        <v>202030.18</v>
      </c>
      <c r="J44" s="201">
        <v>202030.18</v>
      </c>
      <c r="K44" s="201">
        <v>202030.18</v>
      </c>
      <c r="L44" s="201">
        <v>197964.51</v>
      </c>
      <c r="M44" s="201">
        <v>197964.51</v>
      </c>
      <c r="N44" s="201">
        <v>197964.51</v>
      </c>
      <c r="O44" s="201">
        <v>197964.51</v>
      </c>
      <c r="P44" s="201">
        <v>197964.51</v>
      </c>
      <c r="Q44" s="201">
        <v>197964.51</v>
      </c>
      <c r="R44" s="201">
        <v>197964.51</v>
      </c>
      <c r="S44" s="248">
        <f t="shared" si="8"/>
        <v>199827.94208333336</v>
      </c>
      <c r="T44" s="179"/>
      <c r="U44" s="181"/>
      <c r="V44" s="182"/>
      <c r="W44" s="182"/>
      <c r="X44" s="203">
        <f>+S44</f>
        <v>199827.94208333336</v>
      </c>
      <c r="Y44" s="182"/>
      <c r="Z44" s="182"/>
      <c r="AA44" s="181"/>
      <c r="AB44" s="182">
        <f>+S44</f>
        <v>199827.94208333336</v>
      </c>
      <c r="AC44" s="179"/>
      <c r="AD44" s="179"/>
      <c r="AE44" s="179"/>
      <c r="AF44" s="204">
        <f t="shared" si="0"/>
        <v>0</v>
      </c>
    </row>
    <row r="45" spans="1:32">
      <c r="A45" s="179">
        <v>31</v>
      </c>
      <c r="B45" s="199" t="s">
        <v>450</v>
      </c>
      <c r="C45" s="199" t="s">
        <v>151</v>
      </c>
      <c r="D45" s="199"/>
      <c r="E45" s="200" t="s">
        <v>152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48">
        <f>((F45+R45)+((G45+H45+I45+J45+K45+L45+M45+N45+O45+P45+Q45)*2))/24</f>
        <v>0</v>
      </c>
      <c r="T45" s="179"/>
      <c r="U45" s="181">
        <f t="shared" ref="U45" si="9">+S45</f>
        <v>0</v>
      </c>
      <c r="V45" s="182"/>
      <c r="W45" s="182"/>
      <c r="X45" s="203"/>
      <c r="Y45" s="182"/>
      <c r="Z45" s="182"/>
      <c r="AA45" s="181"/>
      <c r="AB45" s="182">
        <f>+S45</f>
        <v>0</v>
      </c>
      <c r="AC45" s="179"/>
      <c r="AD45" s="179"/>
      <c r="AE45" s="179"/>
      <c r="AF45" s="204">
        <f t="shared" si="0"/>
        <v>0</v>
      </c>
    </row>
    <row r="46" spans="1:32">
      <c r="A46" s="179">
        <v>32</v>
      </c>
      <c r="B46" s="179"/>
      <c r="C46" s="179"/>
      <c r="D46" s="179"/>
      <c r="E46" s="225" t="s">
        <v>153</v>
      </c>
      <c r="F46" s="206">
        <f t="shared" ref="F46:S46" si="10">SUM(F41:F45)</f>
        <v>12573345.32</v>
      </c>
      <c r="G46" s="206">
        <f t="shared" si="10"/>
        <v>12623387.239999998</v>
      </c>
      <c r="H46" s="206">
        <f t="shared" si="10"/>
        <v>12685969.960000001</v>
      </c>
      <c r="I46" s="206">
        <f t="shared" si="10"/>
        <v>11658399.9</v>
      </c>
      <c r="J46" s="206">
        <f t="shared" si="10"/>
        <v>11713411.43</v>
      </c>
      <c r="K46" s="206">
        <f t="shared" si="10"/>
        <v>11655524.739999998</v>
      </c>
      <c r="L46" s="206">
        <f t="shared" si="10"/>
        <v>11826116.73</v>
      </c>
      <c r="M46" s="206">
        <f t="shared" si="10"/>
        <v>11853742.039999999</v>
      </c>
      <c r="N46" s="206">
        <f t="shared" si="10"/>
        <v>11909241.870000001</v>
      </c>
      <c r="O46" s="206">
        <f t="shared" si="10"/>
        <v>12023272.77</v>
      </c>
      <c r="P46" s="206">
        <f t="shared" si="10"/>
        <v>12057579.310000001</v>
      </c>
      <c r="Q46" s="206">
        <f t="shared" si="10"/>
        <v>12134192.35</v>
      </c>
      <c r="R46" s="206">
        <f t="shared" si="10"/>
        <v>12189506.359999999</v>
      </c>
      <c r="S46" s="207">
        <f t="shared" si="10"/>
        <v>12043522.014999999</v>
      </c>
      <c r="T46" s="179"/>
      <c r="U46" s="181"/>
      <c r="V46" s="182"/>
      <c r="W46" s="182"/>
      <c r="X46" s="203"/>
      <c r="Y46" s="182"/>
      <c r="Z46" s="182"/>
      <c r="AA46" s="181"/>
      <c r="AB46" s="182"/>
      <c r="AC46" s="179"/>
      <c r="AD46" s="179"/>
      <c r="AE46" s="179"/>
      <c r="AF46" s="204">
        <f t="shared" si="0"/>
        <v>0</v>
      </c>
    </row>
    <row r="47" spans="1:32">
      <c r="A47" s="179">
        <v>33</v>
      </c>
      <c r="B47" s="179"/>
      <c r="C47" s="179"/>
      <c r="D47" s="179"/>
      <c r="E47" s="225"/>
      <c r="F47" s="201"/>
      <c r="G47" s="247"/>
      <c r="H47" s="248"/>
      <c r="I47" s="248"/>
      <c r="J47" s="249"/>
      <c r="K47" s="250"/>
      <c r="L47" s="251"/>
      <c r="M47" s="252"/>
      <c r="N47" s="253"/>
      <c r="O47" s="220"/>
      <c r="P47" s="254"/>
      <c r="Q47" s="255"/>
      <c r="R47" s="201"/>
      <c r="S47" s="219"/>
      <c r="T47" s="179"/>
      <c r="U47" s="181"/>
      <c r="V47" s="182"/>
      <c r="W47" s="182"/>
      <c r="X47" s="203"/>
      <c r="Y47" s="182"/>
      <c r="Z47" s="182"/>
      <c r="AA47" s="181"/>
      <c r="AB47" s="182"/>
      <c r="AC47" s="179"/>
      <c r="AD47" s="179"/>
      <c r="AE47" s="179"/>
      <c r="AF47" s="204">
        <f t="shared" si="0"/>
        <v>0</v>
      </c>
    </row>
    <row r="48" spans="1:32">
      <c r="A48" s="179">
        <v>34</v>
      </c>
      <c r="B48" s="179"/>
      <c r="C48" s="186" t="s">
        <v>154</v>
      </c>
      <c r="D48" s="186" t="s">
        <v>125</v>
      </c>
      <c r="E48" s="225" t="s">
        <v>455</v>
      </c>
      <c r="F48" s="201">
        <v>0</v>
      </c>
      <c r="G48" s="247">
        <v>713994.61</v>
      </c>
      <c r="H48" s="248">
        <v>0</v>
      </c>
      <c r="I48" s="248">
        <v>0</v>
      </c>
      <c r="J48" s="249">
        <v>0</v>
      </c>
      <c r="K48" s="250">
        <v>0</v>
      </c>
      <c r="L48" s="251">
        <v>0</v>
      </c>
      <c r="M48" s="252">
        <v>0</v>
      </c>
      <c r="N48" s="253">
        <v>72840.87</v>
      </c>
      <c r="O48" s="220">
        <v>0</v>
      </c>
      <c r="P48" s="254">
        <v>125578.49</v>
      </c>
      <c r="Q48" s="255">
        <v>525780</v>
      </c>
      <c r="R48" s="201">
        <v>0</v>
      </c>
      <c r="S48" s="202">
        <f t="shared" ref="S48:S58" si="11">((F48+R48)+((G48+H48+I48+J48+K48+L48+M48+N48+O48+P48+Q48)*2))/24</f>
        <v>119849.4975</v>
      </c>
      <c r="T48" s="179"/>
      <c r="U48" s="181">
        <f t="shared" ref="U48:U58" si="12">+S48</f>
        <v>119849.4975</v>
      </c>
      <c r="V48" s="182"/>
      <c r="W48" s="182"/>
      <c r="X48" s="203"/>
      <c r="Y48" s="182"/>
      <c r="Z48" s="182"/>
      <c r="AA48" s="181"/>
      <c r="AB48" s="182"/>
      <c r="AC48" s="179"/>
      <c r="AD48" s="256">
        <f>+S48</f>
        <v>119849.4975</v>
      </c>
      <c r="AE48" s="179"/>
      <c r="AF48" s="204">
        <f t="shared" si="0"/>
        <v>0</v>
      </c>
    </row>
    <row r="49" spans="1:32">
      <c r="A49" s="179">
        <v>35</v>
      </c>
      <c r="B49" s="199" t="s">
        <v>450</v>
      </c>
      <c r="C49" s="199" t="s">
        <v>154</v>
      </c>
      <c r="D49" s="199" t="s">
        <v>456</v>
      </c>
      <c r="E49" s="200" t="s">
        <v>457</v>
      </c>
      <c r="F49" s="201">
        <v>2550120.08</v>
      </c>
      <c r="G49" s="201">
        <v>507975.97</v>
      </c>
      <c r="H49" s="201">
        <v>1437715.44</v>
      </c>
      <c r="I49" s="201">
        <v>1186503.52</v>
      </c>
      <c r="J49" s="201">
        <v>2083270</v>
      </c>
      <c r="K49" s="201">
        <v>249413.81</v>
      </c>
      <c r="L49" s="201">
        <v>514625.83</v>
      </c>
      <c r="M49" s="201">
        <v>658393.63</v>
      </c>
      <c r="N49" s="201">
        <v>277608.32000000001</v>
      </c>
      <c r="O49" s="201">
        <v>784763.2</v>
      </c>
      <c r="P49" s="201">
        <v>300167.40000000002</v>
      </c>
      <c r="Q49" s="201">
        <v>-204205.54</v>
      </c>
      <c r="R49" s="201">
        <v>2461509.84</v>
      </c>
      <c r="S49" s="202">
        <f t="shared" si="11"/>
        <v>858503.8783333333</v>
      </c>
      <c r="T49" s="179"/>
      <c r="U49" s="181">
        <f t="shared" si="12"/>
        <v>858503.8783333333</v>
      </c>
      <c r="V49" s="182"/>
      <c r="W49" s="182"/>
      <c r="X49" s="203"/>
      <c r="Y49" s="182"/>
      <c r="Z49" s="182"/>
      <c r="AA49" s="181"/>
      <c r="AB49" s="182"/>
      <c r="AC49" s="179"/>
      <c r="AD49" s="256">
        <f t="shared" ref="AD49:AD58" si="13">+U49</f>
        <v>858503.8783333333</v>
      </c>
      <c r="AE49" s="179"/>
      <c r="AF49" s="204">
        <f t="shared" si="0"/>
        <v>0</v>
      </c>
    </row>
    <row r="50" spans="1:32">
      <c r="A50" s="179">
        <v>36</v>
      </c>
      <c r="B50" s="199" t="s">
        <v>450</v>
      </c>
      <c r="C50" s="199" t="s">
        <v>154</v>
      </c>
      <c r="D50" s="199" t="s">
        <v>458</v>
      </c>
      <c r="E50" s="200" t="s">
        <v>459</v>
      </c>
      <c r="F50" s="201">
        <v>-819556.52</v>
      </c>
      <c r="G50" s="201">
        <v>-1795112.87</v>
      </c>
      <c r="H50" s="201">
        <v>-1495402.81</v>
      </c>
      <c r="I50" s="201">
        <v>-796374.57</v>
      </c>
      <c r="J50" s="201">
        <v>-3153933.99</v>
      </c>
      <c r="K50" s="201">
        <v>-569582.86</v>
      </c>
      <c r="L50" s="201">
        <v>-506152.85</v>
      </c>
      <c r="M50" s="201">
        <v>-763947.96</v>
      </c>
      <c r="N50" s="201">
        <v>-544940.30000000005</v>
      </c>
      <c r="O50" s="201">
        <v>-798507.84</v>
      </c>
      <c r="P50" s="201">
        <v>-649035.34</v>
      </c>
      <c r="Q50" s="201">
        <v>-1002179.5</v>
      </c>
      <c r="R50" s="201">
        <v>-518690.26</v>
      </c>
      <c r="S50" s="202">
        <f t="shared" si="11"/>
        <v>-1062024.5233333334</v>
      </c>
      <c r="T50" s="179"/>
      <c r="U50" s="181">
        <f t="shared" si="12"/>
        <v>-1062024.5233333334</v>
      </c>
      <c r="V50" s="182"/>
      <c r="W50" s="182"/>
      <c r="X50" s="203"/>
      <c r="Y50" s="182"/>
      <c r="Z50" s="182"/>
      <c r="AA50" s="181"/>
      <c r="AB50" s="182"/>
      <c r="AC50" s="179"/>
      <c r="AD50" s="256">
        <f t="shared" si="13"/>
        <v>-1062024.5233333334</v>
      </c>
      <c r="AE50" s="179"/>
      <c r="AF50" s="204">
        <f t="shared" si="0"/>
        <v>0</v>
      </c>
    </row>
    <row r="51" spans="1:32">
      <c r="A51" s="179">
        <v>37</v>
      </c>
      <c r="B51" s="199" t="s">
        <v>450</v>
      </c>
      <c r="C51" s="199" t="s">
        <v>154</v>
      </c>
      <c r="D51" s="199" t="s">
        <v>460</v>
      </c>
      <c r="E51" s="200" t="s">
        <v>461</v>
      </c>
      <c r="F51" s="201">
        <v>-500.00000000001103</v>
      </c>
      <c r="G51" s="201">
        <v>1607.1</v>
      </c>
      <c r="H51" s="201">
        <v>-14873.24</v>
      </c>
      <c r="I51" s="201">
        <v>-1337.24</v>
      </c>
      <c r="J51" s="201">
        <v>-300</v>
      </c>
      <c r="K51" s="201">
        <v>2.2737367544323201E-13</v>
      </c>
      <c r="L51" s="201">
        <v>2.2737367544323201E-13</v>
      </c>
      <c r="M51" s="201">
        <v>2.2737367544323201E-13</v>
      </c>
      <c r="N51" s="201">
        <v>2.2737367544323201E-13</v>
      </c>
      <c r="O51" s="201">
        <v>-4240.28</v>
      </c>
      <c r="P51" s="201">
        <v>-173413.86</v>
      </c>
      <c r="Q51" s="201">
        <v>-173413.86</v>
      </c>
      <c r="R51" s="201">
        <v>0</v>
      </c>
      <c r="S51" s="202">
        <f t="shared" si="11"/>
        <v>-30518.448333333334</v>
      </c>
      <c r="T51" s="179"/>
      <c r="U51" s="181">
        <f t="shared" si="12"/>
        <v>-30518.448333333334</v>
      </c>
      <c r="V51" s="182"/>
      <c r="W51" s="182"/>
      <c r="X51" s="203"/>
      <c r="Y51" s="182"/>
      <c r="Z51" s="182"/>
      <c r="AA51" s="181"/>
      <c r="AB51" s="182"/>
      <c r="AC51" s="179"/>
      <c r="AD51" s="256">
        <f t="shared" si="13"/>
        <v>-30518.448333333334</v>
      </c>
      <c r="AE51" s="179"/>
      <c r="AF51" s="204">
        <f t="shared" si="0"/>
        <v>0</v>
      </c>
    </row>
    <row r="52" spans="1:32">
      <c r="A52" s="179">
        <v>38</v>
      </c>
      <c r="B52" s="199" t="s">
        <v>450</v>
      </c>
      <c r="C52" s="199" t="s">
        <v>154</v>
      </c>
      <c r="D52" s="199" t="s">
        <v>462</v>
      </c>
      <c r="E52" s="200" t="s">
        <v>463</v>
      </c>
      <c r="F52" s="201">
        <v>5000.0000000002301</v>
      </c>
      <c r="G52" s="201">
        <v>5000</v>
      </c>
      <c r="H52" s="201">
        <v>5000</v>
      </c>
      <c r="I52" s="201">
        <v>5000</v>
      </c>
      <c r="J52" s="201">
        <v>81586</v>
      </c>
      <c r="K52" s="201">
        <v>6478.84</v>
      </c>
      <c r="L52" s="201">
        <v>6360.09</v>
      </c>
      <c r="M52" s="201">
        <v>3120.38</v>
      </c>
      <c r="N52" s="201">
        <v>5000</v>
      </c>
      <c r="O52" s="201">
        <v>3438</v>
      </c>
      <c r="P52" s="201">
        <v>5000</v>
      </c>
      <c r="Q52" s="201">
        <v>5000</v>
      </c>
      <c r="R52" s="201">
        <v>5000</v>
      </c>
      <c r="S52" s="202">
        <f t="shared" si="11"/>
        <v>11331.94250000001</v>
      </c>
      <c r="T52" s="179"/>
      <c r="U52" s="181">
        <f>+S52</f>
        <v>11331.94250000001</v>
      </c>
      <c r="V52" s="182"/>
      <c r="W52" s="182"/>
      <c r="X52" s="203">
        <f>+S52-U52</f>
        <v>0</v>
      </c>
      <c r="Y52" s="182"/>
      <c r="Z52" s="182"/>
      <c r="AA52" s="181"/>
      <c r="AB52" s="182">
        <f>+X52</f>
        <v>0</v>
      </c>
      <c r="AC52" s="179"/>
      <c r="AD52" s="256">
        <f t="shared" si="13"/>
        <v>11331.94250000001</v>
      </c>
      <c r="AE52" s="179"/>
      <c r="AF52" s="204">
        <f t="shared" si="0"/>
        <v>0</v>
      </c>
    </row>
    <row r="53" spans="1:32">
      <c r="A53" s="179">
        <v>39</v>
      </c>
      <c r="B53" s="199" t="s">
        <v>450</v>
      </c>
      <c r="C53" s="199" t="s">
        <v>154</v>
      </c>
      <c r="D53" s="199" t="s">
        <v>1013</v>
      </c>
      <c r="E53" s="200" t="s">
        <v>1014</v>
      </c>
      <c r="F53" s="201">
        <v>0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1163.8699999999999</v>
      </c>
      <c r="S53" s="202">
        <f t="shared" si="11"/>
        <v>48.494583333333331</v>
      </c>
      <c r="T53" s="179"/>
      <c r="U53" s="181">
        <f t="shared" si="12"/>
        <v>48.494583333333331</v>
      </c>
      <c r="V53" s="182"/>
      <c r="W53" s="182"/>
      <c r="X53" s="203"/>
      <c r="Y53" s="182"/>
      <c r="Z53" s="182"/>
      <c r="AA53" s="181"/>
      <c r="AB53" s="182"/>
      <c r="AC53" s="179"/>
      <c r="AD53" s="256">
        <f t="shared" si="13"/>
        <v>48.494583333333331</v>
      </c>
      <c r="AE53" s="179"/>
      <c r="AF53" s="204">
        <f t="shared" si="0"/>
        <v>0</v>
      </c>
    </row>
    <row r="54" spans="1:32">
      <c r="A54" s="179">
        <v>40</v>
      </c>
      <c r="B54" s="199"/>
      <c r="C54" s="199" t="s">
        <v>154</v>
      </c>
      <c r="D54" s="199" t="s">
        <v>464</v>
      </c>
      <c r="E54" s="200" t="s">
        <v>465</v>
      </c>
      <c r="F54" s="201">
        <v>1468095.37</v>
      </c>
      <c r="G54" s="201">
        <v>566535.18999999994</v>
      </c>
      <c r="H54" s="201">
        <v>619477.91</v>
      </c>
      <c r="I54" s="201">
        <v>1534647.82</v>
      </c>
      <c r="J54" s="201">
        <v>1100649.3600000001</v>
      </c>
      <c r="K54" s="201">
        <v>399615.65</v>
      </c>
      <c r="L54" s="201">
        <v>1098135.5</v>
      </c>
      <c r="M54" s="201">
        <v>465511.55</v>
      </c>
      <c r="N54" s="201">
        <v>189491.11</v>
      </c>
      <c r="O54" s="201">
        <v>2126914.0299999998</v>
      </c>
      <c r="P54" s="201">
        <v>391703.31</v>
      </c>
      <c r="Q54" s="201">
        <v>247855.03</v>
      </c>
      <c r="R54" s="201">
        <v>4947993.17</v>
      </c>
      <c r="S54" s="202">
        <f t="shared" si="11"/>
        <v>995715.06083333341</v>
      </c>
      <c r="T54" s="179"/>
      <c r="U54" s="181">
        <f>+S54</f>
        <v>995715.06083333341</v>
      </c>
      <c r="V54" s="182"/>
      <c r="W54" s="182"/>
      <c r="X54" s="203"/>
      <c r="Y54" s="182"/>
      <c r="Z54" s="182"/>
      <c r="AA54" s="181"/>
      <c r="AB54" s="182"/>
      <c r="AC54" s="179"/>
      <c r="AD54" s="256">
        <f t="shared" si="13"/>
        <v>995715.06083333341</v>
      </c>
      <c r="AE54" s="179"/>
      <c r="AF54" s="204">
        <f t="shared" si="0"/>
        <v>0</v>
      </c>
    </row>
    <row r="55" spans="1:32">
      <c r="A55" s="179">
        <v>41</v>
      </c>
      <c r="B55" s="199" t="s">
        <v>450</v>
      </c>
      <c r="C55" s="199" t="s">
        <v>156</v>
      </c>
      <c r="D55" s="199" t="s">
        <v>466</v>
      </c>
      <c r="E55" s="200" t="s">
        <v>467</v>
      </c>
      <c r="F55" s="201">
        <v>600</v>
      </c>
      <c r="G55" s="201">
        <v>600</v>
      </c>
      <c r="H55" s="201">
        <v>600</v>
      </c>
      <c r="I55" s="201">
        <v>600</v>
      </c>
      <c r="J55" s="201">
        <v>600</v>
      </c>
      <c r="K55" s="201">
        <v>330.48</v>
      </c>
      <c r="L55" s="201">
        <v>0</v>
      </c>
      <c r="M55" s="201"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2">
        <f t="shared" si="11"/>
        <v>252.54</v>
      </c>
      <c r="T55" s="179"/>
      <c r="U55" s="181">
        <f t="shared" si="12"/>
        <v>252.54</v>
      </c>
      <c r="V55" s="182"/>
      <c r="W55" s="182"/>
      <c r="X55" s="203"/>
      <c r="Y55" s="182"/>
      <c r="Z55" s="182"/>
      <c r="AA55" s="181"/>
      <c r="AB55" s="182"/>
      <c r="AC55" s="179"/>
      <c r="AD55" s="256">
        <f t="shared" si="13"/>
        <v>252.54</v>
      </c>
      <c r="AE55" s="179"/>
      <c r="AF55" s="204">
        <f t="shared" si="0"/>
        <v>0</v>
      </c>
    </row>
    <row r="56" spans="1:32">
      <c r="A56" s="179">
        <v>42</v>
      </c>
      <c r="B56" s="199" t="s">
        <v>450</v>
      </c>
      <c r="C56" s="199" t="s">
        <v>156</v>
      </c>
      <c r="D56" s="199" t="s">
        <v>468</v>
      </c>
      <c r="E56" s="200" t="s">
        <v>469</v>
      </c>
      <c r="F56" s="201">
        <v>300</v>
      </c>
      <c r="G56" s="201">
        <v>300</v>
      </c>
      <c r="H56" s="201">
        <v>300</v>
      </c>
      <c r="I56" s="201">
        <v>300</v>
      </c>
      <c r="J56" s="201">
        <v>300</v>
      </c>
      <c r="K56" s="201">
        <v>284.69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2">
        <f t="shared" si="11"/>
        <v>136.22416666666666</v>
      </c>
      <c r="T56" s="179"/>
      <c r="U56" s="181">
        <f t="shared" si="12"/>
        <v>136.22416666666666</v>
      </c>
      <c r="V56" s="182"/>
      <c r="W56" s="182"/>
      <c r="X56" s="203"/>
      <c r="Y56" s="182"/>
      <c r="Z56" s="182"/>
      <c r="AA56" s="181"/>
      <c r="AB56" s="182"/>
      <c r="AC56" s="179"/>
      <c r="AD56" s="256">
        <f t="shared" si="13"/>
        <v>136.22416666666666</v>
      </c>
      <c r="AE56" s="179"/>
      <c r="AF56" s="204">
        <f t="shared" si="0"/>
        <v>0</v>
      </c>
    </row>
    <row r="57" spans="1:32">
      <c r="A57" s="179">
        <v>43</v>
      </c>
      <c r="B57" s="199" t="s">
        <v>450</v>
      </c>
      <c r="C57" s="199" t="s">
        <v>156</v>
      </c>
      <c r="D57" s="257" t="s">
        <v>470</v>
      </c>
      <c r="E57" s="200" t="s">
        <v>471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2">
        <f t="shared" si="11"/>
        <v>0</v>
      </c>
      <c r="T57" s="179"/>
      <c r="U57" s="181">
        <f t="shared" si="12"/>
        <v>0</v>
      </c>
      <c r="V57" s="182"/>
      <c r="W57" s="182"/>
      <c r="X57" s="203"/>
      <c r="Y57" s="182"/>
      <c r="Z57" s="182"/>
      <c r="AA57" s="181"/>
      <c r="AB57" s="182"/>
      <c r="AC57" s="179"/>
      <c r="AD57" s="256">
        <f t="shared" si="13"/>
        <v>0</v>
      </c>
      <c r="AE57" s="179"/>
      <c r="AF57" s="204">
        <f t="shared" si="0"/>
        <v>0</v>
      </c>
    </row>
    <row r="58" spans="1:32">
      <c r="A58" s="179">
        <v>44</v>
      </c>
      <c r="B58" s="199" t="s">
        <v>450</v>
      </c>
      <c r="C58" s="199" t="s">
        <v>156</v>
      </c>
      <c r="D58" s="199" t="s">
        <v>472</v>
      </c>
      <c r="E58" s="200" t="s">
        <v>473</v>
      </c>
      <c r="F58" s="201">
        <v>250</v>
      </c>
      <c r="G58" s="201">
        <v>250</v>
      </c>
      <c r="H58" s="201">
        <v>250</v>
      </c>
      <c r="I58" s="201">
        <v>250</v>
      </c>
      <c r="J58" s="201">
        <v>250</v>
      </c>
      <c r="K58" s="201">
        <v>236.3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2">
        <f t="shared" si="11"/>
        <v>113.44166666666666</v>
      </c>
      <c r="T58" s="179"/>
      <c r="U58" s="181">
        <f t="shared" si="12"/>
        <v>113.44166666666666</v>
      </c>
      <c r="V58" s="182"/>
      <c r="W58" s="182"/>
      <c r="X58" s="203"/>
      <c r="Y58" s="182"/>
      <c r="Z58" s="182"/>
      <c r="AA58" s="181"/>
      <c r="AB58" s="182"/>
      <c r="AC58" s="179"/>
      <c r="AD58" s="256">
        <f t="shared" si="13"/>
        <v>113.44166666666666</v>
      </c>
      <c r="AE58" s="179"/>
      <c r="AF58" s="204">
        <f t="shared" si="0"/>
        <v>0</v>
      </c>
    </row>
    <row r="59" spans="1:32">
      <c r="A59" s="179">
        <v>45</v>
      </c>
      <c r="B59" s="179"/>
      <c r="C59" s="179" t="s">
        <v>156</v>
      </c>
      <c r="D59" s="179" t="s">
        <v>472</v>
      </c>
      <c r="E59" s="225" t="s">
        <v>157</v>
      </c>
      <c r="F59" s="206">
        <f t="shared" ref="F59:S59" si="14">SUM(F48:F58)</f>
        <v>3204308.9300000006</v>
      </c>
      <c r="G59" s="206">
        <f t="shared" si="14"/>
        <v>1149.9999999998836</v>
      </c>
      <c r="H59" s="206">
        <f t="shared" si="14"/>
        <v>553067.29999999993</v>
      </c>
      <c r="I59" s="206">
        <f t="shared" si="14"/>
        <v>1929589.5300000003</v>
      </c>
      <c r="J59" s="206">
        <f t="shared" si="14"/>
        <v>112421.36999999988</v>
      </c>
      <c r="K59" s="206">
        <f t="shared" si="14"/>
        <v>86776.910000000062</v>
      </c>
      <c r="L59" s="206">
        <f t="shared" si="14"/>
        <v>1112968.57</v>
      </c>
      <c r="M59" s="206">
        <f t="shared" si="14"/>
        <v>363077.60000000003</v>
      </c>
      <c r="N59" s="206">
        <f t="shared" si="14"/>
        <v>-5.8207660913467407E-11</v>
      </c>
      <c r="O59" s="206">
        <f t="shared" si="14"/>
        <v>2112367.11</v>
      </c>
      <c r="P59" s="206">
        <f t="shared" si="14"/>
        <v>5.8207660913467407E-11</v>
      </c>
      <c r="Q59" s="206">
        <f t="shared" si="14"/>
        <v>-601163.87</v>
      </c>
      <c r="R59" s="206">
        <f t="shared" si="14"/>
        <v>6896976.6200000001</v>
      </c>
      <c r="S59" s="207">
        <f t="shared" si="14"/>
        <v>893408.10791666654</v>
      </c>
      <c r="T59" s="179"/>
      <c r="U59" s="181"/>
      <c r="V59" s="182"/>
      <c r="W59" s="182"/>
      <c r="X59" s="203"/>
      <c r="Y59" s="182"/>
      <c r="Z59" s="182"/>
      <c r="AA59" s="181"/>
      <c r="AB59" s="182"/>
      <c r="AC59" s="179"/>
      <c r="AD59" s="179"/>
      <c r="AE59" s="179"/>
      <c r="AF59" s="204">
        <f t="shared" si="0"/>
        <v>0</v>
      </c>
    </row>
    <row r="60" spans="1:32">
      <c r="A60" s="179">
        <v>46</v>
      </c>
      <c r="B60" s="179"/>
      <c r="C60" s="179"/>
      <c r="D60" s="179"/>
      <c r="E60" s="225"/>
      <c r="F60" s="201"/>
      <c r="G60" s="247"/>
      <c r="H60" s="248"/>
      <c r="I60" s="248"/>
      <c r="J60" s="249"/>
      <c r="K60" s="250"/>
      <c r="L60" s="251"/>
      <c r="M60" s="252"/>
      <c r="N60" s="253"/>
      <c r="O60" s="220"/>
      <c r="P60" s="254"/>
      <c r="Q60" s="255"/>
      <c r="R60" s="201"/>
      <c r="S60" s="219"/>
      <c r="T60" s="179"/>
      <c r="U60" s="181"/>
      <c r="V60" s="182"/>
      <c r="W60" s="182"/>
      <c r="X60" s="203"/>
      <c r="Y60" s="182"/>
      <c r="Z60" s="182"/>
      <c r="AA60" s="181"/>
      <c r="AB60" s="182"/>
      <c r="AC60" s="179"/>
      <c r="AD60" s="179"/>
      <c r="AE60" s="179"/>
      <c r="AF60" s="204">
        <f t="shared" si="0"/>
        <v>0</v>
      </c>
    </row>
    <row r="61" spans="1:32">
      <c r="A61" s="179">
        <v>47</v>
      </c>
      <c r="B61" s="199" t="s">
        <v>450</v>
      </c>
      <c r="C61" s="199" t="s">
        <v>158</v>
      </c>
      <c r="D61" s="199" t="s">
        <v>1015</v>
      </c>
      <c r="E61" s="200" t="s">
        <v>1016</v>
      </c>
      <c r="F61" s="201">
        <v>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600463.32999999996</v>
      </c>
      <c r="Q61" s="201">
        <v>601163.87</v>
      </c>
      <c r="R61" s="201">
        <v>0</v>
      </c>
      <c r="S61" s="202">
        <f>((F61+R61)+((G61+H61+I61+J61+K61+L61+M61+N61+O61+P61+Q61)*2))/24</f>
        <v>100135.59999999999</v>
      </c>
      <c r="T61" s="179"/>
      <c r="U61" s="181">
        <f>+S61</f>
        <v>100135.59999999999</v>
      </c>
      <c r="V61" s="182"/>
      <c r="W61" s="182"/>
      <c r="X61" s="203"/>
      <c r="Y61" s="182"/>
      <c r="Z61" s="182"/>
      <c r="AA61" s="181"/>
      <c r="AB61" s="182"/>
      <c r="AC61" s="179"/>
      <c r="AD61" s="258">
        <f>+U61</f>
        <v>100135.59999999999</v>
      </c>
      <c r="AE61" s="179"/>
      <c r="AF61" s="204">
        <f t="shared" si="0"/>
        <v>0</v>
      </c>
    </row>
    <row r="62" spans="1:32">
      <c r="A62" s="179">
        <v>48</v>
      </c>
      <c r="B62" s="199"/>
      <c r="C62" s="199" t="s">
        <v>158</v>
      </c>
      <c r="D62" s="199" t="s">
        <v>1017</v>
      </c>
      <c r="E62" s="200" t="s">
        <v>1018</v>
      </c>
      <c r="F62" s="221">
        <v>0</v>
      </c>
      <c r="G62" s="221">
        <v>0</v>
      </c>
      <c r="H62" s="221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02">
        <f>((F62+R62)+((G62+H62+I62+J62+K62+L62+M62+N62+O62+P62+Q62)*2))/24</f>
        <v>0</v>
      </c>
      <c r="T62" s="179"/>
      <c r="U62" s="181"/>
      <c r="V62" s="182"/>
      <c r="W62" s="182"/>
      <c r="X62" s="203"/>
      <c r="Y62" s="182"/>
      <c r="Z62" s="182"/>
      <c r="AA62" s="181"/>
      <c r="AB62" s="182"/>
      <c r="AC62" s="179"/>
      <c r="AD62" s="258"/>
      <c r="AE62" s="179"/>
      <c r="AF62" s="204"/>
    </row>
    <row r="63" spans="1:32">
      <c r="A63" s="179">
        <v>49</v>
      </c>
      <c r="B63" s="179"/>
      <c r="C63" s="179"/>
      <c r="D63" s="179"/>
      <c r="E63" s="225" t="s">
        <v>159</v>
      </c>
      <c r="F63" s="201">
        <f t="shared" ref="F63:S63" si="15">+F61</f>
        <v>0</v>
      </c>
      <c r="G63" s="201">
        <f t="shared" si="15"/>
        <v>0</v>
      </c>
      <c r="H63" s="201">
        <f t="shared" si="15"/>
        <v>0</v>
      </c>
      <c r="I63" s="201">
        <f t="shared" si="15"/>
        <v>0</v>
      </c>
      <c r="J63" s="201">
        <f t="shared" si="15"/>
        <v>0</v>
      </c>
      <c r="K63" s="201">
        <f t="shared" si="15"/>
        <v>0</v>
      </c>
      <c r="L63" s="201">
        <f t="shared" si="15"/>
        <v>0</v>
      </c>
      <c r="M63" s="201">
        <f t="shared" si="15"/>
        <v>0</v>
      </c>
      <c r="N63" s="201">
        <f t="shared" si="15"/>
        <v>0</v>
      </c>
      <c r="O63" s="201">
        <f t="shared" si="15"/>
        <v>0</v>
      </c>
      <c r="P63" s="201">
        <f t="shared" si="15"/>
        <v>600463.32999999996</v>
      </c>
      <c r="Q63" s="201">
        <f t="shared" si="15"/>
        <v>601163.87</v>
      </c>
      <c r="R63" s="201">
        <f t="shared" si="15"/>
        <v>0</v>
      </c>
      <c r="S63" s="207">
        <f t="shared" si="15"/>
        <v>100135.59999999999</v>
      </c>
      <c r="T63" s="179"/>
      <c r="U63" s="181"/>
      <c r="V63" s="182"/>
      <c r="W63" s="182"/>
      <c r="X63" s="203"/>
      <c r="Y63" s="182"/>
      <c r="Z63" s="182"/>
      <c r="AA63" s="181"/>
      <c r="AB63" s="182"/>
      <c r="AC63" s="179"/>
      <c r="AD63" s="179"/>
      <c r="AE63" s="179"/>
      <c r="AF63" s="204">
        <f t="shared" si="0"/>
        <v>0</v>
      </c>
    </row>
    <row r="64" spans="1:32">
      <c r="A64" s="179">
        <v>50</v>
      </c>
      <c r="B64" s="179"/>
      <c r="C64" s="179"/>
      <c r="D64" s="179"/>
      <c r="E64" s="225"/>
      <c r="F64" s="201"/>
      <c r="G64" s="247"/>
      <c r="H64" s="248"/>
      <c r="I64" s="248"/>
      <c r="J64" s="249"/>
      <c r="K64" s="250"/>
      <c r="L64" s="251"/>
      <c r="M64" s="252"/>
      <c r="N64" s="253"/>
      <c r="O64" s="220"/>
      <c r="P64" s="254"/>
      <c r="Q64" s="255"/>
      <c r="R64" s="201"/>
      <c r="S64" s="219"/>
      <c r="T64" s="179"/>
      <c r="U64" s="181"/>
      <c r="V64" s="182"/>
      <c r="W64" s="182"/>
      <c r="X64" s="203"/>
      <c r="Y64" s="182"/>
      <c r="Z64" s="182"/>
      <c r="AA64" s="181"/>
      <c r="AB64" s="182"/>
      <c r="AC64" s="179"/>
      <c r="AD64" s="179"/>
      <c r="AE64" s="179"/>
      <c r="AF64" s="204">
        <f t="shared" si="0"/>
        <v>0</v>
      </c>
    </row>
    <row r="65" spans="1:32">
      <c r="A65" s="179">
        <v>51</v>
      </c>
      <c r="B65" s="199" t="s">
        <v>450</v>
      </c>
      <c r="C65" s="199" t="s">
        <v>160</v>
      </c>
      <c r="D65" s="199" t="s">
        <v>22</v>
      </c>
      <c r="E65" s="200" t="s">
        <v>474</v>
      </c>
      <c r="F65" s="201">
        <v>945100.14</v>
      </c>
      <c r="G65" s="201">
        <v>77207.17</v>
      </c>
      <c r="H65" s="201">
        <v>-35501.22</v>
      </c>
      <c r="I65" s="201">
        <v>-2563.5099999999602</v>
      </c>
      <c r="J65" s="201">
        <v>-25324.03</v>
      </c>
      <c r="K65" s="201">
        <v>-2851.8199999999601</v>
      </c>
      <c r="L65" s="201">
        <v>-38329.089999999997</v>
      </c>
      <c r="M65" s="201">
        <v>-10234.5</v>
      </c>
      <c r="N65" s="201">
        <v>-3308.3499999999499</v>
      </c>
      <c r="O65" s="201">
        <v>-6784.3099999999504</v>
      </c>
      <c r="P65" s="201">
        <v>-28025.86</v>
      </c>
      <c r="Q65" s="201">
        <v>-25813.22</v>
      </c>
      <c r="R65" s="201">
        <v>-36000.230000000003</v>
      </c>
      <c r="S65" s="202">
        <f>((F65+R65)+((G65+H65+I65+J65+K65+L65+M65+N65+O65+P65+Q65)*2))/24</f>
        <v>29418.43458333335</v>
      </c>
      <c r="T65" s="179"/>
      <c r="U65" s="181">
        <f t="shared" ref="U65:U79" si="16">+S65</f>
        <v>29418.43458333335</v>
      </c>
      <c r="V65" s="182"/>
      <c r="W65" s="182"/>
      <c r="X65" s="203"/>
      <c r="Y65" s="182"/>
      <c r="Z65" s="182"/>
      <c r="AA65" s="181"/>
      <c r="AB65" s="182"/>
      <c r="AC65" s="179"/>
      <c r="AD65" s="256">
        <f t="shared" ref="AD65:AD80" si="17">+U65</f>
        <v>29418.43458333335</v>
      </c>
      <c r="AE65" s="179"/>
      <c r="AF65" s="204">
        <f t="shared" si="0"/>
        <v>0</v>
      </c>
    </row>
    <row r="66" spans="1:32">
      <c r="A66" s="179">
        <v>52</v>
      </c>
      <c r="B66" s="199" t="s">
        <v>475</v>
      </c>
      <c r="C66" s="199" t="s">
        <v>160</v>
      </c>
      <c r="D66" s="199" t="s">
        <v>22</v>
      </c>
      <c r="E66" s="200" t="s">
        <v>476</v>
      </c>
      <c r="F66" s="201">
        <v>2449138.14</v>
      </c>
      <c r="G66" s="201">
        <v>3224853.65</v>
      </c>
      <c r="H66" s="201">
        <v>4270584.4000000004</v>
      </c>
      <c r="I66" s="201">
        <v>4555591.4800000004</v>
      </c>
      <c r="J66" s="201">
        <v>2924868.02</v>
      </c>
      <c r="K66" s="201">
        <v>1818952.73</v>
      </c>
      <c r="L66" s="201">
        <v>1233736.6000000001</v>
      </c>
      <c r="M66" s="201">
        <v>615442.89000000095</v>
      </c>
      <c r="N66" s="201">
        <v>109138.91000000099</v>
      </c>
      <c r="O66" s="201">
        <v>-122104.77999999899</v>
      </c>
      <c r="P66" s="201">
        <v>783535.89000000095</v>
      </c>
      <c r="Q66" s="201">
        <v>2056616.36</v>
      </c>
      <c r="R66" s="201">
        <v>3791764.54</v>
      </c>
      <c r="S66" s="202">
        <f t="shared" ref="S66:S74" si="18">((F66+R66)+((G66+H66+I66+J66+K66+L66+M66+N66+O66+P66+Q66)*2))/24</f>
        <v>2049305.6241666672</v>
      </c>
      <c r="T66" s="179"/>
      <c r="U66" s="181">
        <f t="shared" si="16"/>
        <v>2049305.6241666672</v>
      </c>
      <c r="V66" s="182"/>
      <c r="W66" s="182"/>
      <c r="X66" s="203"/>
      <c r="Y66" s="182"/>
      <c r="Z66" s="182"/>
      <c r="AA66" s="181"/>
      <c r="AB66" s="182"/>
      <c r="AC66" s="179"/>
      <c r="AD66" s="256">
        <f t="shared" si="17"/>
        <v>2049305.6241666672</v>
      </c>
      <c r="AE66" s="179"/>
      <c r="AF66" s="204">
        <f t="shared" si="0"/>
        <v>0</v>
      </c>
    </row>
    <row r="67" spans="1:32">
      <c r="A67" s="179">
        <v>53</v>
      </c>
      <c r="B67" s="199" t="s">
        <v>477</v>
      </c>
      <c r="C67" s="199" t="s">
        <v>160</v>
      </c>
      <c r="D67" s="199" t="s">
        <v>22</v>
      </c>
      <c r="E67" s="200" t="s">
        <v>476</v>
      </c>
      <c r="F67" s="201">
        <v>7070459.8200000003</v>
      </c>
      <c r="G67" s="201">
        <v>8797923.8399999999</v>
      </c>
      <c r="H67" s="201">
        <v>13570803.08</v>
      </c>
      <c r="I67" s="201">
        <v>14612696.369999999</v>
      </c>
      <c r="J67" s="201">
        <v>7368251.1799999997</v>
      </c>
      <c r="K67" s="201">
        <v>4720081.41</v>
      </c>
      <c r="L67" s="201">
        <v>2456323.9900000002</v>
      </c>
      <c r="M67" s="201">
        <v>159505.82</v>
      </c>
      <c r="N67" s="201">
        <v>-943408.66</v>
      </c>
      <c r="O67" s="201">
        <v>-2231209.11</v>
      </c>
      <c r="P67" s="201">
        <v>-170826.56999999899</v>
      </c>
      <c r="Q67" s="201">
        <v>5610894.5300000003</v>
      </c>
      <c r="R67" s="201">
        <v>11509546.060000001</v>
      </c>
      <c r="S67" s="202">
        <f t="shared" si="18"/>
        <v>5270086.5683333343</v>
      </c>
      <c r="T67" s="179"/>
      <c r="U67" s="181">
        <f t="shared" si="16"/>
        <v>5270086.5683333343</v>
      </c>
      <c r="V67" s="182"/>
      <c r="W67" s="182"/>
      <c r="X67" s="203"/>
      <c r="Y67" s="182"/>
      <c r="Z67" s="182"/>
      <c r="AA67" s="181"/>
      <c r="AB67" s="182"/>
      <c r="AC67" s="179"/>
      <c r="AD67" s="256">
        <f t="shared" si="17"/>
        <v>5270086.5683333343</v>
      </c>
      <c r="AE67" s="179"/>
      <c r="AF67" s="204">
        <f t="shared" si="0"/>
        <v>0</v>
      </c>
    </row>
    <row r="68" spans="1:32">
      <c r="A68" s="179">
        <v>54</v>
      </c>
      <c r="B68" s="199" t="s">
        <v>475</v>
      </c>
      <c r="C68" s="199" t="s">
        <v>160</v>
      </c>
      <c r="D68" s="199" t="s">
        <v>25</v>
      </c>
      <c r="E68" s="200" t="s">
        <v>478</v>
      </c>
      <c r="F68" s="201">
        <v>161397.89000000001</v>
      </c>
      <c r="G68" s="201">
        <v>20520.34</v>
      </c>
      <c r="H68" s="201">
        <v>224215.24</v>
      </c>
      <c r="I68" s="201">
        <v>16515.099999999999</v>
      </c>
      <c r="J68" s="201">
        <v>56070.1</v>
      </c>
      <c r="K68" s="201">
        <v>38983.660000000003</v>
      </c>
      <c r="L68" s="201">
        <v>25519.71</v>
      </c>
      <c r="M68" s="201">
        <v>24177.96</v>
      </c>
      <c r="N68" s="201">
        <v>33844.92</v>
      </c>
      <c r="O68" s="201">
        <v>55496.84</v>
      </c>
      <c r="P68" s="201">
        <v>30727.86</v>
      </c>
      <c r="Q68" s="201">
        <v>97435.35</v>
      </c>
      <c r="R68" s="201">
        <v>23387.360000000001</v>
      </c>
      <c r="S68" s="202">
        <f t="shared" si="18"/>
        <v>59658.308749999997</v>
      </c>
      <c r="T68" s="179"/>
      <c r="U68" s="181">
        <f t="shared" si="16"/>
        <v>59658.308749999997</v>
      </c>
      <c r="V68" s="182"/>
      <c r="W68" s="182"/>
      <c r="X68" s="203"/>
      <c r="Y68" s="182"/>
      <c r="Z68" s="182"/>
      <c r="AA68" s="181"/>
      <c r="AB68" s="182"/>
      <c r="AC68" s="179"/>
      <c r="AD68" s="256">
        <f t="shared" si="17"/>
        <v>59658.308749999997</v>
      </c>
      <c r="AE68" s="179"/>
      <c r="AF68" s="204">
        <f t="shared" si="0"/>
        <v>0</v>
      </c>
    </row>
    <row r="69" spans="1:32">
      <c r="A69" s="179">
        <v>55</v>
      </c>
      <c r="B69" s="199" t="s">
        <v>477</v>
      </c>
      <c r="C69" s="199" t="s">
        <v>160</v>
      </c>
      <c r="D69" s="199" t="s">
        <v>25</v>
      </c>
      <c r="E69" s="200" t="s">
        <v>478</v>
      </c>
      <c r="F69" s="201">
        <v>150854.79</v>
      </c>
      <c r="G69" s="201">
        <v>159573</v>
      </c>
      <c r="H69" s="201">
        <v>259737.60000000001</v>
      </c>
      <c r="I69" s="201">
        <v>194116.22</v>
      </c>
      <c r="J69" s="201">
        <v>129670.29</v>
      </c>
      <c r="K69" s="201">
        <v>129990.04</v>
      </c>
      <c r="L69" s="201">
        <v>65209.33</v>
      </c>
      <c r="M69" s="201">
        <v>172461.87</v>
      </c>
      <c r="N69" s="201">
        <v>106331.78</v>
      </c>
      <c r="O69" s="201">
        <v>228476.34</v>
      </c>
      <c r="P69" s="201">
        <v>161198.41</v>
      </c>
      <c r="Q69" s="201">
        <v>250522.76</v>
      </c>
      <c r="R69" s="201">
        <v>266649.46999999997</v>
      </c>
      <c r="S69" s="202">
        <f t="shared" si="18"/>
        <v>172169.98083333333</v>
      </c>
      <c r="T69" s="179"/>
      <c r="U69" s="181">
        <f t="shared" si="16"/>
        <v>172169.98083333333</v>
      </c>
      <c r="V69" s="182"/>
      <c r="W69" s="182"/>
      <c r="X69" s="203"/>
      <c r="Y69" s="182"/>
      <c r="Z69" s="182"/>
      <c r="AA69" s="181"/>
      <c r="AB69" s="182"/>
      <c r="AC69" s="179"/>
      <c r="AD69" s="256">
        <f t="shared" si="17"/>
        <v>172169.98083333333</v>
      </c>
      <c r="AE69" s="179"/>
      <c r="AF69" s="204">
        <f t="shared" si="0"/>
        <v>0</v>
      </c>
    </row>
    <row r="70" spans="1:32">
      <c r="A70" s="179">
        <v>56</v>
      </c>
      <c r="B70" s="199" t="s">
        <v>475</v>
      </c>
      <c r="C70" s="199" t="s">
        <v>160</v>
      </c>
      <c r="D70" s="199" t="s">
        <v>29</v>
      </c>
      <c r="E70" s="200" t="s">
        <v>479</v>
      </c>
      <c r="F70" s="201">
        <v>1518612.94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2">
        <f t="shared" si="18"/>
        <v>63275.539166666662</v>
      </c>
      <c r="T70" s="179"/>
      <c r="U70" s="181">
        <f t="shared" si="16"/>
        <v>63275.539166666662</v>
      </c>
      <c r="V70" s="182"/>
      <c r="W70" s="182"/>
      <c r="X70" s="203"/>
      <c r="Y70" s="182"/>
      <c r="Z70" s="182"/>
      <c r="AA70" s="181"/>
      <c r="AB70" s="182"/>
      <c r="AC70" s="179"/>
      <c r="AD70" s="256">
        <f t="shared" si="17"/>
        <v>63275.539166666662</v>
      </c>
      <c r="AE70" s="179"/>
      <c r="AF70" s="204">
        <f t="shared" si="0"/>
        <v>0</v>
      </c>
    </row>
    <row r="71" spans="1:32">
      <c r="A71" s="179">
        <v>57</v>
      </c>
      <c r="B71" s="199" t="s">
        <v>477</v>
      </c>
      <c r="C71" s="199" t="s">
        <v>160</v>
      </c>
      <c r="D71" s="199" t="s">
        <v>29</v>
      </c>
      <c r="E71" s="200" t="s">
        <v>479</v>
      </c>
      <c r="F71" s="201">
        <v>5330310.5</v>
      </c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2">
        <f t="shared" si="18"/>
        <v>222096.27083333334</v>
      </c>
      <c r="T71" s="179"/>
      <c r="U71" s="181">
        <f t="shared" si="16"/>
        <v>222096.27083333334</v>
      </c>
      <c r="V71" s="182"/>
      <c r="W71" s="182"/>
      <c r="X71" s="203"/>
      <c r="Y71" s="182"/>
      <c r="Z71" s="182"/>
      <c r="AA71" s="181"/>
      <c r="AB71" s="182"/>
      <c r="AC71" s="179"/>
      <c r="AD71" s="256">
        <f t="shared" si="17"/>
        <v>222096.27083333334</v>
      </c>
      <c r="AE71" s="179"/>
      <c r="AF71" s="204">
        <f t="shared" si="0"/>
        <v>0</v>
      </c>
    </row>
    <row r="72" spans="1:32">
      <c r="A72" s="179">
        <v>58</v>
      </c>
      <c r="B72" s="199" t="s">
        <v>450</v>
      </c>
      <c r="C72" s="199" t="s">
        <v>161</v>
      </c>
      <c r="D72" s="199" t="s">
        <v>480</v>
      </c>
      <c r="E72" s="200" t="s">
        <v>481</v>
      </c>
      <c r="F72" s="201">
        <v>1902279.41</v>
      </c>
      <c r="G72" s="201">
        <v>2597806.41</v>
      </c>
      <c r="H72" s="201">
        <v>945119.02</v>
      </c>
      <c r="I72" s="201">
        <v>2906113.03</v>
      </c>
      <c r="J72" s="201">
        <v>4127184.76</v>
      </c>
      <c r="K72" s="201">
        <v>1054693.96</v>
      </c>
      <c r="L72" s="201">
        <v>924373.96</v>
      </c>
      <c r="M72" s="201">
        <v>794790.47</v>
      </c>
      <c r="N72" s="201">
        <v>860599.65</v>
      </c>
      <c r="O72" s="201">
        <v>823984.28</v>
      </c>
      <c r="P72" s="201">
        <v>729266.75</v>
      </c>
      <c r="Q72" s="201">
        <v>903384.87</v>
      </c>
      <c r="R72" s="201">
        <v>1539318.94</v>
      </c>
      <c r="S72" s="202">
        <f t="shared" si="18"/>
        <v>1532343.0279166668</v>
      </c>
      <c r="T72" s="179"/>
      <c r="U72" s="181">
        <f t="shared" si="16"/>
        <v>1532343.0279166668</v>
      </c>
      <c r="V72" s="182"/>
      <c r="W72" s="182"/>
      <c r="X72" s="203"/>
      <c r="Y72" s="182"/>
      <c r="Z72" s="182"/>
      <c r="AA72" s="181"/>
      <c r="AB72" s="182"/>
      <c r="AC72" s="179"/>
      <c r="AD72" s="256">
        <f t="shared" si="17"/>
        <v>1532343.0279166668</v>
      </c>
      <c r="AE72" s="179"/>
      <c r="AF72" s="204">
        <f t="shared" si="0"/>
        <v>0</v>
      </c>
    </row>
    <row r="73" spans="1:32">
      <c r="A73" s="179">
        <v>59</v>
      </c>
      <c r="B73" s="199" t="s">
        <v>450</v>
      </c>
      <c r="C73" s="199" t="s">
        <v>161</v>
      </c>
      <c r="D73" s="199" t="s">
        <v>211</v>
      </c>
      <c r="E73" s="200" t="s">
        <v>482</v>
      </c>
      <c r="F73" s="201">
        <v>0</v>
      </c>
      <c r="G73" s="201">
        <v>0</v>
      </c>
      <c r="H73" s="201">
        <v>0</v>
      </c>
      <c r="I73" s="201">
        <v>-3804.8</v>
      </c>
      <c r="J73" s="201">
        <v>-3804.8</v>
      </c>
      <c r="K73" s="201">
        <v>-3804.8</v>
      </c>
      <c r="L73" s="201">
        <v>-3804.8</v>
      </c>
      <c r="M73" s="201">
        <v>-3804.8</v>
      </c>
      <c r="N73" s="201">
        <v>-3804.8</v>
      </c>
      <c r="O73" s="201">
        <v>0</v>
      </c>
      <c r="P73" s="201">
        <v>-1908.26</v>
      </c>
      <c r="Q73" s="201">
        <v>-1908.26</v>
      </c>
      <c r="R73" s="201">
        <v>-1908.26</v>
      </c>
      <c r="S73" s="202">
        <f>((F73+R73)+((G73+H73+I73+J73+K73+L73+M73+N73+O73+P73+Q73)*2))/24</f>
        <v>-2299.9541666666664</v>
      </c>
      <c r="T73" s="179"/>
      <c r="U73" s="181">
        <f t="shared" si="16"/>
        <v>-2299.9541666666664</v>
      </c>
      <c r="V73" s="182"/>
      <c r="W73" s="182"/>
      <c r="X73" s="203"/>
      <c r="Y73" s="182"/>
      <c r="Z73" s="182"/>
      <c r="AA73" s="181"/>
      <c r="AB73" s="182"/>
      <c r="AC73" s="179"/>
      <c r="AD73" s="256">
        <f t="shared" si="17"/>
        <v>-2299.9541666666664</v>
      </c>
      <c r="AE73" s="179"/>
      <c r="AF73" s="204">
        <f t="shared" si="0"/>
        <v>0</v>
      </c>
    </row>
    <row r="74" spans="1:32">
      <c r="A74" s="179">
        <v>60</v>
      </c>
      <c r="B74" s="199" t="s">
        <v>450</v>
      </c>
      <c r="C74" s="199" t="s">
        <v>161</v>
      </c>
      <c r="D74" s="199" t="s">
        <v>242</v>
      </c>
      <c r="E74" s="200" t="s">
        <v>483</v>
      </c>
      <c r="F74" s="201">
        <v>359.95999999999901</v>
      </c>
      <c r="G74" s="201">
        <v>566.5</v>
      </c>
      <c r="H74" s="201">
        <v>1764.32</v>
      </c>
      <c r="I74" s="201">
        <v>1105.6600000000001</v>
      </c>
      <c r="J74" s="201">
        <v>991.9</v>
      </c>
      <c r="K74" s="201">
        <v>666.52</v>
      </c>
      <c r="L74" s="201">
        <v>551.62</v>
      </c>
      <c r="M74" s="201">
        <v>590.4</v>
      </c>
      <c r="N74" s="201">
        <v>330.14</v>
      </c>
      <c r="O74" s="201">
        <v>1586.19</v>
      </c>
      <c r="P74" s="201">
        <v>529.12</v>
      </c>
      <c r="Q74" s="201">
        <v>515.58000000000004</v>
      </c>
      <c r="R74" s="201">
        <v>658.36</v>
      </c>
      <c r="S74" s="202">
        <f t="shared" si="18"/>
        <v>808.92583333333334</v>
      </c>
      <c r="T74" s="179"/>
      <c r="U74" s="181">
        <f t="shared" si="16"/>
        <v>808.92583333333334</v>
      </c>
      <c r="V74" s="182"/>
      <c r="W74" s="182"/>
      <c r="X74" s="203"/>
      <c r="Y74" s="182"/>
      <c r="Z74" s="182"/>
      <c r="AA74" s="181"/>
      <c r="AB74" s="182"/>
      <c r="AC74" s="179"/>
      <c r="AD74" s="256">
        <f t="shared" si="17"/>
        <v>808.92583333333334</v>
      </c>
      <c r="AE74" s="179"/>
      <c r="AF74" s="204">
        <f t="shared" si="0"/>
        <v>0</v>
      </c>
    </row>
    <row r="75" spans="1:32">
      <c r="A75" s="179">
        <v>61</v>
      </c>
      <c r="B75" s="199" t="s">
        <v>450</v>
      </c>
      <c r="C75" s="199" t="s">
        <v>161</v>
      </c>
      <c r="D75" s="199" t="s">
        <v>198</v>
      </c>
      <c r="E75" s="200" t="s">
        <v>484</v>
      </c>
      <c r="F75" s="201">
        <v>257648.3</v>
      </c>
      <c r="G75" s="201">
        <v>303949.43</v>
      </c>
      <c r="H75" s="201">
        <v>355535.21</v>
      </c>
      <c r="I75" s="201">
        <v>262964.24</v>
      </c>
      <c r="J75" s="201">
        <v>307173.12</v>
      </c>
      <c r="K75" s="201">
        <v>104646.39</v>
      </c>
      <c r="L75" s="201">
        <v>152666.29</v>
      </c>
      <c r="M75" s="201">
        <v>7580.0199999999904</v>
      </c>
      <c r="N75" s="201">
        <v>7990.0199999999904</v>
      </c>
      <c r="O75" s="201">
        <v>8314.0099999999893</v>
      </c>
      <c r="P75" s="201">
        <v>8084.0099999999902</v>
      </c>
      <c r="Q75" s="201">
        <v>8084.0099999999902</v>
      </c>
      <c r="R75" s="201">
        <v>8084.0099999999902</v>
      </c>
      <c r="S75" s="202">
        <f>((F75+R75)+((G75+H75+I75+J75+K75+L75+M75+N75+O75+P75+Q75)*2))/24</f>
        <v>138321.07541666666</v>
      </c>
      <c r="T75" s="179"/>
      <c r="U75" s="181">
        <f t="shared" si="16"/>
        <v>138321.07541666666</v>
      </c>
      <c r="V75" s="182"/>
      <c r="W75" s="182"/>
      <c r="X75" s="203"/>
      <c r="Y75" s="182"/>
      <c r="Z75" s="182"/>
      <c r="AA75" s="181"/>
      <c r="AB75" s="182"/>
      <c r="AC75" s="179"/>
      <c r="AD75" s="256">
        <f t="shared" si="17"/>
        <v>138321.07541666666</v>
      </c>
      <c r="AE75" s="179"/>
      <c r="AF75" s="204">
        <f t="shared" si="0"/>
        <v>0</v>
      </c>
    </row>
    <row r="76" spans="1:32">
      <c r="A76" s="179">
        <v>62</v>
      </c>
      <c r="B76" s="199" t="s">
        <v>450</v>
      </c>
      <c r="C76" s="199" t="s">
        <v>161</v>
      </c>
      <c r="D76" s="199" t="s">
        <v>326</v>
      </c>
      <c r="E76" s="200" t="s">
        <v>1019</v>
      </c>
      <c r="F76" s="201">
        <v>0</v>
      </c>
      <c r="G76" s="201">
        <v>10173859.369999999</v>
      </c>
      <c r="H76" s="201">
        <v>7365699.0300000003</v>
      </c>
      <c r="I76" s="201">
        <v>11008430.640000001</v>
      </c>
      <c r="J76" s="201">
        <v>8320373.6100000003</v>
      </c>
      <c r="K76" s="201">
        <v>9136725.1199999992</v>
      </c>
      <c r="L76" s="201">
        <v>9109102.8499999996</v>
      </c>
      <c r="M76" s="201">
        <v>10662515.24</v>
      </c>
      <c r="N76" s="201">
        <v>12105733.43</v>
      </c>
      <c r="O76" s="201">
        <v>10372514.91</v>
      </c>
      <c r="P76" s="201">
        <v>10522789.140000001</v>
      </c>
      <c r="Q76" s="201">
        <v>5534647.2800000003</v>
      </c>
      <c r="R76" s="201">
        <v>3362650.77</v>
      </c>
      <c r="S76" s="202">
        <f t="shared" ref="S76:S80" si="19">((F76+R76)+((G76+H76+I76+J76+K76+L76+M76+N76+O76+P76+Q76)*2))/24</f>
        <v>8832809.6670833323</v>
      </c>
      <c r="T76" s="179"/>
      <c r="U76" s="181">
        <f t="shared" si="16"/>
        <v>8832809.6670833323</v>
      </c>
      <c r="V76" s="182"/>
      <c r="W76" s="182"/>
      <c r="X76" s="203"/>
      <c r="Y76" s="182"/>
      <c r="Z76" s="182"/>
      <c r="AA76" s="181"/>
      <c r="AB76" s="182"/>
      <c r="AC76" s="179"/>
      <c r="AD76" s="256">
        <f t="shared" si="17"/>
        <v>8832809.6670833323</v>
      </c>
      <c r="AE76" s="179"/>
      <c r="AF76" s="204"/>
    </row>
    <row r="77" spans="1:32">
      <c r="A77" s="179">
        <v>63</v>
      </c>
      <c r="B77" s="199" t="s">
        <v>475</v>
      </c>
      <c r="C77" s="199" t="s">
        <v>161</v>
      </c>
      <c r="D77" s="199" t="s">
        <v>327</v>
      </c>
      <c r="E77" s="200" t="s">
        <v>1020</v>
      </c>
      <c r="F77" s="201">
        <v>0</v>
      </c>
      <c r="G77" s="201">
        <v>803513.12</v>
      </c>
      <c r="H77" s="201">
        <v>1136244.72</v>
      </c>
      <c r="I77" s="201">
        <v>1476991.49</v>
      </c>
      <c r="J77" s="201">
        <v>710674.26</v>
      </c>
      <c r="K77" s="201">
        <v>782041.4</v>
      </c>
      <c r="L77" s="201">
        <v>921213.06</v>
      </c>
      <c r="M77" s="201">
        <v>1056901.3799999999</v>
      </c>
      <c r="N77" s="201">
        <v>1182944.8400000001</v>
      </c>
      <c r="O77" s="201">
        <v>1218165.53</v>
      </c>
      <c r="P77" s="201">
        <v>1231042.8400000001</v>
      </c>
      <c r="Q77" s="201">
        <v>281899.87</v>
      </c>
      <c r="R77" s="201">
        <v>282015.99</v>
      </c>
      <c r="S77" s="202">
        <f t="shared" si="19"/>
        <v>911886.70874999987</v>
      </c>
      <c r="T77" s="179"/>
      <c r="U77" s="181">
        <f t="shared" si="16"/>
        <v>911886.70874999987</v>
      </c>
      <c r="V77" s="182"/>
      <c r="W77" s="182"/>
      <c r="X77" s="203"/>
      <c r="Y77" s="182"/>
      <c r="Z77" s="182"/>
      <c r="AA77" s="181"/>
      <c r="AB77" s="182"/>
      <c r="AC77" s="179"/>
      <c r="AD77" s="256">
        <f t="shared" si="17"/>
        <v>911886.70874999987</v>
      </c>
      <c r="AE77" s="179"/>
      <c r="AF77" s="204"/>
    </row>
    <row r="78" spans="1:32">
      <c r="A78" s="179">
        <v>64</v>
      </c>
      <c r="B78" s="199" t="s">
        <v>450</v>
      </c>
      <c r="C78" s="199" t="s">
        <v>161</v>
      </c>
      <c r="D78" s="199" t="s">
        <v>230</v>
      </c>
      <c r="E78" s="200" t="s">
        <v>1021</v>
      </c>
      <c r="F78" s="201">
        <v>0</v>
      </c>
      <c r="G78" s="201">
        <v>-71714</v>
      </c>
      <c r="H78" s="201">
        <v>-71714</v>
      </c>
      <c r="I78" s="201">
        <v>-78024</v>
      </c>
      <c r="J78" s="201">
        <v>-78024</v>
      </c>
      <c r="K78" s="201">
        <v>-78024</v>
      </c>
      <c r="L78" s="201">
        <v>-86412</v>
      </c>
      <c r="M78" s="201">
        <v>-86412</v>
      </c>
      <c r="N78" s="201">
        <v>-86412</v>
      </c>
      <c r="O78" s="201">
        <v>-93428.9</v>
      </c>
      <c r="P78" s="201">
        <v>-93428.9</v>
      </c>
      <c r="Q78" s="201">
        <v>-93428.9</v>
      </c>
      <c r="R78" s="201">
        <v>-103941.2</v>
      </c>
      <c r="S78" s="202">
        <f t="shared" si="19"/>
        <v>-80749.441666666666</v>
      </c>
      <c r="T78" s="179"/>
      <c r="U78" s="181">
        <f t="shared" si="16"/>
        <v>-80749.441666666666</v>
      </c>
      <c r="V78" s="182"/>
      <c r="W78" s="182"/>
      <c r="X78" s="203"/>
      <c r="Y78" s="182"/>
      <c r="Z78" s="182"/>
      <c r="AA78" s="181"/>
      <c r="AB78" s="182"/>
      <c r="AC78" s="179"/>
      <c r="AD78" s="256">
        <f t="shared" si="17"/>
        <v>-80749.441666666666</v>
      </c>
      <c r="AE78" s="179"/>
      <c r="AF78" s="204"/>
    </row>
    <row r="79" spans="1:32">
      <c r="A79" s="179">
        <v>65</v>
      </c>
      <c r="B79" s="199" t="s">
        <v>1022</v>
      </c>
      <c r="C79" s="199" t="s">
        <v>161</v>
      </c>
      <c r="D79" s="199" t="s">
        <v>364</v>
      </c>
      <c r="E79" s="200" t="s">
        <v>1023</v>
      </c>
      <c r="F79" s="201">
        <v>0</v>
      </c>
      <c r="G79" s="201">
        <v>0</v>
      </c>
      <c r="H79" s="201">
        <v>0</v>
      </c>
      <c r="I79" s="201">
        <v>-12407398.130000001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1">
        <v>0</v>
      </c>
      <c r="S79" s="202">
        <f t="shared" si="19"/>
        <v>-1033949.8441666667</v>
      </c>
      <c r="T79" s="179"/>
      <c r="U79" s="181">
        <f t="shared" si="16"/>
        <v>-1033949.8441666667</v>
      </c>
      <c r="V79" s="182"/>
      <c r="W79" s="182"/>
      <c r="X79" s="203"/>
      <c r="Y79" s="182"/>
      <c r="Z79" s="182"/>
      <c r="AA79" s="181"/>
      <c r="AB79" s="182"/>
      <c r="AC79" s="179"/>
      <c r="AD79" s="256">
        <f t="shared" si="17"/>
        <v>-1033949.8441666667</v>
      </c>
      <c r="AE79" s="179"/>
      <c r="AF79" s="204"/>
    </row>
    <row r="80" spans="1:32">
      <c r="A80" s="179">
        <v>66</v>
      </c>
      <c r="B80" s="199" t="s">
        <v>1022</v>
      </c>
      <c r="C80" s="199" t="s">
        <v>160</v>
      </c>
      <c r="D80" s="199" t="s">
        <v>125</v>
      </c>
      <c r="E80" s="200" t="s">
        <v>479</v>
      </c>
      <c r="F80" s="201">
        <v>0</v>
      </c>
      <c r="G80" s="201">
        <v>5838301.9000000004</v>
      </c>
      <c r="H80" s="201">
        <v>4633485.24</v>
      </c>
      <c r="I80" s="201">
        <v>3540579.51</v>
      </c>
      <c r="J80" s="201">
        <v>3642714.65</v>
      </c>
      <c r="K80" s="201">
        <v>4098905.74</v>
      </c>
      <c r="L80" s="201">
        <v>4827107.67</v>
      </c>
      <c r="M80" s="201">
        <v>5806606.46</v>
      </c>
      <c r="N80" s="201">
        <v>6744026.6699999999</v>
      </c>
      <c r="O80" s="201">
        <v>7810745.5800000001</v>
      </c>
      <c r="P80" s="201">
        <v>8303914.0999999996</v>
      </c>
      <c r="Q80" s="201">
        <v>7709249.4000000004</v>
      </c>
      <c r="R80" s="201">
        <v>6456802.7800000003</v>
      </c>
      <c r="S80" s="202">
        <f t="shared" si="19"/>
        <v>5515336.5258333338</v>
      </c>
      <c r="T80" s="179"/>
      <c r="U80" s="181">
        <f>+S80</f>
        <v>5515336.5258333338</v>
      </c>
      <c r="V80" s="182"/>
      <c r="W80" s="182"/>
      <c r="X80" s="203"/>
      <c r="Y80" s="182"/>
      <c r="Z80" s="182"/>
      <c r="AA80" s="181"/>
      <c r="AB80" s="182"/>
      <c r="AC80" s="179"/>
      <c r="AD80" s="256">
        <f t="shared" si="17"/>
        <v>5515336.5258333338</v>
      </c>
      <c r="AE80" s="179"/>
      <c r="AF80" s="204"/>
    </row>
    <row r="81" spans="1:32">
      <c r="A81" s="179">
        <v>67</v>
      </c>
      <c r="B81" s="179"/>
      <c r="C81" s="179"/>
      <c r="D81" s="179"/>
      <c r="E81" s="225" t="s">
        <v>162</v>
      </c>
      <c r="F81" s="201">
        <f t="shared" ref="F81:Q81" si="20">SUM(F65:F80)</f>
        <v>19786161.890000001</v>
      </c>
      <c r="G81" s="201">
        <f t="shared" si="20"/>
        <v>31926360.730000004</v>
      </c>
      <c r="H81" s="201">
        <f t="shared" si="20"/>
        <v>32655972.640000001</v>
      </c>
      <c r="I81" s="201">
        <f t="shared" si="20"/>
        <v>26083313.299999997</v>
      </c>
      <c r="J81" s="201">
        <f t="shared" si="20"/>
        <v>27480819.059999999</v>
      </c>
      <c r="K81" s="201">
        <f t="shared" si="20"/>
        <v>21801006.350000001</v>
      </c>
      <c r="L81" s="201">
        <f t="shared" si="20"/>
        <v>19587259.190000001</v>
      </c>
      <c r="M81" s="201">
        <f t="shared" si="20"/>
        <v>19200121.210000001</v>
      </c>
      <c r="N81" s="201">
        <f t="shared" si="20"/>
        <v>20114006.550000001</v>
      </c>
      <c r="O81" s="201">
        <f t="shared" si="20"/>
        <v>18065756.579999998</v>
      </c>
      <c r="P81" s="201">
        <f t="shared" si="20"/>
        <v>21476898.530000001</v>
      </c>
      <c r="Q81" s="201">
        <f t="shared" si="20"/>
        <v>22332099.629999995</v>
      </c>
      <c r="R81" s="201">
        <f>SUM(R65:R80)</f>
        <v>27099028.59</v>
      </c>
      <c r="S81" s="202">
        <f>SUM(S65:S80)</f>
        <v>23680517.4175</v>
      </c>
      <c r="T81" s="179"/>
      <c r="U81" s="181"/>
      <c r="V81" s="182"/>
      <c r="W81" s="182"/>
      <c r="X81" s="203"/>
      <c r="Y81" s="182"/>
      <c r="Z81" s="182"/>
      <c r="AA81" s="181"/>
      <c r="AB81" s="182"/>
      <c r="AC81" s="179"/>
      <c r="AD81" s="179"/>
      <c r="AE81" s="179"/>
      <c r="AF81" s="204">
        <f t="shared" si="0"/>
        <v>0</v>
      </c>
    </row>
    <row r="82" spans="1:32">
      <c r="A82" s="179">
        <v>68</v>
      </c>
      <c r="B82" s="179"/>
      <c r="C82" s="179"/>
      <c r="D82" s="179"/>
      <c r="E82" s="225" t="s">
        <v>163</v>
      </c>
      <c r="F82" s="201"/>
      <c r="G82" s="247"/>
      <c r="H82" s="248"/>
      <c r="I82" s="248"/>
      <c r="J82" s="249"/>
      <c r="K82" s="250"/>
      <c r="L82" s="251"/>
      <c r="M82" s="252"/>
      <c r="N82" s="253"/>
      <c r="O82" s="220"/>
      <c r="P82" s="254"/>
      <c r="Q82" s="255"/>
      <c r="R82" s="201"/>
      <c r="S82" s="219"/>
      <c r="T82" s="179"/>
      <c r="U82" s="181"/>
      <c r="V82" s="182"/>
      <c r="W82" s="182"/>
      <c r="X82" s="203"/>
      <c r="Y82" s="182"/>
      <c r="Z82" s="182"/>
      <c r="AA82" s="181"/>
      <c r="AB82" s="182"/>
      <c r="AC82" s="179"/>
      <c r="AD82" s="179"/>
      <c r="AE82" s="179"/>
      <c r="AF82" s="204">
        <f t="shared" si="0"/>
        <v>0</v>
      </c>
    </row>
    <row r="83" spans="1:32">
      <c r="A83" s="179">
        <v>69</v>
      </c>
      <c r="B83" s="199" t="s">
        <v>450</v>
      </c>
      <c r="C83" s="199" t="s">
        <v>164</v>
      </c>
      <c r="D83" s="199" t="s">
        <v>155</v>
      </c>
      <c r="E83" s="225" t="s">
        <v>165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2">
        <f>((F83+R83)+((G83+H83+I83+J83+K83+L83+M83+N83+O83+P83+Q83)*2))/24</f>
        <v>0</v>
      </c>
      <c r="T83" s="179"/>
      <c r="U83" s="181">
        <f t="shared" ref="U83:U84" si="21">+S83</f>
        <v>0</v>
      </c>
      <c r="V83" s="182"/>
      <c r="W83" s="182"/>
      <c r="X83" s="203"/>
      <c r="Y83" s="182"/>
      <c r="Z83" s="182"/>
      <c r="AA83" s="181"/>
      <c r="AB83" s="182"/>
      <c r="AC83" s="179"/>
      <c r="AD83" s="179"/>
      <c r="AE83" s="179"/>
      <c r="AF83" s="204">
        <f t="shared" si="0"/>
        <v>0</v>
      </c>
    </row>
    <row r="84" spans="1:32">
      <c r="A84" s="179">
        <v>70</v>
      </c>
      <c r="B84" s="199" t="s">
        <v>450</v>
      </c>
      <c r="C84" s="199" t="s">
        <v>164</v>
      </c>
      <c r="D84" s="199" t="s">
        <v>166</v>
      </c>
      <c r="E84" s="225" t="s">
        <v>167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2">
        <f>((F84+R84)+((G84+H84+I84+J84+K84+L84+M84+N84+O84+P84+Q84)*2))/24</f>
        <v>0</v>
      </c>
      <c r="T84" s="179"/>
      <c r="U84" s="181">
        <f t="shared" si="21"/>
        <v>0</v>
      </c>
      <c r="V84" s="182"/>
      <c r="W84" s="182"/>
      <c r="X84" s="203"/>
      <c r="Y84" s="182"/>
      <c r="Z84" s="182"/>
      <c r="AA84" s="181"/>
      <c r="AB84" s="182"/>
      <c r="AC84" s="179"/>
      <c r="AD84" s="179"/>
      <c r="AE84" s="179"/>
      <c r="AF84" s="204">
        <f t="shared" si="0"/>
        <v>0</v>
      </c>
    </row>
    <row r="85" spans="1:32">
      <c r="A85" s="179">
        <v>71</v>
      </c>
      <c r="B85" s="179"/>
      <c r="C85" s="179"/>
      <c r="D85" s="179"/>
      <c r="E85" s="225"/>
      <c r="F85" s="201"/>
      <c r="G85" s="247"/>
      <c r="H85" s="248"/>
      <c r="I85" s="248"/>
      <c r="J85" s="249"/>
      <c r="K85" s="250"/>
      <c r="L85" s="251"/>
      <c r="M85" s="252"/>
      <c r="N85" s="253"/>
      <c r="O85" s="220"/>
      <c r="P85" s="254"/>
      <c r="Q85" s="255"/>
      <c r="R85" s="201"/>
      <c r="S85" s="202"/>
      <c r="T85" s="179"/>
      <c r="U85" s="181"/>
      <c r="V85" s="182"/>
      <c r="W85" s="182"/>
      <c r="X85" s="203">
        <f t="shared" ref="X85:X94" si="22">+S85</f>
        <v>0</v>
      </c>
      <c r="Y85" s="182"/>
      <c r="Z85" s="182"/>
      <c r="AA85" s="181"/>
      <c r="AB85" s="182"/>
      <c r="AC85" s="179"/>
      <c r="AD85" s="179"/>
      <c r="AE85" s="179"/>
      <c r="AF85" s="204">
        <f t="shared" si="0"/>
        <v>0</v>
      </c>
    </row>
    <row r="86" spans="1:32">
      <c r="A86" s="179">
        <v>72</v>
      </c>
      <c r="B86" s="199" t="s">
        <v>450</v>
      </c>
      <c r="C86" s="199" t="s">
        <v>168</v>
      </c>
      <c r="D86" s="199" t="s">
        <v>338</v>
      </c>
      <c r="E86" s="225" t="s">
        <v>169</v>
      </c>
      <c r="F86" s="201">
        <v>109738.76</v>
      </c>
      <c r="G86" s="201">
        <v>116759.12</v>
      </c>
      <c r="H86" s="201">
        <v>7020.36</v>
      </c>
      <c r="I86" s="201">
        <v>7020.36</v>
      </c>
      <c r="J86" s="201">
        <v>7020.36</v>
      </c>
      <c r="K86" s="201">
        <v>9.0949470177292804E-13</v>
      </c>
      <c r="L86" s="201">
        <v>9.0949470177292804E-13</v>
      </c>
      <c r="M86" s="201">
        <v>9.0949470177292804E-13</v>
      </c>
      <c r="N86" s="201">
        <v>9.0949470177292804E-13</v>
      </c>
      <c r="O86" s="201">
        <v>9.0949470177292804E-13</v>
      </c>
      <c r="P86" s="201">
        <v>9.0949470177292804E-13</v>
      </c>
      <c r="Q86" s="201">
        <v>9.0949470177292804E-13</v>
      </c>
      <c r="R86" s="201">
        <v>13039.55</v>
      </c>
      <c r="S86" s="202">
        <f t="shared" ref="S86:S94" si="23">((F86+R86)+((G86+H86+I86+J86+K86+L86+M86+N86+O86+P86+Q86)*2))/24</f>
        <v>16600.779583333333</v>
      </c>
      <c r="T86" s="179"/>
      <c r="U86" s="181"/>
      <c r="V86" s="182"/>
      <c r="W86" s="182"/>
      <c r="X86" s="203">
        <f t="shared" si="22"/>
        <v>16600.779583333333</v>
      </c>
      <c r="Y86" s="182"/>
      <c r="Z86" s="182"/>
      <c r="AA86" s="181"/>
      <c r="AB86" s="182">
        <f t="shared" ref="AB86:AB94" si="24">+S86</f>
        <v>16600.779583333333</v>
      </c>
      <c r="AC86" s="179"/>
      <c r="AD86" s="179"/>
      <c r="AE86" s="179"/>
      <c r="AF86" s="204">
        <f t="shared" ref="AF86:AF149" si="25">+U86+V86-AD86</f>
        <v>0</v>
      </c>
    </row>
    <row r="87" spans="1:32">
      <c r="A87" s="179">
        <v>73</v>
      </c>
      <c r="B87" s="199" t="s">
        <v>450</v>
      </c>
      <c r="C87" s="199" t="s">
        <v>168</v>
      </c>
      <c r="D87" s="199" t="s">
        <v>170</v>
      </c>
      <c r="E87" s="225" t="s">
        <v>485</v>
      </c>
      <c r="F87" s="201">
        <v>0</v>
      </c>
      <c r="G87" s="201">
        <v>0</v>
      </c>
      <c r="H87" s="201">
        <v>109738.76</v>
      </c>
      <c r="I87" s="201">
        <v>73733.149999999994</v>
      </c>
      <c r="J87" s="201">
        <v>73733.149999999994</v>
      </c>
      <c r="K87" s="201">
        <v>73733.149999999994</v>
      </c>
      <c r="L87" s="201">
        <v>73733.149999999994</v>
      </c>
      <c r="M87" s="201">
        <v>20174.68</v>
      </c>
      <c r="N87" s="201">
        <v>19934.080000000002</v>
      </c>
      <c r="O87" s="201">
        <v>-7.2759576141834308E-12</v>
      </c>
      <c r="P87" s="201">
        <v>-7.2759576141834308E-12</v>
      </c>
      <c r="Q87" s="201">
        <v>-7.2759576141834308E-12</v>
      </c>
      <c r="R87" s="201">
        <v>74428.789999999994</v>
      </c>
      <c r="S87" s="202">
        <f t="shared" si="23"/>
        <v>40166.209583333337</v>
      </c>
      <c r="T87" s="179"/>
      <c r="U87" s="181"/>
      <c r="V87" s="182"/>
      <c r="W87" s="182"/>
      <c r="X87" s="203">
        <f t="shared" si="22"/>
        <v>40166.209583333337</v>
      </c>
      <c r="Y87" s="182"/>
      <c r="Z87" s="182"/>
      <c r="AA87" s="181"/>
      <c r="AB87" s="182">
        <f t="shared" si="24"/>
        <v>40166.209583333337</v>
      </c>
      <c r="AC87" s="179"/>
      <c r="AD87" s="179"/>
      <c r="AE87" s="179"/>
      <c r="AF87" s="204">
        <f t="shared" si="25"/>
        <v>0</v>
      </c>
    </row>
    <row r="88" spans="1:32">
      <c r="A88" s="179">
        <v>74</v>
      </c>
      <c r="B88" s="199" t="s">
        <v>450</v>
      </c>
      <c r="C88" s="199" t="s">
        <v>168</v>
      </c>
      <c r="D88" s="199" t="s">
        <v>172</v>
      </c>
      <c r="E88" s="225" t="s">
        <v>486</v>
      </c>
      <c r="F88" s="201">
        <v>19792.61</v>
      </c>
      <c r="G88" s="201">
        <v>19792.61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16217.62</v>
      </c>
      <c r="Q88" s="201">
        <v>16217.62</v>
      </c>
      <c r="R88" s="201">
        <v>34554.699999999997</v>
      </c>
      <c r="S88" s="202">
        <f t="shared" si="23"/>
        <v>6616.7920833333337</v>
      </c>
      <c r="T88" s="179"/>
      <c r="U88" s="181"/>
      <c r="V88" s="182"/>
      <c r="W88" s="182"/>
      <c r="X88" s="203">
        <f t="shared" si="22"/>
        <v>6616.7920833333337</v>
      </c>
      <c r="Y88" s="182"/>
      <c r="Z88" s="182"/>
      <c r="AA88" s="181"/>
      <c r="AB88" s="182">
        <f t="shared" si="24"/>
        <v>6616.7920833333337</v>
      </c>
      <c r="AC88" s="179"/>
      <c r="AD88" s="179"/>
      <c r="AE88" s="179"/>
      <c r="AF88" s="204">
        <f t="shared" si="25"/>
        <v>0</v>
      </c>
    </row>
    <row r="89" spans="1:32">
      <c r="A89" s="179">
        <v>75</v>
      </c>
      <c r="B89" s="199" t="s">
        <v>450</v>
      </c>
      <c r="C89" s="199" t="s">
        <v>168</v>
      </c>
      <c r="D89" s="199" t="s">
        <v>173</v>
      </c>
      <c r="E89" s="225" t="s">
        <v>174</v>
      </c>
      <c r="F89" s="201"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2">
        <f t="shared" si="23"/>
        <v>0</v>
      </c>
      <c r="T89" s="179"/>
      <c r="U89" s="181"/>
      <c r="V89" s="182"/>
      <c r="W89" s="182"/>
      <c r="X89" s="203">
        <f t="shared" si="22"/>
        <v>0</v>
      </c>
      <c r="Y89" s="182"/>
      <c r="Z89" s="182"/>
      <c r="AA89" s="181"/>
      <c r="AB89" s="182">
        <f t="shared" si="24"/>
        <v>0</v>
      </c>
      <c r="AC89" s="179"/>
      <c r="AD89" s="179"/>
      <c r="AE89" s="179"/>
      <c r="AF89" s="204">
        <f t="shared" si="25"/>
        <v>0</v>
      </c>
    </row>
    <row r="90" spans="1:32">
      <c r="A90" s="179">
        <v>76</v>
      </c>
      <c r="B90" s="199" t="s">
        <v>450</v>
      </c>
      <c r="C90" s="199" t="s">
        <v>168</v>
      </c>
      <c r="D90" s="199" t="s">
        <v>175</v>
      </c>
      <c r="E90" s="225" t="s">
        <v>1024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2">
        <f t="shared" si="23"/>
        <v>0</v>
      </c>
      <c r="T90" s="179"/>
      <c r="U90" s="181"/>
      <c r="V90" s="182"/>
      <c r="W90" s="182"/>
      <c r="X90" s="203">
        <f t="shared" si="22"/>
        <v>0</v>
      </c>
      <c r="Y90" s="182"/>
      <c r="Z90" s="182"/>
      <c r="AA90" s="181"/>
      <c r="AB90" s="182">
        <f t="shared" si="24"/>
        <v>0</v>
      </c>
      <c r="AC90" s="179"/>
      <c r="AD90" s="179"/>
      <c r="AE90" s="179"/>
      <c r="AF90" s="204">
        <f t="shared" si="25"/>
        <v>0</v>
      </c>
    </row>
    <row r="91" spans="1:32">
      <c r="A91" s="179">
        <v>77</v>
      </c>
      <c r="B91" s="199" t="s">
        <v>450</v>
      </c>
      <c r="C91" s="199" t="s">
        <v>168</v>
      </c>
      <c r="D91" s="199" t="s">
        <v>176</v>
      </c>
      <c r="E91" s="225" t="s">
        <v>177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2">
        <f t="shared" si="23"/>
        <v>0</v>
      </c>
      <c r="T91" s="179"/>
      <c r="U91" s="181"/>
      <c r="V91" s="182"/>
      <c r="W91" s="182"/>
      <c r="X91" s="203">
        <f t="shared" si="22"/>
        <v>0</v>
      </c>
      <c r="Y91" s="182"/>
      <c r="Z91" s="182"/>
      <c r="AA91" s="181"/>
      <c r="AB91" s="182">
        <f t="shared" si="24"/>
        <v>0</v>
      </c>
      <c r="AC91" s="179"/>
      <c r="AD91" s="179"/>
      <c r="AE91" s="179"/>
      <c r="AF91" s="204">
        <f t="shared" si="25"/>
        <v>0</v>
      </c>
    </row>
    <row r="92" spans="1:32">
      <c r="A92" s="179">
        <v>79</v>
      </c>
      <c r="B92" s="199" t="s">
        <v>450</v>
      </c>
      <c r="C92" s="199" t="s">
        <v>168</v>
      </c>
      <c r="D92" s="199" t="s">
        <v>178</v>
      </c>
      <c r="E92" s="225" t="s">
        <v>179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813.04</v>
      </c>
      <c r="M92" s="201">
        <v>975.64</v>
      </c>
      <c r="N92" s="201">
        <v>975.64</v>
      </c>
      <c r="O92" s="201">
        <v>1385.39</v>
      </c>
      <c r="P92" s="201">
        <v>1446.87</v>
      </c>
      <c r="Q92" s="201">
        <v>0</v>
      </c>
      <c r="R92" s="201">
        <v>0</v>
      </c>
      <c r="S92" s="202">
        <f t="shared" si="23"/>
        <v>466.38166666666666</v>
      </c>
      <c r="T92" s="179"/>
      <c r="U92" s="181"/>
      <c r="V92" s="182"/>
      <c r="W92" s="182"/>
      <c r="X92" s="203">
        <f t="shared" si="22"/>
        <v>466.38166666666666</v>
      </c>
      <c r="Y92" s="182"/>
      <c r="Z92" s="182"/>
      <c r="AA92" s="181"/>
      <c r="AB92" s="182">
        <f t="shared" si="24"/>
        <v>466.38166666666666</v>
      </c>
      <c r="AC92" s="179"/>
      <c r="AD92" s="179"/>
      <c r="AE92" s="179"/>
      <c r="AF92" s="204">
        <f t="shared" si="25"/>
        <v>0</v>
      </c>
    </row>
    <row r="93" spans="1:32">
      <c r="A93" s="179">
        <v>80</v>
      </c>
      <c r="B93" s="199" t="s">
        <v>450</v>
      </c>
      <c r="C93" s="199" t="s">
        <v>168</v>
      </c>
      <c r="D93" s="199" t="s">
        <v>180</v>
      </c>
      <c r="E93" s="225" t="s">
        <v>181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201">
        <v>0</v>
      </c>
      <c r="P93" s="201">
        <v>0</v>
      </c>
      <c r="Q93" s="201">
        <v>0</v>
      </c>
      <c r="R93" s="201">
        <v>0</v>
      </c>
      <c r="S93" s="202">
        <f t="shared" si="23"/>
        <v>0</v>
      </c>
      <c r="T93" s="179"/>
      <c r="U93" s="181"/>
      <c r="V93" s="182"/>
      <c r="W93" s="182"/>
      <c r="X93" s="203">
        <f t="shared" si="22"/>
        <v>0</v>
      </c>
      <c r="Y93" s="182"/>
      <c r="Z93" s="182"/>
      <c r="AA93" s="181"/>
      <c r="AB93" s="182">
        <f t="shared" si="24"/>
        <v>0</v>
      </c>
      <c r="AC93" s="179"/>
      <c r="AD93" s="179"/>
      <c r="AE93" s="179"/>
      <c r="AF93" s="204">
        <f t="shared" si="25"/>
        <v>0</v>
      </c>
    </row>
    <row r="94" spans="1:32">
      <c r="A94" s="179">
        <v>81</v>
      </c>
      <c r="B94" s="199" t="s">
        <v>450</v>
      </c>
      <c r="C94" s="199" t="s">
        <v>168</v>
      </c>
      <c r="D94" s="199" t="s">
        <v>182</v>
      </c>
      <c r="E94" s="225" t="s">
        <v>183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18085.240000000002</v>
      </c>
      <c r="R94" s="221">
        <v>18085.240000000002</v>
      </c>
      <c r="S94" s="202">
        <f t="shared" si="23"/>
        <v>2260.6550000000002</v>
      </c>
      <c r="T94" s="179"/>
      <c r="U94" s="181"/>
      <c r="V94" s="182"/>
      <c r="W94" s="182"/>
      <c r="X94" s="203">
        <f t="shared" si="22"/>
        <v>2260.6550000000002</v>
      </c>
      <c r="Y94" s="182"/>
      <c r="Z94" s="182"/>
      <c r="AA94" s="181"/>
      <c r="AB94" s="182">
        <f t="shared" si="24"/>
        <v>2260.6550000000002</v>
      </c>
      <c r="AC94" s="179"/>
      <c r="AD94" s="179"/>
      <c r="AE94" s="179"/>
      <c r="AF94" s="204">
        <f t="shared" si="25"/>
        <v>0</v>
      </c>
    </row>
    <row r="95" spans="1:32">
      <c r="A95" s="179">
        <v>82</v>
      </c>
      <c r="B95" s="179"/>
      <c r="C95" s="179"/>
      <c r="D95" s="179"/>
      <c r="E95" s="225" t="s">
        <v>184</v>
      </c>
      <c r="F95" s="206">
        <f t="shared" ref="F95:S95" si="26">SUM(F83:F94)</f>
        <v>129531.37</v>
      </c>
      <c r="G95" s="206">
        <f t="shared" si="26"/>
        <v>136551.72999999998</v>
      </c>
      <c r="H95" s="206">
        <f t="shared" si="26"/>
        <v>116759.12</v>
      </c>
      <c r="I95" s="206">
        <f t="shared" si="26"/>
        <v>80753.509999999995</v>
      </c>
      <c r="J95" s="206">
        <f t="shared" si="26"/>
        <v>80753.509999999995</v>
      </c>
      <c r="K95" s="206">
        <f t="shared" si="26"/>
        <v>73733.149999999994</v>
      </c>
      <c r="L95" s="206">
        <f t="shared" si="26"/>
        <v>74546.189999999988</v>
      </c>
      <c r="M95" s="206">
        <f t="shared" si="26"/>
        <v>21150.32</v>
      </c>
      <c r="N95" s="206">
        <f t="shared" si="26"/>
        <v>20909.72</v>
      </c>
      <c r="O95" s="206">
        <f t="shared" si="26"/>
        <v>1385.3899999999937</v>
      </c>
      <c r="P95" s="206">
        <f t="shared" si="26"/>
        <v>17664.489999999994</v>
      </c>
      <c r="Q95" s="206">
        <f t="shared" si="26"/>
        <v>34302.86</v>
      </c>
      <c r="R95" s="206">
        <f t="shared" si="26"/>
        <v>140108.28</v>
      </c>
      <c r="S95" s="207">
        <f t="shared" si="26"/>
        <v>66110.817916666667</v>
      </c>
      <c r="T95" s="179"/>
      <c r="U95" s="181"/>
      <c r="V95" s="182"/>
      <c r="W95" s="182"/>
      <c r="X95" s="203"/>
      <c r="Y95" s="182"/>
      <c r="Z95" s="182"/>
      <c r="AA95" s="181"/>
      <c r="AB95" s="182"/>
      <c r="AC95" s="179"/>
      <c r="AD95" s="179"/>
      <c r="AE95" s="179"/>
      <c r="AF95" s="204">
        <f t="shared" si="25"/>
        <v>0</v>
      </c>
    </row>
    <row r="96" spans="1:32">
      <c r="A96" s="179">
        <v>83</v>
      </c>
      <c r="B96" s="179"/>
      <c r="C96" s="179"/>
      <c r="D96" s="179"/>
      <c r="E96" s="225"/>
      <c r="F96" s="201"/>
      <c r="G96" s="247"/>
      <c r="H96" s="248"/>
      <c r="I96" s="248"/>
      <c r="J96" s="249"/>
      <c r="K96" s="250"/>
      <c r="L96" s="251"/>
      <c r="M96" s="252"/>
      <c r="N96" s="253"/>
      <c r="O96" s="220"/>
      <c r="P96" s="254"/>
      <c r="Q96" s="255"/>
      <c r="R96" s="201"/>
      <c r="S96" s="219"/>
      <c r="T96" s="179"/>
      <c r="U96" s="181"/>
      <c r="V96" s="182"/>
      <c r="W96" s="182"/>
      <c r="X96" s="203"/>
      <c r="Y96" s="182"/>
      <c r="Z96" s="182"/>
      <c r="AA96" s="181"/>
      <c r="AB96" s="182"/>
      <c r="AC96" s="179"/>
      <c r="AD96" s="179"/>
      <c r="AE96" s="179"/>
      <c r="AF96" s="204">
        <f t="shared" si="25"/>
        <v>0</v>
      </c>
    </row>
    <row r="97" spans="1:32">
      <c r="A97" s="179">
        <v>84</v>
      </c>
      <c r="B97" s="199" t="s">
        <v>450</v>
      </c>
      <c r="C97" s="199" t="s">
        <v>185</v>
      </c>
      <c r="D97" s="179"/>
      <c r="E97" s="225" t="s">
        <v>186</v>
      </c>
      <c r="F97" s="201">
        <v>0</v>
      </c>
      <c r="G97" s="201">
        <v>0</v>
      </c>
      <c r="H97" s="201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19">
        <f>((F97+R97)+((G97+H97+I97+J97+K97+L97+M97+N97+O97+P97+Q97)*2))/24</f>
        <v>0</v>
      </c>
      <c r="T97" s="179"/>
      <c r="U97" s="181"/>
      <c r="V97" s="182"/>
      <c r="W97" s="182"/>
      <c r="X97" s="203"/>
      <c r="Y97" s="182"/>
      <c r="Z97" s="182"/>
      <c r="AA97" s="181"/>
      <c r="AB97" s="182"/>
      <c r="AC97" s="179"/>
      <c r="AD97" s="179"/>
      <c r="AE97" s="179"/>
      <c r="AF97" s="204">
        <f t="shared" si="25"/>
        <v>0</v>
      </c>
    </row>
    <row r="98" spans="1:32">
      <c r="A98" s="179">
        <v>85</v>
      </c>
      <c r="B98" s="179"/>
      <c r="C98" s="179"/>
      <c r="D98" s="179"/>
      <c r="E98" s="225"/>
      <c r="F98" s="201"/>
      <c r="G98" s="247"/>
      <c r="H98" s="248"/>
      <c r="I98" s="248"/>
      <c r="J98" s="249"/>
      <c r="K98" s="250"/>
      <c r="L98" s="251"/>
      <c r="M98" s="252"/>
      <c r="N98" s="253"/>
      <c r="O98" s="220"/>
      <c r="P98" s="254"/>
      <c r="Q98" s="255"/>
      <c r="R98" s="201"/>
      <c r="S98" s="219"/>
      <c r="T98" s="179"/>
      <c r="U98" s="181"/>
      <c r="V98" s="182"/>
      <c r="W98" s="182"/>
      <c r="X98" s="203"/>
      <c r="Y98" s="182"/>
      <c r="Z98" s="182"/>
      <c r="AA98" s="181"/>
      <c r="AB98" s="182"/>
      <c r="AC98" s="179"/>
      <c r="AD98" s="179"/>
      <c r="AE98" s="179"/>
      <c r="AF98" s="204">
        <f t="shared" si="25"/>
        <v>0</v>
      </c>
    </row>
    <row r="99" spans="1:32">
      <c r="A99" s="179">
        <v>86</v>
      </c>
      <c r="B99" s="179"/>
      <c r="C99" s="179"/>
      <c r="D99" s="179"/>
      <c r="E99" s="225" t="s">
        <v>187</v>
      </c>
      <c r="F99" s="201">
        <f t="shared" ref="F99:S99" si="27">+F97+F95+F81</f>
        <v>19915693.260000002</v>
      </c>
      <c r="G99" s="201">
        <f t="shared" si="27"/>
        <v>32062912.460000005</v>
      </c>
      <c r="H99" s="201">
        <f t="shared" si="27"/>
        <v>32772731.760000002</v>
      </c>
      <c r="I99" s="201">
        <f t="shared" si="27"/>
        <v>26164066.809999999</v>
      </c>
      <c r="J99" s="201">
        <f t="shared" si="27"/>
        <v>27561572.57</v>
      </c>
      <c r="K99" s="201">
        <f t="shared" si="27"/>
        <v>21874739.5</v>
      </c>
      <c r="L99" s="201">
        <f t="shared" si="27"/>
        <v>19661805.380000003</v>
      </c>
      <c r="M99" s="201">
        <f t="shared" si="27"/>
        <v>19221271.530000001</v>
      </c>
      <c r="N99" s="201">
        <f t="shared" si="27"/>
        <v>20134916.27</v>
      </c>
      <c r="O99" s="201">
        <f t="shared" si="27"/>
        <v>18067141.969999999</v>
      </c>
      <c r="P99" s="201">
        <f t="shared" si="27"/>
        <v>21494563.02</v>
      </c>
      <c r="Q99" s="201">
        <f t="shared" si="27"/>
        <v>22366402.489999995</v>
      </c>
      <c r="R99" s="201">
        <f t="shared" si="27"/>
        <v>27239136.870000001</v>
      </c>
      <c r="S99" s="202">
        <f t="shared" si="27"/>
        <v>23746628.235416666</v>
      </c>
      <c r="T99" s="179"/>
      <c r="U99" s="181"/>
      <c r="V99" s="182"/>
      <c r="W99" s="182"/>
      <c r="X99" s="203"/>
      <c r="Y99" s="182"/>
      <c r="Z99" s="182"/>
      <c r="AA99" s="181"/>
      <c r="AB99" s="182"/>
      <c r="AC99" s="179"/>
      <c r="AD99" s="179"/>
      <c r="AE99" s="179"/>
      <c r="AF99" s="204">
        <f t="shared" si="25"/>
        <v>0</v>
      </c>
    </row>
    <row r="100" spans="1:32">
      <c r="A100" s="179">
        <v>87</v>
      </c>
      <c r="B100" s="179"/>
      <c r="C100" s="179"/>
      <c r="D100" s="179"/>
      <c r="E100" s="225"/>
      <c r="F100" s="201"/>
      <c r="G100" s="247"/>
      <c r="H100" s="248"/>
      <c r="I100" s="248"/>
      <c r="J100" s="249"/>
      <c r="K100" s="250"/>
      <c r="L100" s="251"/>
      <c r="M100" s="252"/>
      <c r="N100" s="253"/>
      <c r="O100" s="220"/>
      <c r="P100" s="254"/>
      <c r="Q100" s="255"/>
      <c r="R100" s="201"/>
      <c r="S100" s="219">
        <f>((F100+R100)+((G100+H100+I100+J100+K100+L100+M100+N100+O100+P100+Q100)*2))/24</f>
        <v>0</v>
      </c>
      <c r="T100" s="179"/>
      <c r="U100" s="181"/>
      <c r="V100" s="182"/>
      <c r="W100" s="182"/>
      <c r="X100" s="203"/>
      <c r="Y100" s="182"/>
      <c r="Z100" s="182"/>
      <c r="AA100" s="181"/>
      <c r="AB100" s="182"/>
      <c r="AC100" s="179"/>
      <c r="AD100" s="179"/>
      <c r="AE100" s="179"/>
      <c r="AF100" s="204">
        <f t="shared" si="25"/>
        <v>0</v>
      </c>
    </row>
    <row r="101" spans="1:32">
      <c r="A101" s="179">
        <v>88</v>
      </c>
      <c r="B101" s="199" t="s">
        <v>475</v>
      </c>
      <c r="C101" s="199" t="s">
        <v>188</v>
      </c>
      <c r="D101" s="199" t="s">
        <v>338</v>
      </c>
      <c r="E101" s="200" t="s">
        <v>487</v>
      </c>
      <c r="F101" s="201">
        <v>-122637.92</v>
      </c>
      <c r="G101" s="201">
        <v>-124312.5</v>
      </c>
      <c r="H101" s="201">
        <v>-124312.5</v>
      </c>
      <c r="I101" s="201">
        <v>-124312.5</v>
      </c>
      <c r="J101" s="201">
        <v>-124312.5</v>
      </c>
      <c r="K101" s="201">
        <v>-124312.5</v>
      </c>
      <c r="L101" s="201">
        <v>-124312.5</v>
      </c>
      <c r="M101" s="201">
        <v>-124312.5</v>
      </c>
      <c r="N101" s="201">
        <v>-124312.5</v>
      </c>
      <c r="O101" s="201">
        <v>-124312.5</v>
      </c>
      <c r="P101" s="201">
        <v>-124312.5</v>
      </c>
      <c r="Q101" s="201">
        <v>-124312.5</v>
      </c>
      <c r="R101" s="201">
        <v>-124312.5</v>
      </c>
      <c r="S101" s="202">
        <f>((F101+R101)+((G101+H101+I101+J101+K101+L101+M101+N101+O101+P101+Q101)*2))/24</f>
        <v>-124242.72583333333</v>
      </c>
      <c r="T101" s="179"/>
      <c r="U101" s="181">
        <f t="shared" ref="U101:U119" si="28">+S101</f>
        <v>-124242.72583333333</v>
      </c>
      <c r="V101" s="182"/>
      <c r="W101" s="182"/>
      <c r="X101" s="203"/>
      <c r="Y101" s="182"/>
      <c r="Z101" s="182"/>
      <c r="AA101" s="181"/>
      <c r="AB101" s="182"/>
      <c r="AC101" s="179"/>
      <c r="AD101" s="256">
        <f t="shared" ref="AD101:AD119" si="29">+U101</f>
        <v>-124242.72583333333</v>
      </c>
      <c r="AE101" s="179"/>
      <c r="AF101" s="204">
        <f t="shared" si="25"/>
        <v>0</v>
      </c>
    </row>
    <row r="102" spans="1:32">
      <c r="A102" s="179">
        <v>89</v>
      </c>
      <c r="B102" s="199" t="s">
        <v>477</v>
      </c>
      <c r="C102" s="199" t="s">
        <v>188</v>
      </c>
      <c r="D102" s="199" t="s">
        <v>338</v>
      </c>
      <c r="E102" s="200" t="s">
        <v>487</v>
      </c>
      <c r="F102" s="201">
        <v>-288682.78000000003</v>
      </c>
      <c r="G102" s="201">
        <v>-286609.34000000003</v>
      </c>
      <c r="H102" s="201">
        <v>-286609.34000000003</v>
      </c>
      <c r="I102" s="201">
        <v>-286609.34000000003</v>
      </c>
      <c r="J102" s="201">
        <v>-286609.34000000003</v>
      </c>
      <c r="K102" s="201">
        <v>-286609.34000000003</v>
      </c>
      <c r="L102" s="201">
        <v>-286609.34000000003</v>
      </c>
      <c r="M102" s="201">
        <v>-286609.34000000003</v>
      </c>
      <c r="N102" s="201">
        <v>-286609.34000000003</v>
      </c>
      <c r="O102" s="201">
        <v>-286609.34000000003</v>
      </c>
      <c r="P102" s="201">
        <v>-286609.34000000003</v>
      </c>
      <c r="Q102" s="201">
        <v>-286609.34000000003</v>
      </c>
      <c r="R102" s="201">
        <v>-286609.34000000003</v>
      </c>
      <c r="S102" s="202">
        <f t="shared" ref="S102:S114" si="30">((F102+R102)+((G102+H102+I102+J102+K102+L102+M102+N102+O102+P102+Q102)*2))/24</f>
        <v>-286695.73333333334</v>
      </c>
      <c r="T102" s="179"/>
      <c r="U102" s="181">
        <f t="shared" si="28"/>
        <v>-286695.73333333334</v>
      </c>
      <c r="V102" s="182"/>
      <c r="W102" s="182"/>
      <c r="X102" s="203"/>
      <c r="Y102" s="182"/>
      <c r="Z102" s="182"/>
      <c r="AA102" s="181"/>
      <c r="AB102" s="182"/>
      <c r="AC102" s="179"/>
      <c r="AD102" s="256">
        <f t="shared" si="29"/>
        <v>-286695.73333333334</v>
      </c>
      <c r="AE102" s="179"/>
      <c r="AF102" s="204">
        <f t="shared" si="25"/>
        <v>0</v>
      </c>
    </row>
    <row r="103" spans="1:32">
      <c r="A103" s="179">
        <v>90</v>
      </c>
      <c r="B103" s="199" t="s">
        <v>475</v>
      </c>
      <c r="C103" s="199" t="s">
        <v>188</v>
      </c>
      <c r="D103" s="199" t="s">
        <v>364</v>
      </c>
      <c r="E103" s="200" t="s">
        <v>488</v>
      </c>
      <c r="F103" s="201">
        <v>282955.15999999997</v>
      </c>
      <c r="G103" s="201">
        <v>11327.84</v>
      </c>
      <c r="H103" s="201">
        <v>22213.93</v>
      </c>
      <c r="I103" s="201">
        <v>32387.98</v>
      </c>
      <c r="J103" s="201">
        <v>54779.91</v>
      </c>
      <c r="K103" s="201">
        <v>78665.52</v>
      </c>
      <c r="L103" s="201">
        <v>100681.26</v>
      </c>
      <c r="M103" s="201">
        <v>151328.31</v>
      </c>
      <c r="N103" s="201">
        <v>204997.67</v>
      </c>
      <c r="O103" s="201">
        <v>246804.94</v>
      </c>
      <c r="P103" s="201">
        <v>284071.87</v>
      </c>
      <c r="Q103" s="201">
        <v>310348.12</v>
      </c>
      <c r="R103" s="201">
        <v>325220.74</v>
      </c>
      <c r="S103" s="202">
        <f t="shared" si="30"/>
        <v>150141.27499999999</v>
      </c>
      <c r="T103" s="179"/>
      <c r="U103" s="181">
        <f t="shared" si="28"/>
        <v>150141.27499999999</v>
      </c>
      <c r="V103" s="182"/>
      <c r="W103" s="182"/>
      <c r="X103" s="203"/>
      <c r="Y103" s="182"/>
      <c r="Z103" s="182"/>
      <c r="AA103" s="181"/>
      <c r="AB103" s="182"/>
      <c r="AC103" s="179"/>
      <c r="AD103" s="256">
        <f t="shared" si="29"/>
        <v>150141.27499999999</v>
      </c>
      <c r="AE103" s="179"/>
      <c r="AF103" s="204">
        <f t="shared" si="25"/>
        <v>0</v>
      </c>
    </row>
    <row r="104" spans="1:32">
      <c r="A104" s="179">
        <v>91</v>
      </c>
      <c r="B104" s="199" t="s">
        <v>477</v>
      </c>
      <c r="C104" s="199" t="s">
        <v>188</v>
      </c>
      <c r="D104" s="199" t="s">
        <v>364</v>
      </c>
      <c r="E104" s="200" t="s">
        <v>488</v>
      </c>
      <c r="F104" s="201">
        <v>1101392.3700000001</v>
      </c>
      <c r="G104" s="201">
        <v>49071.930000000197</v>
      </c>
      <c r="H104" s="201">
        <v>83217.950000000201</v>
      </c>
      <c r="I104" s="201">
        <v>113578.86</v>
      </c>
      <c r="J104" s="201">
        <v>183011.42</v>
      </c>
      <c r="K104" s="201">
        <v>280115.62</v>
      </c>
      <c r="L104" s="201">
        <v>371146.91</v>
      </c>
      <c r="M104" s="201">
        <v>586783.9</v>
      </c>
      <c r="N104" s="201">
        <v>727245.54</v>
      </c>
      <c r="O104" s="201">
        <v>861027.18</v>
      </c>
      <c r="P104" s="201">
        <v>995353.46</v>
      </c>
      <c r="Q104" s="201">
        <v>1079903.93</v>
      </c>
      <c r="R104" s="201">
        <v>1144052.1599999999</v>
      </c>
      <c r="S104" s="202">
        <f t="shared" si="30"/>
        <v>537764.91374999995</v>
      </c>
      <c r="T104" s="179"/>
      <c r="U104" s="181">
        <f t="shared" si="28"/>
        <v>537764.91374999995</v>
      </c>
      <c r="V104" s="182"/>
      <c r="W104" s="182"/>
      <c r="X104" s="203"/>
      <c r="Y104" s="182"/>
      <c r="Z104" s="182"/>
      <c r="AA104" s="181"/>
      <c r="AB104" s="182"/>
      <c r="AC104" s="179"/>
      <c r="AD104" s="256">
        <f t="shared" si="29"/>
        <v>537764.91374999995</v>
      </c>
      <c r="AE104" s="179"/>
      <c r="AF104" s="204">
        <f t="shared" si="25"/>
        <v>0</v>
      </c>
    </row>
    <row r="105" spans="1:32">
      <c r="A105" s="179">
        <v>92</v>
      </c>
      <c r="B105" s="199" t="s">
        <v>475</v>
      </c>
      <c r="C105" s="199" t="s">
        <v>188</v>
      </c>
      <c r="D105" s="199" t="s">
        <v>489</v>
      </c>
      <c r="E105" s="200" t="s">
        <v>490</v>
      </c>
      <c r="F105" s="201">
        <v>-109625.87</v>
      </c>
      <c r="G105" s="201">
        <v>-5087.0099999999902</v>
      </c>
      <c r="H105" s="201">
        <v>-11592.06</v>
      </c>
      <c r="I105" s="201">
        <v>-22824.77</v>
      </c>
      <c r="J105" s="201">
        <v>-33531.83</v>
      </c>
      <c r="K105" s="201">
        <v>-39091.54</v>
      </c>
      <c r="L105" s="201">
        <v>-46511.82</v>
      </c>
      <c r="M105" s="201">
        <v>-56105.72</v>
      </c>
      <c r="N105" s="201">
        <v>-61630.54</v>
      </c>
      <c r="O105" s="201">
        <v>-72130.33</v>
      </c>
      <c r="P105" s="201">
        <v>-89524.45</v>
      </c>
      <c r="Q105" s="201">
        <v>-98226.01</v>
      </c>
      <c r="R105" s="201">
        <v>-105119.37</v>
      </c>
      <c r="S105" s="202">
        <f t="shared" si="30"/>
        <v>-53635.724999999999</v>
      </c>
      <c r="T105" s="179"/>
      <c r="U105" s="181">
        <f t="shared" si="28"/>
        <v>-53635.724999999999</v>
      </c>
      <c r="V105" s="182"/>
      <c r="W105" s="182"/>
      <c r="X105" s="203"/>
      <c r="Y105" s="182"/>
      <c r="Z105" s="182"/>
      <c r="AA105" s="181"/>
      <c r="AB105" s="182"/>
      <c r="AC105" s="179"/>
      <c r="AD105" s="256">
        <f t="shared" si="29"/>
        <v>-53635.724999999999</v>
      </c>
      <c r="AE105" s="179"/>
      <c r="AF105" s="204">
        <f t="shared" si="25"/>
        <v>0</v>
      </c>
    </row>
    <row r="106" spans="1:32">
      <c r="A106" s="179">
        <v>93</v>
      </c>
      <c r="B106" s="199" t="s">
        <v>477</v>
      </c>
      <c r="C106" s="199" t="s">
        <v>188</v>
      </c>
      <c r="D106" s="199" t="s">
        <v>489</v>
      </c>
      <c r="E106" s="200" t="s">
        <v>490</v>
      </c>
      <c r="F106" s="201">
        <v>-420596.92</v>
      </c>
      <c r="G106" s="201">
        <v>-21507.34</v>
      </c>
      <c r="H106" s="201">
        <v>-43443.11</v>
      </c>
      <c r="I106" s="201">
        <v>-59322.21</v>
      </c>
      <c r="J106" s="201">
        <v>-74592.69</v>
      </c>
      <c r="K106" s="201">
        <v>-89640.48</v>
      </c>
      <c r="L106" s="201">
        <v>-101404.6</v>
      </c>
      <c r="M106" s="201">
        <v>-124327.71</v>
      </c>
      <c r="N106" s="201">
        <v>-139121.70000000001</v>
      </c>
      <c r="O106" s="201">
        <v>-160352.97</v>
      </c>
      <c r="P106" s="201">
        <v>-203725.22</v>
      </c>
      <c r="Q106" s="201">
        <v>-225037.69</v>
      </c>
      <c r="R106" s="201">
        <v>-247474.88</v>
      </c>
      <c r="S106" s="202">
        <f t="shared" si="30"/>
        <v>-131375.96833333335</v>
      </c>
      <c r="T106" s="179"/>
      <c r="U106" s="181">
        <f t="shared" si="28"/>
        <v>-131375.96833333335</v>
      </c>
      <c r="V106" s="182"/>
      <c r="W106" s="182"/>
      <c r="X106" s="203"/>
      <c r="Y106" s="182"/>
      <c r="Z106" s="182"/>
      <c r="AA106" s="181"/>
      <c r="AB106" s="182"/>
      <c r="AC106" s="179"/>
      <c r="AD106" s="256">
        <f t="shared" si="29"/>
        <v>-131375.96833333335</v>
      </c>
      <c r="AE106" s="179"/>
      <c r="AF106" s="204">
        <f t="shared" si="25"/>
        <v>0</v>
      </c>
    </row>
    <row r="107" spans="1:32">
      <c r="A107" s="179">
        <v>94</v>
      </c>
      <c r="B107" s="199" t="s">
        <v>475</v>
      </c>
      <c r="C107" s="199" t="s">
        <v>188</v>
      </c>
      <c r="D107" s="199" t="s">
        <v>491</v>
      </c>
      <c r="E107" s="200" t="s">
        <v>492</v>
      </c>
      <c r="F107" s="201">
        <v>-175003.87</v>
      </c>
      <c r="G107" s="201">
        <v>-38111.449999999997</v>
      </c>
      <c r="H107" s="201">
        <v>-39869.29</v>
      </c>
      <c r="I107" s="201">
        <v>-61466.66</v>
      </c>
      <c r="J107" s="201">
        <v>-40298.74</v>
      </c>
      <c r="K107" s="201">
        <v>-59310.23</v>
      </c>
      <c r="L107" s="201">
        <v>-56447.34</v>
      </c>
      <c r="M107" s="201">
        <v>-92652.3</v>
      </c>
      <c r="N107" s="201">
        <v>-117529.4</v>
      </c>
      <c r="O107" s="201">
        <v>-142688.54</v>
      </c>
      <c r="P107" s="201">
        <v>-162904.01</v>
      </c>
      <c r="Q107" s="201">
        <v>-191713.73</v>
      </c>
      <c r="R107" s="201">
        <v>-223987.58</v>
      </c>
      <c r="S107" s="202">
        <f t="shared" si="30"/>
        <v>-100207.28458333334</v>
      </c>
      <c r="T107" s="179"/>
      <c r="U107" s="181">
        <f t="shared" si="28"/>
        <v>-100207.28458333334</v>
      </c>
      <c r="V107" s="182"/>
      <c r="W107" s="182"/>
      <c r="X107" s="203"/>
      <c r="Y107" s="182"/>
      <c r="Z107" s="182"/>
      <c r="AA107" s="181"/>
      <c r="AB107" s="182"/>
      <c r="AC107" s="179"/>
      <c r="AD107" s="256">
        <f t="shared" si="29"/>
        <v>-100207.28458333334</v>
      </c>
      <c r="AE107" s="179"/>
      <c r="AF107" s="204">
        <f t="shared" si="25"/>
        <v>0</v>
      </c>
    </row>
    <row r="108" spans="1:32">
      <c r="A108" s="179">
        <v>95</v>
      </c>
      <c r="B108" s="199" t="s">
        <v>477</v>
      </c>
      <c r="C108" s="199" t="s">
        <v>188</v>
      </c>
      <c r="D108" s="199" t="s">
        <v>491</v>
      </c>
      <c r="E108" s="200" t="s">
        <v>492</v>
      </c>
      <c r="F108" s="201">
        <v>-678722.01</v>
      </c>
      <c r="G108" s="201">
        <v>-145961.84</v>
      </c>
      <c r="H108" s="201">
        <v>-177647.74</v>
      </c>
      <c r="I108" s="201">
        <v>-269231.44</v>
      </c>
      <c r="J108" s="201">
        <v>-215433.89</v>
      </c>
      <c r="K108" s="201">
        <v>-225081.71</v>
      </c>
      <c r="L108" s="201">
        <v>-269526.67</v>
      </c>
      <c r="M108" s="201">
        <v>-402230.81</v>
      </c>
      <c r="N108" s="201">
        <v>-482900.77</v>
      </c>
      <c r="O108" s="201">
        <v>-593285.81000000006</v>
      </c>
      <c r="P108" s="201">
        <v>-682880.71</v>
      </c>
      <c r="Q108" s="201">
        <v>-802882.52</v>
      </c>
      <c r="R108" s="201">
        <v>-950124.39</v>
      </c>
      <c r="S108" s="202">
        <f t="shared" si="30"/>
        <v>-423457.25916666671</v>
      </c>
      <c r="T108" s="179"/>
      <c r="U108" s="181">
        <f t="shared" si="28"/>
        <v>-423457.25916666671</v>
      </c>
      <c r="V108" s="182"/>
      <c r="W108" s="182"/>
      <c r="X108" s="203"/>
      <c r="Y108" s="182"/>
      <c r="Z108" s="182"/>
      <c r="AA108" s="181"/>
      <c r="AB108" s="182"/>
      <c r="AC108" s="179"/>
      <c r="AD108" s="256">
        <f t="shared" si="29"/>
        <v>-423457.25916666671</v>
      </c>
      <c r="AE108" s="179"/>
      <c r="AF108" s="204">
        <f t="shared" si="25"/>
        <v>0</v>
      </c>
    </row>
    <row r="109" spans="1:32">
      <c r="A109" s="179">
        <v>96</v>
      </c>
      <c r="B109" s="199" t="s">
        <v>475</v>
      </c>
      <c r="C109" s="199" t="s">
        <v>189</v>
      </c>
      <c r="D109" s="199" t="s">
        <v>338</v>
      </c>
      <c r="E109" s="200" t="s">
        <v>493</v>
      </c>
      <c r="F109" s="201">
        <v>-9984</v>
      </c>
      <c r="G109" s="201">
        <v>-10060</v>
      </c>
      <c r="H109" s="201">
        <v>-10060</v>
      </c>
      <c r="I109" s="201">
        <v>-10060</v>
      </c>
      <c r="J109" s="201">
        <v>-10060</v>
      </c>
      <c r="K109" s="201">
        <v>-10060</v>
      </c>
      <c r="L109" s="201">
        <v>-10060</v>
      </c>
      <c r="M109" s="201">
        <v>-10060</v>
      </c>
      <c r="N109" s="201">
        <v>-10060</v>
      </c>
      <c r="O109" s="201">
        <v>-10060</v>
      </c>
      <c r="P109" s="201">
        <v>-10060</v>
      </c>
      <c r="Q109" s="201">
        <v>-10060</v>
      </c>
      <c r="R109" s="201">
        <v>-10060</v>
      </c>
      <c r="S109" s="202">
        <f t="shared" si="30"/>
        <v>-10056.833333333334</v>
      </c>
      <c r="T109" s="179"/>
      <c r="U109" s="181">
        <f t="shared" si="28"/>
        <v>-10056.833333333334</v>
      </c>
      <c r="V109" s="182"/>
      <c r="W109" s="182"/>
      <c r="X109" s="203"/>
      <c r="Y109" s="182"/>
      <c r="Z109" s="182"/>
      <c r="AA109" s="181"/>
      <c r="AB109" s="182"/>
      <c r="AC109" s="179"/>
      <c r="AD109" s="256">
        <f t="shared" si="29"/>
        <v>-10056.833333333334</v>
      </c>
      <c r="AE109" s="179"/>
      <c r="AF109" s="204">
        <f t="shared" si="25"/>
        <v>0</v>
      </c>
    </row>
    <row r="110" spans="1:32">
      <c r="A110" s="179">
        <v>97</v>
      </c>
      <c r="B110" s="199" t="s">
        <v>477</v>
      </c>
      <c r="C110" s="199" t="s">
        <v>189</v>
      </c>
      <c r="D110" s="199" t="s">
        <v>338</v>
      </c>
      <c r="E110" s="200" t="s">
        <v>493</v>
      </c>
      <c r="F110" s="201">
        <v>-30016</v>
      </c>
      <c r="G110" s="201">
        <v>-29940</v>
      </c>
      <c r="H110" s="201">
        <v>-29940</v>
      </c>
      <c r="I110" s="201">
        <v>-29940</v>
      </c>
      <c r="J110" s="201">
        <v>-29940</v>
      </c>
      <c r="K110" s="201">
        <v>-29940</v>
      </c>
      <c r="L110" s="201">
        <v>-29940</v>
      </c>
      <c r="M110" s="201">
        <v>-29940</v>
      </c>
      <c r="N110" s="201">
        <v>-29940</v>
      </c>
      <c r="O110" s="201">
        <v>-29940</v>
      </c>
      <c r="P110" s="201">
        <v>-29940</v>
      </c>
      <c r="Q110" s="201">
        <v>-29940</v>
      </c>
      <c r="R110" s="201">
        <v>-29940</v>
      </c>
      <c r="S110" s="202">
        <f t="shared" si="30"/>
        <v>-29943.166666666668</v>
      </c>
      <c r="T110" s="179"/>
      <c r="U110" s="181">
        <f t="shared" si="28"/>
        <v>-29943.166666666668</v>
      </c>
      <c r="V110" s="182"/>
      <c r="W110" s="182"/>
      <c r="X110" s="203"/>
      <c r="Y110" s="182"/>
      <c r="Z110" s="182"/>
      <c r="AA110" s="181"/>
      <c r="AB110" s="182"/>
      <c r="AC110" s="179"/>
      <c r="AD110" s="256">
        <f t="shared" si="29"/>
        <v>-29943.166666666668</v>
      </c>
      <c r="AE110" s="179"/>
      <c r="AF110" s="204">
        <f t="shared" si="25"/>
        <v>0</v>
      </c>
    </row>
    <row r="111" spans="1:32">
      <c r="A111" s="179">
        <v>98</v>
      </c>
      <c r="B111" s="199" t="s">
        <v>475</v>
      </c>
      <c r="C111" s="199" t="s">
        <v>189</v>
      </c>
      <c r="D111" s="199" t="s">
        <v>364</v>
      </c>
      <c r="E111" s="200" t="s">
        <v>494</v>
      </c>
      <c r="F111" s="201">
        <v>0</v>
      </c>
      <c r="G111" s="201">
        <v>0</v>
      </c>
      <c r="H111" s="201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2">
        <f>((F111+R111)+((G111+H111+I111+J111+K111+L111+M111+N111+O111+P111+Q111)*2))/24</f>
        <v>0</v>
      </c>
      <c r="T111" s="179"/>
      <c r="U111" s="181">
        <f t="shared" si="28"/>
        <v>0</v>
      </c>
      <c r="V111" s="182"/>
      <c r="W111" s="182"/>
      <c r="X111" s="203"/>
      <c r="Y111" s="182"/>
      <c r="Z111" s="182"/>
      <c r="AA111" s="181"/>
      <c r="AB111" s="182"/>
      <c r="AC111" s="179"/>
      <c r="AD111" s="256">
        <f t="shared" si="29"/>
        <v>0</v>
      </c>
      <c r="AE111" s="179"/>
      <c r="AF111" s="204">
        <f t="shared" si="25"/>
        <v>0</v>
      </c>
    </row>
    <row r="112" spans="1:32">
      <c r="A112" s="179">
        <v>99</v>
      </c>
      <c r="B112" s="199" t="s">
        <v>477</v>
      </c>
      <c r="C112" s="199" t="s">
        <v>189</v>
      </c>
      <c r="D112" s="199" t="s">
        <v>364</v>
      </c>
      <c r="E112" s="200" t="s">
        <v>494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182.61</v>
      </c>
      <c r="L112" s="201">
        <v>1543.52</v>
      </c>
      <c r="M112" s="201">
        <v>1543.52</v>
      </c>
      <c r="N112" s="201">
        <v>1543.52</v>
      </c>
      <c r="O112" s="201">
        <v>21528.560000000001</v>
      </c>
      <c r="P112" s="201">
        <v>21528.560000000001</v>
      </c>
      <c r="Q112" s="201">
        <v>21528.560000000001</v>
      </c>
      <c r="R112" s="201">
        <v>21528.560000000001</v>
      </c>
      <c r="S112" s="202">
        <f t="shared" si="30"/>
        <v>6680.2608333333337</v>
      </c>
      <c r="T112" s="179"/>
      <c r="U112" s="181">
        <f t="shared" si="28"/>
        <v>6680.2608333333337</v>
      </c>
      <c r="V112" s="182"/>
      <c r="W112" s="182"/>
      <c r="X112" s="203"/>
      <c r="Y112" s="182"/>
      <c r="Z112" s="182"/>
      <c r="AA112" s="181"/>
      <c r="AB112" s="182"/>
      <c r="AC112" s="179"/>
      <c r="AD112" s="256">
        <f t="shared" si="29"/>
        <v>6680.2608333333337</v>
      </c>
      <c r="AE112" s="179"/>
      <c r="AF112" s="204">
        <f t="shared" si="25"/>
        <v>0</v>
      </c>
    </row>
    <row r="113" spans="1:32">
      <c r="A113" s="179">
        <v>100</v>
      </c>
      <c r="B113" s="199" t="s">
        <v>477</v>
      </c>
      <c r="C113" s="199" t="s">
        <v>189</v>
      </c>
      <c r="D113" s="199" t="s">
        <v>489</v>
      </c>
      <c r="E113" s="200" t="s">
        <v>495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  <c r="O113" s="201">
        <v>0</v>
      </c>
      <c r="P113" s="201">
        <v>0</v>
      </c>
      <c r="Q113" s="201">
        <v>0</v>
      </c>
      <c r="R113" s="201">
        <v>0</v>
      </c>
      <c r="S113" s="202">
        <f t="shared" si="30"/>
        <v>0</v>
      </c>
      <c r="T113" s="179"/>
      <c r="U113" s="181">
        <f t="shared" si="28"/>
        <v>0</v>
      </c>
      <c r="V113" s="182"/>
      <c r="W113" s="182"/>
      <c r="X113" s="203"/>
      <c r="Y113" s="182"/>
      <c r="Z113" s="182"/>
      <c r="AA113" s="181"/>
      <c r="AB113" s="182"/>
      <c r="AC113" s="179"/>
      <c r="AD113" s="256">
        <f t="shared" si="29"/>
        <v>0</v>
      </c>
      <c r="AE113" s="179"/>
      <c r="AF113" s="204">
        <f t="shared" si="25"/>
        <v>0</v>
      </c>
    </row>
    <row r="114" spans="1:32">
      <c r="A114" s="179">
        <v>101</v>
      </c>
      <c r="B114" s="199" t="s">
        <v>475</v>
      </c>
      <c r="C114" s="199" t="s">
        <v>189</v>
      </c>
      <c r="D114" s="199" t="s">
        <v>491</v>
      </c>
      <c r="E114" s="200" t="s">
        <v>496</v>
      </c>
      <c r="F114" s="201">
        <v>-76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  <c r="O114" s="201">
        <v>0</v>
      </c>
      <c r="P114" s="201">
        <v>0</v>
      </c>
      <c r="Q114" s="201">
        <v>0</v>
      </c>
      <c r="R114" s="201">
        <v>2611</v>
      </c>
      <c r="S114" s="202">
        <f t="shared" si="30"/>
        <v>105.625</v>
      </c>
      <c r="T114" s="179"/>
      <c r="U114" s="181">
        <f t="shared" si="28"/>
        <v>105.625</v>
      </c>
      <c r="V114" s="182"/>
      <c r="W114" s="182"/>
      <c r="X114" s="203"/>
      <c r="Y114" s="182"/>
      <c r="Z114" s="182"/>
      <c r="AA114" s="181"/>
      <c r="AB114" s="182"/>
      <c r="AC114" s="179"/>
      <c r="AD114" s="256">
        <f t="shared" si="29"/>
        <v>105.625</v>
      </c>
      <c r="AE114" s="179"/>
      <c r="AF114" s="204">
        <f t="shared" si="25"/>
        <v>0</v>
      </c>
    </row>
    <row r="115" spans="1:32">
      <c r="A115" s="179">
        <v>102</v>
      </c>
      <c r="B115" s="199" t="s">
        <v>477</v>
      </c>
      <c r="C115" s="199" t="s">
        <v>189</v>
      </c>
      <c r="D115" s="199" t="s">
        <v>491</v>
      </c>
      <c r="E115" s="200" t="s">
        <v>496</v>
      </c>
      <c r="F115" s="201">
        <v>76</v>
      </c>
      <c r="G115" s="201">
        <v>0</v>
      </c>
      <c r="H115" s="201">
        <v>0</v>
      </c>
      <c r="I115" s="201">
        <v>0</v>
      </c>
      <c r="J115" s="201">
        <v>0</v>
      </c>
      <c r="K115" s="201">
        <v>0</v>
      </c>
      <c r="L115" s="201">
        <v>0</v>
      </c>
      <c r="M115" s="201">
        <v>0</v>
      </c>
      <c r="N115" s="201">
        <v>0</v>
      </c>
      <c r="O115" s="201">
        <v>0</v>
      </c>
      <c r="P115" s="201">
        <v>0</v>
      </c>
      <c r="Q115" s="201">
        <v>0</v>
      </c>
      <c r="R115" s="201">
        <v>-14139.56</v>
      </c>
      <c r="S115" s="202">
        <f>((F115+R115)+((G115+H115+I115+J115+K115+L115+M115+N115+O115+P115+Q115)*2))/24</f>
        <v>-585.98166666666668</v>
      </c>
      <c r="T115" s="179"/>
      <c r="U115" s="181">
        <f t="shared" si="28"/>
        <v>-585.98166666666668</v>
      </c>
      <c r="V115" s="182"/>
      <c r="W115" s="182"/>
      <c r="X115" s="203"/>
      <c r="Y115" s="182"/>
      <c r="Z115" s="182"/>
      <c r="AA115" s="181"/>
      <c r="AB115" s="182"/>
      <c r="AC115" s="179"/>
      <c r="AD115" s="256">
        <f t="shared" si="29"/>
        <v>-585.98166666666668</v>
      </c>
      <c r="AE115" s="179"/>
      <c r="AF115" s="204">
        <f t="shared" si="25"/>
        <v>0</v>
      </c>
    </row>
    <row r="116" spans="1:32">
      <c r="A116" s="179">
        <v>103</v>
      </c>
      <c r="B116" s="199" t="s">
        <v>450</v>
      </c>
      <c r="C116" s="199" t="s">
        <v>190</v>
      </c>
      <c r="D116" s="199" t="s">
        <v>338</v>
      </c>
      <c r="E116" s="200" t="s">
        <v>497</v>
      </c>
      <c r="F116" s="201">
        <v>-20000</v>
      </c>
      <c r="G116" s="201">
        <v>-10000</v>
      </c>
      <c r="H116" s="201">
        <v>-10000</v>
      </c>
      <c r="I116" s="201">
        <v>-10000</v>
      </c>
      <c r="J116" s="201">
        <v>-10000</v>
      </c>
      <c r="K116" s="201">
        <v>-10000</v>
      </c>
      <c r="L116" s="201">
        <v>-10000</v>
      </c>
      <c r="M116" s="201">
        <v>-10000</v>
      </c>
      <c r="N116" s="201">
        <v>-10000</v>
      </c>
      <c r="O116" s="201">
        <v>-10000</v>
      </c>
      <c r="P116" s="201">
        <v>-10000</v>
      </c>
      <c r="Q116" s="201">
        <v>-10000</v>
      </c>
      <c r="R116" s="201">
        <v>-10000</v>
      </c>
      <c r="S116" s="202">
        <f>((F116+R116)+((G116+H116+I116+J116+K116+L116+M116+N116+O116+P116+Q116)*2))/24</f>
        <v>-10416.666666666666</v>
      </c>
      <c r="T116" s="179"/>
      <c r="U116" s="181">
        <f t="shared" si="28"/>
        <v>-10416.666666666666</v>
      </c>
      <c r="V116" s="182"/>
      <c r="W116" s="182"/>
      <c r="X116" s="203"/>
      <c r="Y116" s="182"/>
      <c r="Z116" s="182"/>
      <c r="AA116" s="181"/>
      <c r="AB116" s="182"/>
      <c r="AC116" s="179"/>
      <c r="AD116" s="256">
        <f t="shared" si="29"/>
        <v>-10416.666666666666</v>
      </c>
      <c r="AE116" s="179"/>
      <c r="AF116" s="204">
        <f t="shared" si="25"/>
        <v>0</v>
      </c>
    </row>
    <row r="117" spans="1:32">
      <c r="A117" s="179">
        <v>104</v>
      </c>
      <c r="B117" s="199" t="s">
        <v>450</v>
      </c>
      <c r="C117" s="199" t="s">
        <v>190</v>
      </c>
      <c r="D117" s="199" t="s">
        <v>364</v>
      </c>
      <c r="E117" s="200" t="s">
        <v>498</v>
      </c>
      <c r="F117" s="201">
        <v>32877.919999999998</v>
      </c>
      <c r="G117" s="201">
        <v>1003.22</v>
      </c>
      <c r="H117" s="201">
        <v>1003.22</v>
      </c>
      <c r="I117" s="201">
        <v>1708.18</v>
      </c>
      <c r="J117" s="201">
        <v>1708.18</v>
      </c>
      <c r="K117" s="201">
        <v>3677.61</v>
      </c>
      <c r="L117" s="201">
        <v>25095.45</v>
      </c>
      <c r="M117" s="201">
        <v>25095.45</v>
      </c>
      <c r="N117" s="201">
        <v>25095.45</v>
      </c>
      <c r="O117" s="201">
        <v>31605.26</v>
      </c>
      <c r="P117" s="201">
        <v>31605.26</v>
      </c>
      <c r="Q117" s="201">
        <v>34847.89</v>
      </c>
      <c r="R117" s="201">
        <v>34847.89</v>
      </c>
      <c r="S117" s="202">
        <f>((F117+R117)+((G117+H117+I117+J117+K117+L117+M117+N117+O117+P117+Q117)*2))/24</f>
        <v>18025.672916666666</v>
      </c>
      <c r="T117" s="179"/>
      <c r="U117" s="181">
        <f t="shared" si="28"/>
        <v>18025.672916666666</v>
      </c>
      <c r="V117" s="182"/>
      <c r="W117" s="182"/>
      <c r="X117" s="203"/>
      <c r="Y117" s="182"/>
      <c r="Z117" s="182"/>
      <c r="AA117" s="181"/>
      <c r="AB117" s="182"/>
      <c r="AC117" s="179"/>
      <c r="AD117" s="256">
        <f t="shared" si="29"/>
        <v>18025.672916666666</v>
      </c>
      <c r="AE117" s="179"/>
      <c r="AF117" s="204">
        <f t="shared" si="25"/>
        <v>0</v>
      </c>
    </row>
    <row r="118" spans="1:32">
      <c r="A118" s="179">
        <v>105</v>
      </c>
      <c r="B118" s="199" t="s">
        <v>450</v>
      </c>
      <c r="C118" s="199" t="s">
        <v>190</v>
      </c>
      <c r="D118" s="199" t="s">
        <v>489</v>
      </c>
      <c r="E118" s="200" t="s">
        <v>499</v>
      </c>
      <c r="F118" s="201">
        <v>-916.75</v>
      </c>
      <c r="G118" s="201">
        <v>0</v>
      </c>
      <c r="H118" s="201">
        <v>0</v>
      </c>
      <c r="I118" s="201">
        <v>0</v>
      </c>
      <c r="J118" s="201">
        <v>0</v>
      </c>
      <c r="K118" s="201">
        <v>0</v>
      </c>
      <c r="L118" s="201">
        <v>0</v>
      </c>
      <c r="M118" s="201">
        <v>0</v>
      </c>
      <c r="N118" s="201">
        <v>0</v>
      </c>
      <c r="O118" s="201">
        <v>0</v>
      </c>
      <c r="P118" s="201">
        <v>0</v>
      </c>
      <c r="Q118" s="201">
        <v>0</v>
      </c>
      <c r="R118" s="201">
        <v>0</v>
      </c>
      <c r="S118" s="202">
        <f>((F118+R118)+((G118+H118+I118+J118+K118+L118+M118+N118+O118+P118+Q118)*2))/24</f>
        <v>-38.197916666666664</v>
      </c>
      <c r="T118" s="179"/>
      <c r="U118" s="181">
        <f t="shared" si="28"/>
        <v>-38.197916666666664</v>
      </c>
      <c r="V118" s="182"/>
      <c r="W118" s="182"/>
      <c r="X118" s="203"/>
      <c r="Y118" s="182"/>
      <c r="Z118" s="182"/>
      <c r="AA118" s="181"/>
      <c r="AB118" s="182"/>
      <c r="AC118" s="179"/>
      <c r="AD118" s="256">
        <f t="shared" si="29"/>
        <v>-38.197916666666664</v>
      </c>
      <c r="AE118" s="179"/>
      <c r="AF118" s="204">
        <f t="shared" si="25"/>
        <v>0</v>
      </c>
    </row>
    <row r="119" spans="1:32">
      <c r="A119" s="179">
        <v>106</v>
      </c>
      <c r="B119" s="199" t="s">
        <v>450</v>
      </c>
      <c r="C119" s="199" t="s">
        <v>190</v>
      </c>
      <c r="D119" s="199" t="s">
        <v>491</v>
      </c>
      <c r="E119" s="200" t="s">
        <v>500</v>
      </c>
      <c r="F119" s="221">
        <v>-21961.17</v>
      </c>
      <c r="G119" s="221">
        <v>0</v>
      </c>
      <c r="H119" s="221">
        <v>0</v>
      </c>
      <c r="I119" s="221">
        <v>0</v>
      </c>
      <c r="J119" s="221">
        <v>0</v>
      </c>
      <c r="K119" s="221">
        <v>0</v>
      </c>
      <c r="L119" s="221">
        <v>-30095.45</v>
      </c>
      <c r="M119" s="221">
        <v>-30095.45</v>
      </c>
      <c r="N119" s="221">
        <v>-30095.45</v>
      </c>
      <c r="O119" s="221">
        <v>-30095.45</v>
      </c>
      <c r="P119" s="221">
        <v>-30095.45</v>
      </c>
      <c r="Q119" s="221">
        <v>-30095.45</v>
      </c>
      <c r="R119" s="221">
        <v>-39847.89</v>
      </c>
      <c r="S119" s="224">
        <f>((F119+R119)+((G119+H119+I119+J119+K119+L119+M119+N119+O119+P119+Q119)*2))/24</f>
        <v>-17623.102500000001</v>
      </c>
      <c r="T119" s="179"/>
      <c r="U119" s="181">
        <f t="shared" si="28"/>
        <v>-17623.102500000001</v>
      </c>
      <c r="V119" s="182"/>
      <c r="W119" s="182"/>
      <c r="X119" s="203"/>
      <c r="Y119" s="182"/>
      <c r="Z119" s="182"/>
      <c r="AA119" s="181"/>
      <c r="AB119" s="182"/>
      <c r="AC119" s="179"/>
      <c r="AD119" s="256">
        <f t="shared" si="29"/>
        <v>-17623.102500000001</v>
      </c>
      <c r="AE119" s="179"/>
      <c r="AF119" s="204">
        <f t="shared" si="25"/>
        <v>0</v>
      </c>
    </row>
    <row r="120" spans="1:32">
      <c r="A120" s="179">
        <v>107</v>
      </c>
      <c r="B120" s="179"/>
      <c r="C120" s="179"/>
      <c r="D120" s="179"/>
      <c r="E120" s="225" t="s">
        <v>191</v>
      </c>
      <c r="F120" s="201">
        <f t="shared" ref="F120:S120" si="31">SUM(F101:F119)</f>
        <v>-460921.83999999991</v>
      </c>
      <c r="G120" s="201">
        <f t="shared" si="31"/>
        <v>-610186.48999999987</v>
      </c>
      <c r="H120" s="201">
        <f t="shared" si="31"/>
        <v>-627038.93999999983</v>
      </c>
      <c r="I120" s="201">
        <f t="shared" si="31"/>
        <v>-726091.9</v>
      </c>
      <c r="J120" s="201">
        <f t="shared" si="31"/>
        <v>-585279.48</v>
      </c>
      <c r="K120" s="201">
        <f t="shared" si="31"/>
        <v>-511404.44000000006</v>
      </c>
      <c r="L120" s="201">
        <f t="shared" si="31"/>
        <v>-466440.58</v>
      </c>
      <c r="M120" s="201">
        <f t="shared" si="31"/>
        <v>-401582.64999999997</v>
      </c>
      <c r="N120" s="201">
        <f t="shared" si="31"/>
        <v>-333317.52</v>
      </c>
      <c r="O120" s="201">
        <f t="shared" si="31"/>
        <v>-298509</v>
      </c>
      <c r="P120" s="201">
        <f t="shared" si="31"/>
        <v>-297492.52999999991</v>
      </c>
      <c r="Q120" s="201">
        <f t="shared" si="31"/>
        <v>-362248.74</v>
      </c>
      <c r="R120" s="201">
        <f t="shared" si="31"/>
        <v>-513355.16000000015</v>
      </c>
      <c r="S120" s="202">
        <f t="shared" si="31"/>
        <v>-475560.8975000002</v>
      </c>
      <c r="T120" s="179"/>
      <c r="U120" s="181"/>
      <c r="V120" s="182"/>
      <c r="W120" s="182"/>
      <c r="X120" s="203"/>
      <c r="Y120" s="182"/>
      <c r="Z120" s="182"/>
      <c r="AA120" s="181"/>
      <c r="AB120" s="182"/>
      <c r="AC120" s="179"/>
      <c r="AD120" s="179"/>
      <c r="AE120" s="179"/>
      <c r="AF120" s="204">
        <f t="shared" si="25"/>
        <v>0</v>
      </c>
    </row>
    <row r="121" spans="1:32">
      <c r="A121" s="179">
        <v>108</v>
      </c>
      <c r="B121" s="179"/>
      <c r="C121" s="179"/>
      <c r="D121" s="179"/>
      <c r="E121" s="225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19"/>
      <c r="T121" s="179"/>
      <c r="U121" s="181"/>
      <c r="V121" s="182"/>
      <c r="W121" s="182"/>
      <c r="X121" s="203"/>
      <c r="Y121" s="182"/>
      <c r="Z121" s="182"/>
      <c r="AA121" s="181"/>
      <c r="AB121" s="182"/>
      <c r="AC121" s="179"/>
      <c r="AD121" s="179"/>
      <c r="AE121" s="179"/>
      <c r="AF121" s="204">
        <f t="shared" si="25"/>
        <v>0</v>
      </c>
    </row>
    <row r="122" spans="1:32">
      <c r="A122" s="179">
        <v>109</v>
      </c>
      <c r="B122" s="179"/>
      <c r="C122" s="179"/>
      <c r="D122" s="179"/>
      <c r="E122" s="225" t="s">
        <v>192</v>
      </c>
      <c r="F122" s="206">
        <f t="shared" ref="F122:S122" si="32">+F99+F120</f>
        <v>19454771.420000002</v>
      </c>
      <c r="G122" s="206">
        <f t="shared" si="32"/>
        <v>31452725.970000006</v>
      </c>
      <c r="H122" s="206">
        <f t="shared" si="32"/>
        <v>32145692.82</v>
      </c>
      <c r="I122" s="206">
        <f t="shared" si="32"/>
        <v>25437974.91</v>
      </c>
      <c r="J122" s="206">
        <f t="shared" si="32"/>
        <v>26976293.09</v>
      </c>
      <c r="K122" s="206">
        <f t="shared" si="32"/>
        <v>21363335.059999999</v>
      </c>
      <c r="L122" s="206">
        <f t="shared" si="32"/>
        <v>19195364.800000004</v>
      </c>
      <c r="M122" s="206">
        <f t="shared" si="32"/>
        <v>18819688.880000003</v>
      </c>
      <c r="N122" s="206">
        <f t="shared" si="32"/>
        <v>19801598.75</v>
      </c>
      <c r="O122" s="206">
        <f t="shared" si="32"/>
        <v>17768632.969999999</v>
      </c>
      <c r="P122" s="206">
        <f t="shared" si="32"/>
        <v>21197070.489999998</v>
      </c>
      <c r="Q122" s="206">
        <f t="shared" si="32"/>
        <v>22004153.749999996</v>
      </c>
      <c r="R122" s="206">
        <f t="shared" si="32"/>
        <v>26725781.710000001</v>
      </c>
      <c r="S122" s="207">
        <f t="shared" si="32"/>
        <v>23271067.337916665</v>
      </c>
      <c r="T122" s="179"/>
      <c r="U122" s="181"/>
      <c r="V122" s="182"/>
      <c r="W122" s="182"/>
      <c r="X122" s="203"/>
      <c r="Y122" s="182"/>
      <c r="Z122" s="182"/>
      <c r="AA122" s="181"/>
      <c r="AB122" s="182"/>
      <c r="AC122" s="179"/>
      <c r="AD122" s="179"/>
      <c r="AE122" s="179"/>
      <c r="AF122" s="204">
        <f t="shared" si="25"/>
        <v>0</v>
      </c>
    </row>
    <row r="123" spans="1:32">
      <c r="A123" s="179">
        <v>110</v>
      </c>
      <c r="B123" s="179"/>
      <c r="C123" s="179"/>
      <c r="D123" s="179"/>
      <c r="E123" s="225"/>
      <c r="F123" s="201"/>
      <c r="G123" s="247"/>
      <c r="H123" s="248"/>
      <c r="I123" s="248"/>
      <c r="J123" s="249"/>
      <c r="K123" s="250"/>
      <c r="L123" s="251"/>
      <c r="M123" s="252"/>
      <c r="N123" s="253"/>
      <c r="O123" s="220"/>
      <c r="P123" s="254"/>
      <c r="Q123" s="255"/>
      <c r="R123" s="201"/>
      <c r="S123" s="219"/>
      <c r="T123" s="179"/>
      <c r="U123" s="181"/>
      <c r="V123" s="182"/>
      <c r="W123" s="182"/>
      <c r="X123" s="203"/>
      <c r="Y123" s="182"/>
      <c r="Z123" s="182"/>
      <c r="AA123" s="181"/>
      <c r="AB123" s="182"/>
      <c r="AC123" s="179"/>
      <c r="AD123" s="179"/>
      <c r="AE123" s="179"/>
      <c r="AF123" s="204">
        <f t="shared" si="25"/>
        <v>0</v>
      </c>
    </row>
    <row r="124" spans="1:32">
      <c r="A124" s="179">
        <v>111</v>
      </c>
      <c r="B124" s="199" t="s">
        <v>450</v>
      </c>
      <c r="C124" s="199" t="s">
        <v>193</v>
      </c>
      <c r="D124" s="199" t="s">
        <v>384</v>
      </c>
      <c r="E124" s="200" t="s">
        <v>501</v>
      </c>
      <c r="F124" s="201">
        <v>1148188.3600000001</v>
      </c>
      <c r="G124" s="201">
        <v>1066587.8600000001</v>
      </c>
      <c r="H124" s="201">
        <v>1095338.69</v>
      </c>
      <c r="I124" s="201">
        <v>1107745.56</v>
      </c>
      <c r="J124" s="201">
        <v>1038046.72</v>
      </c>
      <c r="K124" s="201">
        <v>1078038.79</v>
      </c>
      <c r="L124" s="201">
        <v>1054031.1299999999</v>
      </c>
      <c r="M124" s="201">
        <v>1071865.8899999999</v>
      </c>
      <c r="N124" s="201">
        <v>1036434.56</v>
      </c>
      <c r="O124" s="201">
        <v>985139.99</v>
      </c>
      <c r="P124" s="201">
        <v>1046597.64</v>
      </c>
      <c r="Q124" s="201">
        <v>1045860.97</v>
      </c>
      <c r="R124" s="201">
        <v>1079770.6299999999</v>
      </c>
      <c r="S124" s="202">
        <f>((F124+R124)+((G124+H124+I124+J124+K124+L124+M124+N124+O124+P124+Q124)*2))/24</f>
        <v>1061638.9412500001</v>
      </c>
      <c r="T124" s="179"/>
      <c r="U124" s="181">
        <f t="shared" ref="U124:U148" si="33">+S124</f>
        <v>1061638.9412500001</v>
      </c>
      <c r="V124" s="182"/>
      <c r="W124" s="182"/>
      <c r="X124" s="203"/>
      <c r="Y124" s="182"/>
      <c r="Z124" s="182"/>
      <c r="AA124" s="181"/>
      <c r="AB124" s="182"/>
      <c r="AC124" s="179"/>
      <c r="AD124" s="256">
        <f t="shared" ref="AD124:AD148" si="34">+U124</f>
        <v>1061638.9412500001</v>
      </c>
      <c r="AE124" s="179"/>
      <c r="AF124" s="204">
        <f t="shared" si="25"/>
        <v>0</v>
      </c>
    </row>
    <row r="125" spans="1:32">
      <c r="A125" s="179">
        <v>112</v>
      </c>
      <c r="B125" s="199" t="s">
        <v>502</v>
      </c>
      <c r="C125" s="199" t="s">
        <v>193</v>
      </c>
      <c r="D125" s="199" t="s">
        <v>384</v>
      </c>
      <c r="E125" s="200" t="s">
        <v>503</v>
      </c>
      <c r="F125" s="201">
        <v>286270.45</v>
      </c>
      <c r="G125" s="201">
        <v>296702.57</v>
      </c>
      <c r="H125" s="201">
        <v>296956.48</v>
      </c>
      <c r="I125" s="201">
        <v>311992.88</v>
      </c>
      <c r="J125" s="201">
        <v>313145.15999999997</v>
      </c>
      <c r="K125" s="201">
        <v>316290.89</v>
      </c>
      <c r="L125" s="201">
        <v>313205.25</v>
      </c>
      <c r="M125" s="201">
        <v>317461.34999999998</v>
      </c>
      <c r="N125" s="201">
        <v>310609.33</v>
      </c>
      <c r="O125" s="201">
        <v>314118.74</v>
      </c>
      <c r="P125" s="201">
        <v>367328.16</v>
      </c>
      <c r="Q125" s="201">
        <v>362816.84</v>
      </c>
      <c r="R125" s="201">
        <v>369715.35</v>
      </c>
      <c r="S125" s="202">
        <f t="shared" ref="S125:S148" si="35">((F125+R125)+((G125+H125+I125+J125+K125+L125+M125+N125+O125+P125+Q125)*2))/24</f>
        <v>320718.37916666671</v>
      </c>
      <c r="T125" s="179"/>
      <c r="U125" s="181">
        <f t="shared" si="33"/>
        <v>320718.37916666671</v>
      </c>
      <c r="V125" s="182"/>
      <c r="W125" s="182"/>
      <c r="X125" s="203"/>
      <c r="Y125" s="182"/>
      <c r="Z125" s="182"/>
      <c r="AA125" s="181"/>
      <c r="AB125" s="182"/>
      <c r="AC125" s="179"/>
      <c r="AD125" s="256">
        <f t="shared" si="34"/>
        <v>320718.37916666671</v>
      </c>
      <c r="AE125" s="179"/>
      <c r="AF125" s="204">
        <f t="shared" si="25"/>
        <v>0</v>
      </c>
    </row>
    <row r="126" spans="1:32">
      <c r="A126" s="179">
        <v>113</v>
      </c>
      <c r="B126" s="199" t="s">
        <v>504</v>
      </c>
      <c r="C126" s="199" t="s">
        <v>193</v>
      </c>
      <c r="D126" s="199" t="s">
        <v>384</v>
      </c>
      <c r="E126" s="200" t="s">
        <v>505</v>
      </c>
      <c r="F126" s="201">
        <v>565509.80000000005</v>
      </c>
      <c r="G126" s="201">
        <v>557942.81000000006</v>
      </c>
      <c r="H126" s="201">
        <v>529928.81999999995</v>
      </c>
      <c r="I126" s="201">
        <v>548886.77</v>
      </c>
      <c r="J126" s="201">
        <v>632294.38</v>
      </c>
      <c r="K126" s="201">
        <v>752330.31</v>
      </c>
      <c r="L126" s="201">
        <v>763438.39</v>
      </c>
      <c r="M126" s="201">
        <v>793373.22</v>
      </c>
      <c r="N126" s="201">
        <v>785538.39</v>
      </c>
      <c r="O126" s="201">
        <v>840933.18</v>
      </c>
      <c r="P126" s="201">
        <v>784135.39</v>
      </c>
      <c r="Q126" s="201">
        <v>823376.38</v>
      </c>
      <c r="R126" s="201">
        <v>759358.35</v>
      </c>
      <c r="S126" s="202">
        <f t="shared" si="35"/>
        <v>706217.6762499999</v>
      </c>
      <c r="T126" s="179"/>
      <c r="U126" s="181">
        <f t="shared" si="33"/>
        <v>706217.6762499999</v>
      </c>
      <c r="V126" s="182"/>
      <c r="W126" s="182"/>
      <c r="X126" s="203"/>
      <c r="Y126" s="182"/>
      <c r="Z126" s="182"/>
      <c r="AA126" s="181"/>
      <c r="AB126" s="182"/>
      <c r="AC126" s="179"/>
      <c r="AD126" s="256">
        <f t="shared" si="34"/>
        <v>706217.6762499999</v>
      </c>
      <c r="AE126" s="179"/>
      <c r="AF126" s="204">
        <f t="shared" si="25"/>
        <v>0</v>
      </c>
    </row>
    <row r="127" spans="1:32">
      <c r="A127" s="179">
        <v>114</v>
      </c>
      <c r="B127" s="199" t="s">
        <v>506</v>
      </c>
      <c r="C127" s="199" t="s">
        <v>193</v>
      </c>
      <c r="D127" s="199" t="s">
        <v>384</v>
      </c>
      <c r="E127" s="200" t="s">
        <v>507</v>
      </c>
      <c r="F127" s="201">
        <v>487398.36</v>
      </c>
      <c r="G127" s="201">
        <v>520148.81</v>
      </c>
      <c r="H127" s="201">
        <v>530813.31000000006</v>
      </c>
      <c r="I127" s="201">
        <v>528475.22</v>
      </c>
      <c r="J127" s="201">
        <v>522217.27</v>
      </c>
      <c r="K127" s="201">
        <v>513403.15</v>
      </c>
      <c r="L127" s="201">
        <v>490312.09</v>
      </c>
      <c r="M127" s="201">
        <v>558594.31000000006</v>
      </c>
      <c r="N127" s="201">
        <v>713660.09</v>
      </c>
      <c r="O127" s="201">
        <v>565130.98</v>
      </c>
      <c r="P127" s="201">
        <v>565532.80000000005</v>
      </c>
      <c r="Q127" s="201">
        <v>554393.81000000006</v>
      </c>
      <c r="R127" s="201">
        <v>555522.68999999994</v>
      </c>
      <c r="S127" s="202">
        <f t="shared" si="35"/>
        <v>548678.53041666665</v>
      </c>
      <c r="T127" s="179"/>
      <c r="U127" s="181">
        <f t="shared" si="33"/>
        <v>548678.53041666665</v>
      </c>
      <c r="V127" s="182"/>
      <c r="W127" s="182"/>
      <c r="X127" s="203"/>
      <c r="Y127" s="182"/>
      <c r="Z127" s="182"/>
      <c r="AA127" s="181"/>
      <c r="AB127" s="182"/>
      <c r="AC127" s="179"/>
      <c r="AD127" s="256">
        <f t="shared" si="34"/>
        <v>548678.53041666665</v>
      </c>
      <c r="AE127" s="179"/>
      <c r="AF127" s="204">
        <f t="shared" si="25"/>
        <v>0</v>
      </c>
    </row>
    <row r="128" spans="1:32">
      <c r="A128" s="179">
        <v>115</v>
      </c>
      <c r="B128" s="199" t="s">
        <v>508</v>
      </c>
      <c r="C128" s="199" t="s">
        <v>193</v>
      </c>
      <c r="D128" s="199" t="s">
        <v>384</v>
      </c>
      <c r="E128" s="200" t="s">
        <v>509</v>
      </c>
      <c r="F128" s="201">
        <v>407258.54</v>
      </c>
      <c r="G128" s="201">
        <v>422847.83</v>
      </c>
      <c r="H128" s="201">
        <v>439067.36</v>
      </c>
      <c r="I128" s="201">
        <v>431343.95</v>
      </c>
      <c r="J128" s="201">
        <v>463934.18</v>
      </c>
      <c r="K128" s="201">
        <v>471312.56</v>
      </c>
      <c r="L128" s="201">
        <v>485744.1</v>
      </c>
      <c r="M128" s="201">
        <v>450857.4</v>
      </c>
      <c r="N128" s="201">
        <v>463587.29</v>
      </c>
      <c r="O128" s="201">
        <v>474397.51</v>
      </c>
      <c r="P128" s="201">
        <v>475167.87</v>
      </c>
      <c r="Q128" s="201">
        <v>471439.59</v>
      </c>
      <c r="R128" s="201">
        <v>441378.52</v>
      </c>
      <c r="S128" s="202">
        <f t="shared" si="35"/>
        <v>456168.18083333335</v>
      </c>
      <c r="T128" s="179"/>
      <c r="U128" s="181">
        <f t="shared" si="33"/>
        <v>456168.18083333335</v>
      </c>
      <c r="V128" s="182"/>
      <c r="W128" s="182"/>
      <c r="X128" s="203"/>
      <c r="Y128" s="182"/>
      <c r="Z128" s="182"/>
      <c r="AA128" s="181"/>
      <c r="AB128" s="182"/>
      <c r="AC128" s="179"/>
      <c r="AD128" s="256">
        <f t="shared" si="34"/>
        <v>456168.18083333335</v>
      </c>
      <c r="AE128" s="179"/>
      <c r="AF128" s="204">
        <f t="shared" si="25"/>
        <v>0</v>
      </c>
    </row>
    <row r="129" spans="1:32">
      <c r="A129" s="179">
        <v>116</v>
      </c>
      <c r="B129" s="199" t="s">
        <v>510</v>
      </c>
      <c r="C129" s="199" t="s">
        <v>193</v>
      </c>
      <c r="D129" s="199" t="s">
        <v>384</v>
      </c>
      <c r="E129" s="200" t="s">
        <v>511</v>
      </c>
      <c r="F129" s="201">
        <v>135918.65</v>
      </c>
      <c r="G129" s="201">
        <v>142005.07999999999</v>
      </c>
      <c r="H129" s="201">
        <v>136239.81</v>
      </c>
      <c r="I129" s="201">
        <v>133922.47</v>
      </c>
      <c r="J129" s="201">
        <v>133522.87</v>
      </c>
      <c r="K129" s="201">
        <v>135561.39000000001</v>
      </c>
      <c r="L129" s="201">
        <v>114554.61</v>
      </c>
      <c r="M129" s="201">
        <v>121688.17</v>
      </c>
      <c r="N129" s="201">
        <v>121049.79</v>
      </c>
      <c r="O129" s="201">
        <v>119420.88</v>
      </c>
      <c r="P129" s="201">
        <v>121183.77</v>
      </c>
      <c r="Q129" s="201">
        <v>127331.22</v>
      </c>
      <c r="R129" s="201">
        <v>107415.88</v>
      </c>
      <c r="S129" s="202">
        <f t="shared" si="35"/>
        <v>127345.61041666666</v>
      </c>
      <c r="T129" s="179"/>
      <c r="U129" s="181">
        <f t="shared" si="33"/>
        <v>127345.61041666666</v>
      </c>
      <c r="V129" s="182"/>
      <c r="W129" s="182"/>
      <c r="X129" s="203"/>
      <c r="Y129" s="182"/>
      <c r="Z129" s="182"/>
      <c r="AA129" s="181"/>
      <c r="AB129" s="182"/>
      <c r="AC129" s="179"/>
      <c r="AD129" s="256">
        <f t="shared" si="34"/>
        <v>127345.61041666666</v>
      </c>
      <c r="AE129" s="179"/>
      <c r="AF129" s="204">
        <f t="shared" si="25"/>
        <v>0</v>
      </c>
    </row>
    <row r="130" spans="1:32">
      <c r="A130" s="179">
        <v>117</v>
      </c>
      <c r="B130" s="199" t="s">
        <v>512</v>
      </c>
      <c r="C130" s="199" t="s">
        <v>193</v>
      </c>
      <c r="D130" s="199" t="s">
        <v>384</v>
      </c>
      <c r="E130" s="200" t="s">
        <v>513</v>
      </c>
      <c r="F130" s="201">
        <v>291155.42</v>
      </c>
      <c r="G130" s="201">
        <v>256774.73</v>
      </c>
      <c r="H130" s="201">
        <v>257911.49</v>
      </c>
      <c r="I130" s="201">
        <v>291273.14</v>
      </c>
      <c r="J130" s="201">
        <v>323272.15000000002</v>
      </c>
      <c r="K130" s="201">
        <v>288981.40000000002</v>
      </c>
      <c r="L130" s="201">
        <v>302630.07</v>
      </c>
      <c r="M130" s="201">
        <v>298178.46000000002</v>
      </c>
      <c r="N130" s="201">
        <v>339653.89</v>
      </c>
      <c r="O130" s="201">
        <v>271255.34000000003</v>
      </c>
      <c r="P130" s="201">
        <v>313485.19</v>
      </c>
      <c r="Q130" s="201">
        <v>342981.09</v>
      </c>
      <c r="R130" s="201">
        <v>304137.73</v>
      </c>
      <c r="S130" s="202">
        <f t="shared" si="35"/>
        <v>298670.29374999995</v>
      </c>
      <c r="T130" s="179"/>
      <c r="U130" s="181">
        <f t="shared" si="33"/>
        <v>298670.29374999995</v>
      </c>
      <c r="V130" s="182"/>
      <c r="W130" s="182"/>
      <c r="X130" s="203"/>
      <c r="Y130" s="182"/>
      <c r="Z130" s="182"/>
      <c r="AA130" s="181"/>
      <c r="AB130" s="182"/>
      <c r="AC130" s="179"/>
      <c r="AD130" s="256">
        <f t="shared" si="34"/>
        <v>298670.29374999995</v>
      </c>
      <c r="AE130" s="179"/>
      <c r="AF130" s="204">
        <f t="shared" si="25"/>
        <v>0</v>
      </c>
    </row>
    <row r="131" spans="1:32">
      <c r="A131" s="179">
        <v>118</v>
      </c>
      <c r="B131" s="199" t="s">
        <v>514</v>
      </c>
      <c r="C131" s="199" t="s">
        <v>193</v>
      </c>
      <c r="D131" s="199" t="s">
        <v>384</v>
      </c>
      <c r="E131" s="200" t="s">
        <v>515</v>
      </c>
      <c r="F131" s="201">
        <v>363923.37</v>
      </c>
      <c r="G131" s="201">
        <v>364023.92</v>
      </c>
      <c r="H131" s="201">
        <v>361795.99</v>
      </c>
      <c r="I131" s="201">
        <v>362910.55</v>
      </c>
      <c r="J131" s="201">
        <v>295140.8</v>
      </c>
      <c r="K131" s="201">
        <v>330264.78000000003</v>
      </c>
      <c r="L131" s="201">
        <v>353339.79</v>
      </c>
      <c r="M131" s="201">
        <v>544471.72</v>
      </c>
      <c r="N131" s="201">
        <v>716071.25</v>
      </c>
      <c r="O131" s="201">
        <v>536277.96</v>
      </c>
      <c r="P131" s="201">
        <v>485547.63</v>
      </c>
      <c r="Q131" s="201">
        <v>472140.26</v>
      </c>
      <c r="R131" s="201">
        <v>377671.84</v>
      </c>
      <c r="S131" s="202">
        <f t="shared" si="35"/>
        <v>432731.85458333325</v>
      </c>
      <c r="T131" s="179"/>
      <c r="U131" s="181">
        <f t="shared" si="33"/>
        <v>432731.85458333325</v>
      </c>
      <c r="V131" s="182"/>
      <c r="W131" s="182"/>
      <c r="X131" s="203"/>
      <c r="Y131" s="182"/>
      <c r="Z131" s="182"/>
      <c r="AA131" s="181"/>
      <c r="AB131" s="182"/>
      <c r="AC131" s="179"/>
      <c r="AD131" s="256">
        <f t="shared" si="34"/>
        <v>432731.85458333325</v>
      </c>
      <c r="AE131" s="179"/>
      <c r="AF131" s="204">
        <f t="shared" si="25"/>
        <v>0</v>
      </c>
    </row>
    <row r="132" spans="1:32">
      <c r="A132" s="179">
        <v>119</v>
      </c>
      <c r="B132" s="199" t="s">
        <v>516</v>
      </c>
      <c r="C132" s="199" t="s">
        <v>193</v>
      </c>
      <c r="D132" s="199" t="s">
        <v>384</v>
      </c>
      <c r="E132" s="200" t="s">
        <v>517</v>
      </c>
      <c r="F132" s="201">
        <v>75781.679999999993</v>
      </c>
      <c r="G132" s="201">
        <v>91002.5</v>
      </c>
      <c r="H132" s="201">
        <v>90986.23</v>
      </c>
      <c r="I132" s="201">
        <v>80120.36</v>
      </c>
      <c r="J132" s="201">
        <v>79391.5</v>
      </c>
      <c r="K132" s="201">
        <v>79384.240000000005</v>
      </c>
      <c r="L132" s="201">
        <v>88942.11</v>
      </c>
      <c r="M132" s="201">
        <v>96893.64</v>
      </c>
      <c r="N132" s="201">
        <v>105341.28</v>
      </c>
      <c r="O132" s="201">
        <v>104635.52</v>
      </c>
      <c r="P132" s="201">
        <v>99291.48</v>
      </c>
      <c r="Q132" s="201">
        <v>132638.14000000001</v>
      </c>
      <c r="R132" s="201">
        <v>132295.67999999999</v>
      </c>
      <c r="S132" s="202">
        <f t="shared" si="35"/>
        <v>96055.473333333328</v>
      </c>
      <c r="T132" s="179"/>
      <c r="U132" s="181">
        <f t="shared" si="33"/>
        <v>96055.473333333328</v>
      </c>
      <c r="V132" s="182"/>
      <c r="W132" s="182"/>
      <c r="X132" s="203"/>
      <c r="Y132" s="182"/>
      <c r="Z132" s="182"/>
      <c r="AA132" s="181"/>
      <c r="AB132" s="182"/>
      <c r="AC132" s="179"/>
      <c r="AD132" s="256">
        <f t="shared" si="34"/>
        <v>96055.473333333328</v>
      </c>
      <c r="AE132" s="179"/>
      <c r="AF132" s="204">
        <f t="shared" si="25"/>
        <v>0</v>
      </c>
    </row>
    <row r="133" spans="1:32">
      <c r="A133" s="179">
        <v>120</v>
      </c>
      <c r="B133" s="199" t="s">
        <v>518</v>
      </c>
      <c r="C133" s="199" t="s">
        <v>193</v>
      </c>
      <c r="D133" s="199" t="s">
        <v>384</v>
      </c>
      <c r="E133" s="200" t="s">
        <v>519</v>
      </c>
      <c r="F133" s="201">
        <v>476417.96</v>
      </c>
      <c r="G133" s="201">
        <v>467459.95</v>
      </c>
      <c r="H133" s="201">
        <v>472879.54</v>
      </c>
      <c r="I133" s="201">
        <v>492583.51</v>
      </c>
      <c r="J133" s="201">
        <v>492493.29</v>
      </c>
      <c r="K133" s="201">
        <v>569146.01</v>
      </c>
      <c r="L133" s="201">
        <v>611348.47999999998</v>
      </c>
      <c r="M133" s="201">
        <v>688643.7</v>
      </c>
      <c r="N133" s="201">
        <v>656213.01</v>
      </c>
      <c r="O133" s="201">
        <v>673920.71</v>
      </c>
      <c r="P133" s="201">
        <v>712010.12</v>
      </c>
      <c r="Q133" s="201">
        <v>712732.27</v>
      </c>
      <c r="R133" s="201">
        <v>748426.94</v>
      </c>
      <c r="S133" s="202">
        <f t="shared" si="35"/>
        <v>596821.08666666667</v>
      </c>
      <c r="T133" s="179"/>
      <c r="U133" s="181">
        <f t="shared" si="33"/>
        <v>596821.08666666667</v>
      </c>
      <c r="V133" s="182"/>
      <c r="W133" s="182"/>
      <c r="X133" s="203"/>
      <c r="Y133" s="182"/>
      <c r="Z133" s="182"/>
      <c r="AA133" s="181"/>
      <c r="AB133" s="182"/>
      <c r="AC133" s="179"/>
      <c r="AD133" s="256">
        <f t="shared" si="34"/>
        <v>596821.08666666667</v>
      </c>
      <c r="AE133" s="179"/>
      <c r="AF133" s="204">
        <f t="shared" si="25"/>
        <v>0</v>
      </c>
    </row>
    <row r="134" spans="1:32">
      <c r="A134" s="179">
        <v>121</v>
      </c>
      <c r="B134" s="199" t="s">
        <v>520</v>
      </c>
      <c r="C134" s="199" t="s">
        <v>193</v>
      </c>
      <c r="D134" s="199" t="s">
        <v>384</v>
      </c>
      <c r="E134" s="200" t="s">
        <v>521</v>
      </c>
      <c r="F134" s="201">
        <v>536.36</v>
      </c>
      <c r="G134" s="201">
        <v>-9.9999999999909103E-3</v>
      </c>
      <c r="H134" s="201">
        <v>-9.9999999999909103E-3</v>
      </c>
      <c r="I134" s="201">
        <v>-0.119999999999991</v>
      </c>
      <c r="J134" s="201">
        <v>-0.119999999999991</v>
      </c>
      <c r="K134" s="201">
        <v>-0.119999999999991</v>
      </c>
      <c r="L134" s="201">
        <v>-0.12999999999999101</v>
      </c>
      <c r="M134" s="201">
        <v>-0.12999999999999101</v>
      </c>
      <c r="N134" s="201">
        <v>-0.12999999999999101</v>
      </c>
      <c r="O134" s="201">
        <v>-0.12999999999999101</v>
      </c>
      <c r="P134" s="201">
        <v>438.24</v>
      </c>
      <c r="Q134" s="201">
        <v>301</v>
      </c>
      <c r="R134" s="201">
        <v>0</v>
      </c>
      <c r="S134" s="202">
        <f t="shared" si="35"/>
        <v>83.876666666666679</v>
      </c>
      <c r="T134" s="179"/>
      <c r="U134" s="181">
        <f t="shared" si="33"/>
        <v>83.876666666666679</v>
      </c>
      <c r="V134" s="182"/>
      <c r="W134" s="182"/>
      <c r="X134" s="203"/>
      <c r="Y134" s="182"/>
      <c r="Z134" s="182"/>
      <c r="AA134" s="181"/>
      <c r="AB134" s="182"/>
      <c r="AC134" s="179"/>
      <c r="AD134" s="256">
        <f t="shared" si="34"/>
        <v>83.876666666666679</v>
      </c>
      <c r="AE134" s="179"/>
      <c r="AF134" s="204">
        <f t="shared" si="25"/>
        <v>0</v>
      </c>
    </row>
    <row r="135" spans="1:32">
      <c r="A135" s="179">
        <v>122</v>
      </c>
      <c r="B135" s="199" t="s">
        <v>522</v>
      </c>
      <c r="C135" s="199" t="s">
        <v>193</v>
      </c>
      <c r="D135" s="199" t="s">
        <v>384</v>
      </c>
      <c r="E135" s="200" t="s">
        <v>523</v>
      </c>
      <c r="F135" s="201">
        <v>307766.09000000003</v>
      </c>
      <c r="G135" s="201">
        <v>333531.90999999997</v>
      </c>
      <c r="H135" s="201">
        <v>337831.14</v>
      </c>
      <c r="I135" s="201">
        <v>376089.57</v>
      </c>
      <c r="J135" s="201">
        <v>373404.21</v>
      </c>
      <c r="K135" s="201">
        <v>400312.55</v>
      </c>
      <c r="L135" s="201">
        <v>401400.87</v>
      </c>
      <c r="M135" s="201">
        <v>394222.13</v>
      </c>
      <c r="N135" s="201">
        <v>334060.74</v>
      </c>
      <c r="O135" s="201">
        <v>334039.48</v>
      </c>
      <c r="P135" s="201">
        <v>327504.84999999998</v>
      </c>
      <c r="Q135" s="201">
        <v>342023.69</v>
      </c>
      <c r="R135" s="201">
        <v>335701.16</v>
      </c>
      <c r="S135" s="202">
        <f t="shared" si="35"/>
        <v>356346.23041666672</v>
      </c>
      <c r="T135" s="179"/>
      <c r="U135" s="181">
        <f t="shared" si="33"/>
        <v>356346.23041666672</v>
      </c>
      <c r="V135" s="182"/>
      <c r="W135" s="182"/>
      <c r="X135" s="203"/>
      <c r="Y135" s="182"/>
      <c r="Z135" s="182"/>
      <c r="AA135" s="181"/>
      <c r="AB135" s="182"/>
      <c r="AC135" s="179"/>
      <c r="AD135" s="256">
        <f t="shared" si="34"/>
        <v>356346.23041666672</v>
      </c>
      <c r="AE135" s="179"/>
      <c r="AF135" s="204">
        <f t="shared" si="25"/>
        <v>0</v>
      </c>
    </row>
    <row r="136" spans="1:32">
      <c r="A136" s="179">
        <v>123</v>
      </c>
      <c r="B136" s="199" t="s">
        <v>524</v>
      </c>
      <c r="C136" s="199" t="s">
        <v>193</v>
      </c>
      <c r="D136" s="199" t="s">
        <v>384</v>
      </c>
      <c r="E136" s="200" t="s">
        <v>525</v>
      </c>
      <c r="F136" s="201">
        <v>348930.45</v>
      </c>
      <c r="G136" s="201">
        <v>316020.49</v>
      </c>
      <c r="H136" s="201">
        <v>311190.42</v>
      </c>
      <c r="I136" s="201">
        <v>313079.14</v>
      </c>
      <c r="J136" s="201">
        <v>308208.81</v>
      </c>
      <c r="K136" s="201">
        <v>333227.8</v>
      </c>
      <c r="L136" s="201">
        <v>325831.02</v>
      </c>
      <c r="M136" s="201">
        <v>318188.95</v>
      </c>
      <c r="N136" s="201">
        <v>310247.08</v>
      </c>
      <c r="O136" s="201">
        <v>318837.53000000003</v>
      </c>
      <c r="P136" s="201">
        <v>339435.53</v>
      </c>
      <c r="Q136" s="201">
        <v>338797.96</v>
      </c>
      <c r="R136" s="201">
        <v>251761.23</v>
      </c>
      <c r="S136" s="202">
        <f t="shared" si="35"/>
        <v>319450.88083333336</v>
      </c>
      <c r="T136" s="179"/>
      <c r="U136" s="181">
        <f t="shared" si="33"/>
        <v>319450.88083333336</v>
      </c>
      <c r="V136" s="182"/>
      <c r="W136" s="182"/>
      <c r="X136" s="203"/>
      <c r="Y136" s="182"/>
      <c r="Z136" s="182"/>
      <c r="AA136" s="181"/>
      <c r="AB136" s="182"/>
      <c r="AC136" s="179"/>
      <c r="AD136" s="256">
        <f t="shared" si="34"/>
        <v>319450.88083333336</v>
      </c>
      <c r="AE136" s="179"/>
      <c r="AF136" s="204">
        <f t="shared" si="25"/>
        <v>0</v>
      </c>
    </row>
    <row r="137" spans="1:32">
      <c r="A137" s="179">
        <v>124</v>
      </c>
      <c r="B137" s="199" t="s">
        <v>526</v>
      </c>
      <c r="C137" s="199" t="s">
        <v>193</v>
      </c>
      <c r="D137" s="199" t="s">
        <v>384</v>
      </c>
      <c r="E137" s="200" t="s">
        <v>527</v>
      </c>
      <c r="F137" s="201">
        <v>144477.1</v>
      </c>
      <c r="G137" s="201">
        <v>141959.82</v>
      </c>
      <c r="H137" s="201">
        <v>143740.49</v>
      </c>
      <c r="I137" s="201">
        <v>148297.29999999999</v>
      </c>
      <c r="J137" s="201">
        <v>148045.94</v>
      </c>
      <c r="K137" s="201">
        <v>147676.54</v>
      </c>
      <c r="L137" s="201">
        <v>143696.63</v>
      </c>
      <c r="M137" s="201">
        <v>138270.57999999999</v>
      </c>
      <c r="N137" s="201">
        <v>150672.95999999999</v>
      </c>
      <c r="O137" s="201">
        <v>153418.91</v>
      </c>
      <c r="P137" s="201">
        <v>141472.29</v>
      </c>
      <c r="Q137" s="201">
        <v>143707.03</v>
      </c>
      <c r="R137" s="201">
        <v>142314.16</v>
      </c>
      <c r="S137" s="202">
        <f t="shared" si="35"/>
        <v>145362.84333333335</v>
      </c>
      <c r="T137" s="179"/>
      <c r="U137" s="181">
        <f t="shared" si="33"/>
        <v>145362.84333333335</v>
      </c>
      <c r="V137" s="182"/>
      <c r="W137" s="182"/>
      <c r="X137" s="203"/>
      <c r="Y137" s="182"/>
      <c r="Z137" s="182"/>
      <c r="AA137" s="181"/>
      <c r="AB137" s="182"/>
      <c r="AC137" s="179"/>
      <c r="AD137" s="256">
        <f t="shared" si="34"/>
        <v>145362.84333333335</v>
      </c>
      <c r="AE137" s="179"/>
      <c r="AF137" s="204">
        <f t="shared" si="25"/>
        <v>0</v>
      </c>
    </row>
    <row r="138" spans="1:32">
      <c r="A138" s="179">
        <v>125</v>
      </c>
      <c r="B138" s="199" t="s">
        <v>528</v>
      </c>
      <c r="C138" s="199" t="s">
        <v>193</v>
      </c>
      <c r="D138" s="199" t="s">
        <v>384</v>
      </c>
      <c r="E138" s="200" t="s">
        <v>529</v>
      </c>
      <c r="F138" s="201">
        <v>58203.88</v>
      </c>
      <c r="G138" s="201">
        <v>59485.39</v>
      </c>
      <c r="H138" s="201">
        <v>59610.83</v>
      </c>
      <c r="I138" s="201">
        <v>59165.21</v>
      </c>
      <c r="J138" s="201">
        <v>58764.37</v>
      </c>
      <c r="K138" s="201">
        <v>56733.97</v>
      </c>
      <c r="L138" s="201">
        <v>56958.17</v>
      </c>
      <c r="M138" s="201">
        <v>55829.18</v>
      </c>
      <c r="N138" s="201">
        <v>56518.74</v>
      </c>
      <c r="O138" s="201">
        <v>55774.22</v>
      </c>
      <c r="P138" s="201">
        <v>66490.77</v>
      </c>
      <c r="Q138" s="201">
        <v>62884.21</v>
      </c>
      <c r="R138" s="201">
        <v>62373.23</v>
      </c>
      <c r="S138" s="202">
        <f t="shared" si="35"/>
        <v>59041.967916666668</v>
      </c>
      <c r="T138" s="179"/>
      <c r="U138" s="181">
        <f t="shared" si="33"/>
        <v>59041.967916666668</v>
      </c>
      <c r="V138" s="182"/>
      <c r="W138" s="182"/>
      <c r="X138" s="203"/>
      <c r="Y138" s="182"/>
      <c r="Z138" s="182"/>
      <c r="AA138" s="181"/>
      <c r="AB138" s="182"/>
      <c r="AC138" s="179"/>
      <c r="AD138" s="256">
        <f t="shared" si="34"/>
        <v>59041.967916666668</v>
      </c>
      <c r="AE138" s="179"/>
      <c r="AF138" s="204">
        <f t="shared" si="25"/>
        <v>0</v>
      </c>
    </row>
    <row r="139" spans="1:32">
      <c r="A139" s="179">
        <v>126</v>
      </c>
      <c r="B139" s="199" t="s">
        <v>530</v>
      </c>
      <c r="C139" s="199" t="s">
        <v>193</v>
      </c>
      <c r="D139" s="199" t="s">
        <v>384</v>
      </c>
      <c r="E139" s="200" t="s">
        <v>531</v>
      </c>
      <c r="F139" s="201">
        <v>255478.3</v>
      </c>
      <c r="G139" s="201">
        <v>259044.32</v>
      </c>
      <c r="H139" s="201">
        <v>252470.7</v>
      </c>
      <c r="I139" s="201">
        <v>319141.57</v>
      </c>
      <c r="J139" s="201">
        <v>328578.74</v>
      </c>
      <c r="K139" s="201">
        <v>321366.49</v>
      </c>
      <c r="L139" s="201">
        <v>253625.88</v>
      </c>
      <c r="M139" s="201">
        <v>256666.02</v>
      </c>
      <c r="N139" s="201">
        <v>222846.84</v>
      </c>
      <c r="O139" s="201">
        <v>250737.87</v>
      </c>
      <c r="P139" s="201">
        <v>378460.07</v>
      </c>
      <c r="Q139" s="201">
        <v>402588.21</v>
      </c>
      <c r="R139" s="201">
        <v>446580.76</v>
      </c>
      <c r="S139" s="202">
        <f t="shared" si="35"/>
        <v>299713.02</v>
      </c>
      <c r="T139" s="179"/>
      <c r="U139" s="181">
        <f t="shared" si="33"/>
        <v>299713.02</v>
      </c>
      <c r="V139" s="182"/>
      <c r="W139" s="182"/>
      <c r="X139" s="203"/>
      <c r="Y139" s="182"/>
      <c r="Z139" s="182"/>
      <c r="AA139" s="181"/>
      <c r="AB139" s="182"/>
      <c r="AC139" s="179"/>
      <c r="AD139" s="256">
        <f t="shared" si="34"/>
        <v>299713.02</v>
      </c>
      <c r="AE139" s="179"/>
      <c r="AF139" s="204">
        <f t="shared" si="25"/>
        <v>0</v>
      </c>
    </row>
    <row r="140" spans="1:32">
      <c r="A140" s="179">
        <v>127</v>
      </c>
      <c r="B140" s="199" t="s">
        <v>532</v>
      </c>
      <c r="C140" s="199" t="s">
        <v>193</v>
      </c>
      <c r="D140" s="199" t="s">
        <v>384</v>
      </c>
      <c r="E140" s="200" t="s">
        <v>533</v>
      </c>
      <c r="F140" s="201">
        <v>-1541.61</v>
      </c>
      <c r="G140" s="201">
        <v>0</v>
      </c>
      <c r="H140" s="201">
        <v>0</v>
      </c>
      <c r="I140" s="201">
        <v>-0.01</v>
      </c>
      <c r="J140" s="201">
        <v>-0.01</v>
      </c>
      <c r="K140" s="201">
        <v>9811.2099999999991</v>
      </c>
      <c r="L140" s="201">
        <v>-1.00000000002183E-2</v>
      </c>
      <c r="M140" s="201">
        <v>-1.00000000002183E-2</v>
      </c>
      <c r="N140" s="201">
        <v>-1.00000000002183E-2</v>
      </c>
      <c r="O140" s="201">
        <v>-1.00000000002183E-2</v>
      </c>
      <c r="P140" s="201">
        <v>-1.00000000002183E-2</v>
      </c>
      <c r="Q140" s="201">
        <v>-1.00000000002183E-2</v>
      </c>
      <c r="R140" s="201">
        <v>-2.1827852025868599E-13</v>
      </c>
      <c r="S140" s="202">
        <f t="shared" si="35"/>
        <v>753.36041666666642</v>
      </c>
      <c r="T140" s="179"/>
      <c r="U140" s="181">
        <f t="shared" si="33"/>
        <v>753.36041666666642</v>
      </c>
      <c r="V140" s="182"/>
      <c r="W140" s="182"/>
      <c r="X140" s="203"/>
      <c r="Y140" s="182"/>
      <c r="Z140" s="182"/>
      <c r="AA140" s="181"/>
      <c r="AB140" s="182"/>
      <c r="AC140" s="179"/>
      <c r="AD140" s="256">
        <f t="shared" si="34"/>
        <v>753.36041666666642</v>
      </c>
      <c r="AE140" s="179"/>
      <c r="AF140" s="204">
        <f t="shared" si="25"/>
        <v>0</v>
      </c>
    </row>
    <row r="141" spans="1:32">
      <c r="A141" s="179">
        <v>128</v>
      </c>
      <c r="B141" s="199" t="s">
        <v>450</v>
      </c>
      <c r="C141" s="199" t="s">
        <v>193</v>
      </c>
      <c r="D141" s="199" t="s">
        <v>534</v>
      </c>
      <c r="E141" s="200" t="s">
        <v>535</v>
      </c>
      <c r="F141" s="201">
        <v>342609.97</v>
      </c>
      <c r="G141" s="201">
        <v>270974.21000000002</v>
      </c>
      <c r="H141" s="201">
        <v>314373.59999999998</v>
      </c>
      <c r="I141" s="201">
        <v>314373.59999999998</v>
      </c>
      <c r="J141" s="201">
        <v>360932.07</v>
      </c>
      <c r="K141" s="201">
        <v>366522.79</v>
      </c>
      <c r="L141" s="201">
        <v>366522.79</v>
      </c>
      <c r="M141" s="201">
        <v>305781.68</v>
      </c>
      <c r="N141" s="201">
        <v>309144.18</v>
      </c>
      <c r="O141" s="201">
        <v>428507.61</v>
      </c>
      <c r="P141" s="201">
        <v>362627.49</v>
      </c>
      <c r="Q141" s="201">
        <v>361977.49</v>
      </c>
      <c r="R141" s="201">
        <v>361977.49</v>
      </c>
      <c r="S141" s="202">
        <f t="shared" si="35"/>
        <v>342835.9366666667</v>
      </c>
      <c r="T141" s="179"/>
      <c r="U141" s="181">
        <f t="shared" si="33"/>
        <v>342835.9366666667</v>
      </c>
      <c r="V141" s="182"/>
      <c r="W141" s="182"/>
      <c r="X141" s="203"/>
      <c r="Y141" s="182"/>
      <c r="Z141" s="182"/>
      <c r="AA141" s="181"/>
      <c r="AB141" s="182"/>
      <c r="AC141" s="179"/>
      <c r="AD141" s="256">
        <f t="shared" si="34"/>
        <v>342835.9366666667</v>
      </c>
      <c r="AE141" s="179"/>
      <c r="AF141" s="204">
        <f t="shared" si="25"/>
        <v>0</v>
      </c>
    </row>
    <row r="142" spans="1:32">
      <c r="A142" s="179"/>
      <c r="B142" s="199"/>
      <c r="C142" s="199" t="s">
        <v>193</v>
      </c>
      <c r="D142" s="199" t="s">
        <v>630</v>
      </c>
      <c r="E142" s="200" t="s">
        <v>1025</v>
      </c>
      <c r="F142" s="201">
        <v>0</v>
      </c>
      <c r="G142" s="201">
        <v>0</v>
      </c>
      <c r="H142" s="201">
        <v>0</v>
      </c>
      <c r="I142" s="201">
        <v>0</v>
      </c>
      <c r="J142" s="201">
        <v>0</v>
      </c>
      <c r="K142" s="201">
        <v>30.08</v>
      </c>
      <c r="L142" s="201">
        <v>30.08</v>
      </c>
      <c r="M142" s="201">
        <v>30.08</v>
      </c>
      <c r="N142" s="201">
        <v>30.08</v>
      </c>
      <c r="O142" s="201">
        <v>0</v>
      </c>
      <c r="P142" s="201">
        <v>0</v>
      </c>
      <c r="Q142" s="201">
        <v>0</v>
      </c>
      <c r="R142" s="201">
        <v>0</v>
      </c>
      <c r="S142" s="202">
        <f t="shared" si="35"/>
        <v>10.026666666666666</v>
      </c>
      <c r="T142" s="179"/>
      <c r="U142" s="181">
        <f>+S142</f>
        <v>10.026666666666666</v>
      </c>
      <c r="V142" s="182"/>
      <c r="W142" s="182"/>
      <c r="X142" s="203"/>
      <c r="Y142" s="182"/>
      <c r="Z142" s="182"/>
      <c r="AA142" s="181"/>
      <c r="AB142" s="182"/>
      <c r="AC142" s="179"/>
      <c r="AD142" s="256">
        <f t="shared" si="34"/>
        <v>10.026666666666666</v>
      </c>
      <c r="AE142" s="179"/>
      <c r="AF142" s="204">
        <f t="shared" si="25"/>
        <v>0</v>
      </c>
    </row>
    <row r="143" spans="1:32">
      <c r="A143" s="179">
        <v>129</v>
      </c>
      <c r="B143" s="199" t="s">
        <v>450</v>
      </c>
      <c r="C143" s="199" t="s">
        <v>194</v>
      </c>
      <c r="D143" s="199" t="s">
        <v>536</v>
      </c>
      <c r="E143" s="200" t="s">
        <v>537</v>
      </c>
      <c r="F143" s="201">
        <v>0</v>
      </c>
      <c r="G143" s="201">
        <v>5554.66</v>
      </c>
      <c r="H143" s="201">
        <v>7006</v>
      </c>
      <c r="I143" s="201">
        <v>12453.95</v>
      </c>
      <c r="J143" s="201">
        <v>24053.51</v>
      </c>
      <c r="K143" s="201">
        <v>31758.91</v>
      </c>
      <c r="L143" s="201">
        <v>35174.400000000001</v>
      </c>
      <c r="M143" s="201">
        <v>40466.97</v>
      </c>
      <c r="N143" s="201">
        <v>46492.78</v>
      </c>
      <c r="O143" s="201">
        <v>49842.92</v>
      </c>
      <c r="P143" s="201">
        <v>52568.959999999999</v>
      </c>
      <c r="Q143" s="201">
        <v>56544.08</v>
      </c>
      <c r="R143" s="201">
        <v>0</v>
      </c>
      <c r="S143" s="202">
        <f t="shared" si="35"/>
        <v>30159.761666666669</v>
      </c>
      <c r="T143" s="179"/>
      <c r="U143" s="181">
        <f t="shared" si="33"/>
        <v>30159.761666666669</v>
      </c>
      <c r="V143" s="182"/>
      <c r="W143" s="182"/>
      <c r="X143" s="203"/>
      <c r="Y143" s="182"/>
      <c r="Z143" s="182"/>
      <c r="AA143" s="181"/>
      <c r="AB143" s="182"/>
      <c r="AC143" s="179"/>
      <c r="AD143" s="256">
        <f t="shared" si="34"/>
        <v>30159.761666666669</v>
      </c>
      <c r="AE143" s="179"/>
      <c r="AF143" s="204">
        <f t="shared" si="25"/>
        <v>0</v>
      </c>
    </row>
    <row r="144" spans="1:32">
      <c r="A144" s="179">
        <v>130</v>
      </c>
      <c r="B144" s="199" t="s">
        <v>450</v>
      </c>
      <c r="C144" s="199" t="s">
        <v>194</v>
      </c>
      <c r="D144" s="199" t="s">
        <v>538</v>
      </c>
      <c r="E144" s="200" t="s">
        <v>1026</v>
      </c>
      <c r="F144" s="201">
        <v>0</v>
      </c>
      <c r="G144" s="201">
        <v>1200.6099999999999</v>
      </c>
      <c r="H144" s="201">
        <v>0</v>
      </c>
      <c r="I144" s="201">
        <v>0</v>
      </c>
      <c r="J144" s="201">
        <v>0</v>
      </c>
      <c r="K144" s="201">
        <v>0</v>
      </c>
      <c r="L144" s="201"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2">
        <f t="shared" si="35"/>
        <v>100.05083333333333</v>
      </c>
      <c r="T144" s="179"/>
      <c r="U144" s="181">
        <f t="shared" si="33"/>
        <v>100.05083333333333</v>
      </c>
      <c r="V144" s="182"/>
      <c r="W144" s="182"/>
      <c r="X144" s="203"/>
      <c r="Y144" s="182"/>
      <c r="Z144" s="182"/>
      <c r="AA144" s="181"/>
      <c r="AB144" s="182"/>
      <c r="AC144" s="179"/>
      <c r="AD144" s="256">
        <f t="shared" si="34"/>
        <v>100.05083333333333</v>
      </c>
      <c r="AE144" s="179"/>
      <c r="AF144" s="204">
        <f t="shared" si="25"/>
        <v>0</v>
      </c>
    </row>
    <row r="145" spans="1:32">
      <c r="A145" s="179">
        <v>131</v>
      </c>
      <c r="B145" s="199" t="s">
        <v>450</v>
      </c>
      <c r="C145" s="199" t="s">
        <v>194</v>
      </c>
      <c r="D145" s="199" t="s">
        <v>539</v>
      </c>
      <c r="E145" s="200" t="s">
        <v>540</v>
      </c>
      <c r="F145" s="201">
        <v>1.45519152283669E-11</v>
      </c>
      <c r="G145" s="201">
        <v>5491.47</v>
      </c>
      <c r="H145" s="201">
        <v>4727.83</v>
      </c>
      <c r="I145" s="201">
        <v>5058.41</v>
      </c>
      <c r="J145" s="201">
        <v>16509</v>
      </c>
      <c r="K145" s="201">
        <v>265880.13</v>
      </c>
      <c r="L145" s="201">
        <v>0</v>
      </c>
      <c r="M145" s="201">
        <v>170.96</v>
      </c>
      <c r="N145" s="201">
        <v>4905.74</v>
      </c>
      <c r="O145" s="201">
        <v>4968.67</v>
      </c>
      <c r="P145" s="201">
        <v>4861.63</v>
      </c>
      <c r="Q145" s="201">
        <v>5867.16</v>
      </c>
      <c r="R145" s="201">
        <v>0</v>
      </c>
      <c r="S145" s="202">
        <f t="shared" si="35"/>
        <v>26536.75</v>
      </c>
      <c r="T145" s="179"/>
      <c r="U145" s="181">
        <f t="shared" si="33"/>
        <v>26536.75</v>
      </c>
      <c r="V145" s="182"/>
      <c r="W145" s="182"/>
      <c r="X145" s="203"/>
      <c r="Y145" s="182"/>
      <c r="Z145" s="182"/>
      <c r="AA145" s="181"/>
      <c r="AB145" s="182"/>
      <c r="AC145" s="179"/>
      <c r="AD145" s="256">
        <f t="shared" si="34"/>
        <v>26536.75</v>
      </c>
      <c r="AE145" s="179"/>
      <c r="AF145" s="204">
        <f t="shared" si="25"/>
        <v>0</v>
      </c>
    </row>
    <row r="146" spans="1:32">
      <c r="A146" s="179">
        <v>132</v>
      </c>
      <c r="B146" s="199" t="s">
        <v>450</v>
      </c>
      <c r="C146" s="199" t="s">
        <v>195</v>
      </c>
      <c r="D146" s="199" t="s">
        <v>196</v>
      </c>
      <c r="E146" s="200" t="s">
        <v>197</v>
      </c>
      <c r="F146" s="201">
        <v>299383.02</v>
      </c>
      <c r="G146" s="201">
        <v>352269.37</v>
      </c>
      <c r="H146" s="201">
        <v>0</v>
      </c>
      <c r="I146" s="201">
        <v>1962286.41</v>
      </c>
      <c r="J146" s="201">
        <v>174242.51</v>
      </c>
      <c r="K146" s="201">
        <v>45156.81</v>
      </c>
      <c r="L146" s="201">
        <v>52366.44</v>
      </c>
      <c r="M146" s="201">
        <v>28125.27</v>
      </c>
      <c r="N146" s="201">
        <v>74226.77</v>
      </c>
      <c r="O146" s="201">
        <v>86273</v>
      </c>
      <c r="P146" s="201">
        <v>1.45519152283669E-11</v>
      </c>
      <c r="Q146" s="201">
        <v>85807.33</v>
      </c>
      <c r="R146" s="201">
        <v>792674.16</v>
      </c>
      <c r="S146" s="202">
        <f t="shared" si="35"/>
        <v>283898.54166666669</v>
      </c>
      <c r="T146" s="179"/>
      <c r="U146" s="181">
        <f t="shared" si="33"/>
        <v>283898.54166666669</v>
      </c>
      <c r="V146" s="182"/>
      <c r="W146" s="182"/>
      <c r="X146" s="203"/>
      <c r="Y146" s="182"/>
      <c r="Z146" s="182"/>
      <c r="AA146" s="181"/>
      <c r="AB146" s="182"/>
      <c r="AC146" s="179"/>
      <c r="AD146" s="256">
        <f t="shared" si="34"/>
        <v>283898.54166666669</v>
      </c>
      <c r="AE146" s="179"/>
      <c r="AF146" s="204">
        <f t="shared" si="25"/>
        <v>0</v>
      </c>
    </row>
    <row r="147" spans="1:32">
      <c r="A147" s="179">
        <v>133</v>
      </c>
      <c r="B147" s="199" t="s">
        <v>450</v>
      </c>
      <c r="C147" s="199" t="s">
        <v>195</v>
      </c>
      <c r="D147" s="199" t="s">
        <v>198</v>
      </c>
      <c r="E147" s="200" t="s">
        <v>199</v>
      </c>
      <c r="F147" s="201">
        <v>97275.8</v>
      </c>
      <c r="G147" s="201">
        <v>124685.06</v>
      </c>
      <c r="H147" s="201">
        <v>152853.23000000001</v>
      </c>
      <c r="I147" s="201">
        <v>96949.61</v>
      </c>
      <c r="J147" s="201">
        <v>107933.45</v>
      </c>
      <c r="K147" s="201">
        <v>117734.06</v>
      </c>
      <c r="L147" s="201">
        <v>134136.34</v>
      </c>
      <c r="M147" s="201">
        <v>89459.73</v>
      </c>
      <c r="N147" s="201">
        <v>109607.47</v>
      </c>
      <c r="O147" s="201">
        <v>133693.88</v>
      </c>
      <c r="P147" s="201">
        <v>44634.29</v>
      </c>
      <c r="Q147" s="201">
        <v>71995.61</v>
      </c>
      <c r="R147" s="201">
        <v>100984.61</v>
      </c>
      <c r="S147" s="202">
        <f t="shared" si="35"/>
        <v>106901.07791666669</v>
      </c>
      <c r="T147" s="179"/>
      <c r="U147" s="181">
        <f t="shared" si="33"/>
        <v>106901.07791666669</v>
      </c>
      <c r="V147" s="182"/>
      <c r="W147" s="182"/>
      <c r="X147" s="203"/>
      <c r="Y147" s="182"/>
      <c r="Z147" s="182"/>
      <c r="AA147" s="181"/>
      <c r="AB147" s="182"/>
      <c r="AC147" s="179"/>
      <c r="AD147" s="256">
        <f t="shared" si="34"/>
        <v>106901.07791666669</v>
      </c>
      <c r="AE147" s="179"/>
      <c r="AF147" s="204">
        <f t="shared" si="25"/>
        <v>0</v>
      </c>
    </row>
    <row r="148" spans="1:32">
      <c r="A148" s="179">
        <v>134</v>
      </c>
      <c r="B148" s="199" t="s">
        <v>450</v>
      </c>
      <c r="C148" s="199" t="s">
        <v>200</v>
      </c>
      <c r="D148" s="199" t="s">
        <v>211</v>
      </c>
      <c r="E148" s="200" t="s">
        <v>201</v>
      </c>
      <c r="F148" s="201">
        <v>1940548.63</v>
      </c>
      <c r="G148" s="201">
        <v>1806480.37</v>
      </c>
      <c r="H148" s="201">
        <v>459068.21</v>
      </c>
      <c r="I148" s="201">
        <v>151095.42000000001</v>
      </c>
      <c r="J148" s="201">
        <v>480683.88</v>
      </c>
      <c r="K148" s="201">
        <v>826643.67</v>
      </c>
      <c r="L148" s="201">
        <v>1367391.12</v>
      </c>
      <c r="M148" s="201">
        <v>1817922.09</v>
      </c>
      <c r="N148" s="201">
        <v>2343168.5299999998</v>
      </c>
      <c r="O148" s="201">
        <v>3003087.8</v>
      </c>
      <c r="P148" s="201">
        <v>3407746.16</v>
      </c>
      <c r="Q148" s="201">
        <v>3032829.84</v>
      </c>
      <c r="R148" s="201">
        <v>1844137.53</v>
      </c>
      <c r="S148" s="202">
        <f t="shared" si="35"/>
        <v>1715705.0141666669</v>
      </c>
      <c r="T148" s="179"/>
      <c r="U148" s="181">
        <f t="shared" si="33"/>
        <v>1715705.0141666669</v>
      </c>
      <c r="V148" s="182"/>
      <c r="W148" s="182"/>
      <c r="X148" s="203"/>
      <c r="Y148" s="182"/>
      <c r="Z148" s="182"/>
      <c r="AA148" s="181"/>
      <c r="AB148" s="182"/>
      <c r="AC148" s="179"/>
      <c r="AD148" s="256">
        <f t="shared" si="34"/>
        <v>1715705.0141666669</v>
      </c>
      <c r="AE148" s="179"/>
      <c r="AF148" s="204">
        <f t="shared" si="25"/>
        <v>0</v>
      </c>
    </row>
    <row r="149" spans="1:32">
      <c r="A149" s="179">
        <v>135</v>
      </c>
      <c r="B149" s="179"/>
      <c r="C149" s="179"/>
      <c r="D149" s="179"/>
      <c r="E149" s="200" t="s">
        <v>202</v>
      </c>
      <c r="F149" s="206">
        <f t="shared" ref="F149:S149" si="36">SUM(F124:F148)</f>
        <v>8031490.5800000001</v>
      </c>
      <c r="G149" s="206">
        <f t="shared" si="36"/>
        <v>7862193.7300000014</v>
      </c>
      <c r="H149" s="206">
        <f t="shared" si="36"/>
        <v>6254790.1600000001</v>
      </c>
      <c r="I149" s="206">
        <f t="shared" si="36"/>
        <v>8047244.4700000007</v>
      </c>
      <c r="J149" s="206">
        <f t="shared" si="36"/>
        <v>6674814.6799999997</v>
      </c>
      <c r="K149" s="206">
        <f t="shared" si="36"/>
        <v>7457568.4099999992</v>
      </c>
      <c r="L149" s="206">
        <f t="shared" si="36"/>
        <v>7714679.6200000001</v>
      </c>
      <c r="M149" s="206">
        <f t="shared" si="36"/>
        <v>8387161.3599999985</v>
      </c>
      <c r="N149" s="206">
        <f t="shared" si="36"/>
        <v>9210080.6500000004</v>
      </c>
      <c r="O149" s="206">
        <f t="shared" si="36"/>
        <v>9704412.5600000005</v>
      </c>
      <c r="P149" s="206">
        <f t="shared" si="36"/>
        <v>10096520.32</v>
      </c>
      <c r="Q149" s="206">
        <f t="shared" si="36"/>
        <v>9951034.1700000018</v>
      </c>
      <c r="R149" s="206">
        <f t="shared" si="36"/>
        <v>9214197.9400000013</v>
      </c>
      <c r="S149" s="207">
        <f t="shared" si="36"/>
        <v>8331945.3658333337</v>
      </c>
      <c r="T149" s="179"/>
      <c r="U149" s="181"/>
      <c r="V149" s="182"/>
      <c r="W149" s="182"/>
      <c r="X149" s="203"/>
      <c r="Y149" s="182"/>
      <c r="Z149" s="182"/>
      <c r="AA149" s="181"/>
      <c r="AB149" s="182"/>
      <c r="AC149" s="179"/>
      <c r="AD149" s="179"/>
      <c r="AE149" s="179"/>
      <c r="AF149" s="204">
        <f t="shared" si="25"/>
        <v>0</v>
      </c>
    </row>
    <row r="150" spans="1:32">
      <c r="A150" s="179">
        <v>136</v>
      </c>
      <c r="B150" s="179"/>
      <c r="C150" s="179"/>
      <c r="D150" s="179"/>
      <c r="E150" s="225"/>
      <c r="F150" s="201"/>
      <c r="G150" s="247"/>
      <c r="H150" s="248"/>
      <c r="I150" s="248"/>
      <c r="J150" s="249"/>
      <c r="K150" s="250"/>
      <c r="L150" s="251"/>
      <c r="M150" s="252"/>
      <c r="N150" s="253"/>
      <c r="O150" s="220"/>
      <c r="P150" s="254"/>
      <c r="Q150" s="255"/>
      <c r="R150" s="201"/>
      <c r="S150" s="219"/>
      <c r="T150" s="179"/>
      <c r="U150" s="181"/>
      <c r="V150" s="182"/>
      <c r="W150" s="182"/>
      <c r="X150" s="203"/>
      <c r="Y150" s="182"/>
      <c r="Z150" s="182"/>
      <c r="AA150" s="181"/>
      <c r="AB150" s="182"/>
      <c r="AC150" s="179"/>
      <c r="AD150" s="179"/>
      <c r="AE150" s="179"/>
      <c r="AF150" s="204">
        <f t="shared" ref="AF150:AF224" si="37">+U150+V150-AD150</f>
        <v>0</v>
      </c>
    </row>
    <row r="151" spans="1:32">
      <c r="A151" s="179">
        <v>137</v>
      </c>
      <c r="B151" s="199" t="s">
        <v>450</v>
      </c>
      <c r="C151" s="199" t="s">
        <v>203</v>
      </c>
      <c r="D151" s="199" t="s">
        <v>44</v>
      </c>
      <c r="E151" s="200" t="s">
        <v>1027</v>
      </c>
      <c r="F151" s="201">
        <v>130504.06</v>
      </c>
      <c r="G151" s="201">
        <v>1134528.29</v>
      </c>
      <c r="H151" s="201">
        <v>1068508.95</v>
      </c>
      <c r="I151" s="201">
        <v>1009952.35</v>
      </c>
      <c r="J151" s="201">
        <v>853139</v>
      </c>
      <c r="K151" s="201">
        <v>744691.34</v>
      </c>
      <c r="L151" s="201">
        <v>645685.64</v>
      </c>
      <c r="M151" s="201">
        <v>527132.48</v>
      </c>
      <c r="N151" s="201">
        <v>408579.32</v>
      </c>
      <c r="O151" s="201">
        <v>329784.62</v>
      </c>
      <c r="P151" s="201">
        <v>211491.97</v>
      </c>
      <c r="Q151" s="201">
        <v>257118.74</v>
      </c>
      <c r="R151" s="201">
        <v>138018.51999999999</v>
      </c>
      <c r="S151" s="202">
        <f t="shared" ref="S151:S168" si="38">((F151+R151)+((G151+H151+I151+J151+K151+L151+M151+N151+O151+P151+Q151)*2))/24</f>
        <v>610406.16583333339</v>
      </c>
      <c r="T151" s="179"/>
      <c r="U151" s="181">
        <f t="shared" ref="U151:U166" si="39">+S151</f>
        <v>610406.16583333339</v>
      </c>
      <c r="V151" s="182"/>
      <c r="W151" s="182"/>
      <c r="X151" s="203"/>
      <c r="Y151" s="182"/>
      <c r="Z151" s="182"/>
      <c r="AA151" s="181"/>
      <c r="AB151" s="182"/>
      <c r="AC151" s="179"/>
      <c r="AD151" s="256">
        <f t="shared" ref="AD151:AD168" si="40">+U151</f>
        <v>610406.16583333339</v>
      </c>
      <c r="AE151" s="179"/>
      <c r="AF151" s="204">
        <f t="shared" si="37"/>
        <v>0</v>
      </c>
    </row>
    <row r="152" spans="1:32">
      <c r="A152" s="179">
        <v>138</v>
      </c>
      <c r="B152" s="199" t="s">
        <v>450</v>
      </c>
      <c r="C152" s="199" t="s">
        <v>204</v>
      </c>
      <c r="D152" s="199" t="s">
        <v>226</v>
      </c>
      <c r="E152" s="259" t="s">
        <v>541</v>
      </c>
      <c r="F152" s="201">
        <v>10266422.640000001</v>
      </c>
      <c r="G152" s="201">
        <v>0</v>
      </c>
      <c r="H152" s="201">
        <v>0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1">
        <v>0</v>
      </c>
      <c r="R152" s="201">
        <v>0</v>
      </c>
      <c r="S152" s="202">
        <f t="shared" si="38"/>
        <v>427767.61000000004</v>
      </c>
      <c r="T152" s="179"/>
      <c r="U152" s="181">
        <f t="shared" si="39"/>
        <v>427767.61000000004</v>
      </c>
      <c r="V152" s="182"/>
      <c r="W152" s="182"/>
      <c r="X152" s="203"/>
      <c r="Y152" s="182"/>
      <c r="Z152" s="182"/>
      <c r="AA152" s="181"/>
      <c r="AB152" s="182"/>
      <c r="AC152" s="179"/>
      <c r="AD152" s="256">
        <f t="shared" si="40"/>
        <v>427767.61000000004</v>
      </c>
      <c r="AE152" s="179"/>
      <c r="AF152" s="204">
        <f t="shared" si="37"/>
        <v>0</v>
      </c>
    </row>
    <row r="153" spans="1:32">
      <c r="A153" s="179">
        <v>139</v>
      </c>
      <c r="B153" s="199" t="s">
        <v>475</v>
      </c>
      <c r="C153" s="199" t="s">
        <v>204</v>
      </c>
      <c r="D153" s="199" t="s">
        <v>228</v>
      </c>
      <c r="E153" s="259" t="s">
        <v>542</v>
      </c>
      <c r="F153" s="201">
        <v>810941.04</v>
      </c>
      <c r="G153" s="201">
        <v>0</v>
      </c>
      <c r="H153" s="201">
        <v>0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  <c r="O153" s="201">
        <v>0</v>
      </c>
      <c r="P153" s="201">
        <v>0</v>
      </c>
      <c r="Q153" s="201">
        <v>0</v>
      </c>
      <c r="R153" s="201">
        <v>0</v>
      </c>
      <c r="S153" s="202">
        <f t="shared" si="38"/>
        <v>33789.21</v>
      </c>
      <c r="T153" s="179"/>
      <c r="U153" s="181">
        <f t="shared" si="39"/>
        <v>33789.21</v>
      </c>
      <c r="V153" s="182"/>
      <c r="W153" s="182"/>
      <c r="X153" s="203"/>
      <c r="Y153" s="182"/>
      <c r="Z153" s="182"/>
      <c r="AA153" s="181"/>
      <c r="AB153" s="182"/>
      <c r="AC153" s="179"/>
      <c r="AD153" s="256">
        <f t="shared" si="40"/>
        <v>33789.21</v>
      </c>
      <c r="AE153" s="179"/>
      <c r="AF153" s="204">
        <f t="shared" si="37"/>
        <v>0</v>
      </c>
    </row>
    <row r="154" spans="1:32">
      <c r="A154" s="179">
        <v>140</v>
      </c>
      <c r="B154" s="199" t="s">
        <v>450</v>
      </c>
      <c r="C154" s="199" t="s">
        <v>204</v>
      </c>
      <c r="D154" s="199" t="s">
        <v>230</v>
      </c>
      <c r="E154" s="259" t="s">
        <v>543</v>
      </c>
      <c r="F154" s="201">
        <v>-71714</v>
      </c>
      <c r="G154" s="201">
        <v>0</v>
      </c>
      <c r="H154" s="201">
        <v>0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  <c r="O154" s="201">
        <v>0</v>
      </c>
      <c r="P154" s="201">
        <v>0</v>
      </c>
      <c r="Q154" s="201">
        <v>0</v>
      </c>
      <c r="R154" s="201">
        <v>0</v>
      </c>
      <c r="S154" s="202">
        <f t="shared" si="38"/>
        <v>-2988.0833333333335</v>
      </c>
      <c r="T154" s="179"/>
      <c r="U154" s="181">
        <f t="shared" si="39"/>
        <v>-2988.0833333333335</v>
      </c>
      <c r="V154" s="182"/>
      <c r="W154" s="182"/>
      <c r="X154" s="203"/>
      <c r="Y154" s="182"/>
      <c r="Z154" s="182"/>
      <c r="AA154" s="181"/>
      <c r="AB154" s="182"/>
      <c r="AC154" s="179"/>
      <c r="AD154" s="256">
        <f t="shared" si="40"/>
        <v>-2988.0833333333335</v>
      </c>
      <c r="AE154" s="179"/>
      <c r="AF154" s="204">
        <f t="shared" si="37"/>
        <v>0</v>
      </c>
    </row>
    <row r="155" spans="1:32">
      <c r="A155" s="179">
        <v>141</v>
      </c>
      <c r="B155" s="199" t="s">
        <v>450</v>
      </c>
      <c r="C155" s="199" t="s">
        <v>204</v>
      </c>
      <c r="D155" s="199" t="s">
        <v>205</v>
      </c>
      <c r="E155" s="259" t="s">
        <v>206</v>
      </c>
      <c r="F155" s="201">
        <v>3059262.74</v>
      </c>
      <c r="G155" s="201">
        <v>1737616.51</v>
      </c>
      <c r="H155" s="201">
        <v>419291.36</v>
      </c>
      <c r="I155" s="201">
        <v>3271523.49</v>
      </c>
      <c r="J155" s="201">
        <v>3808129.94</v>
      </c>
      <c r="K155" s="201">
        <v>3919844.69</v>
      </c>
      <c r="L155" s="201">
        <v>4186822.04</v>
      </c>
      <c r="M155" s="201">
        <v>4639280.42</v>
      </c>
      <c r="N155" s="201">
        <v>4836448.09</v>
      </c>
      <c r="O155" s="201">
        <v>4927090.6100000003</v>
      </c>
      <c r="P155" s="201">
        <v>4366986.1399999997</v>
      </c>
      <c r="Q155" s="201">
        <v>3550736.14</v>
      </c>
      <c r="R155" s="201">
        <v>3853770.95</v>
      </c>
      <c r="S155" s="202">
        <f t="shared" si="38"/>
        <v>3593357.1895833332</v>
      </c>
      <c r="T155" s="179"/>
      <c r="U155" s="181">
        <f t="shared" si="39"/>
        <v>3593357.1895833332</v>
      </c>
      <c r="V155" s="182"/>
      <c r="W155" s="182"/>
      <c r="X155" s="203"/>
      <c r="Y155" s="182"/>
      <c r="Z155" s="182"/>
      <c r="AA155" s="181"/>
      <c r="AB155" s="182"/>
      <c r="AC155" s="179"/>
      <c r="AD155" s="256">
        <f t="shared" si="40"/>
        <v>3593357.1895833332</v>
      </c>
      <c r="AE155" s="179"/>
      <c r="AF155" s="204">
        <f t="shared" si="37"/>
        <v>0</v>
      </c>
    </row>
    <row r="156" spans="1:32">
      <c r="A156" s="179">
        <v>142</v>
      </c>
      <c r="B156" s="199" t="s">
        <v>450</v>
      </c>
      <c r="C156" s="199" t="s">
        <v>204</v>
      </c>
      <c r="D156" s="199" t="s">
        <v>235</v>
      </c>
      <c r="E156" s="259" t="s">
        <v>544</v>
      </c>
      <c r="F156" s="201">
        <v>218269.33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  <c r="O156" s="201">
        <v>0</v>
      </c>
      <c r="P156" s="201">
        <v>0</v>
      </c>
      <c r="Q156" s="201">
        <v>45364.26</v>
      </c>
      <c r="R156" s="201">
        <v>319155.09999999998</v>
      </c>
      <c r="S156" s="202">
        <f t="shared" si="38"/>
        <v>26173.039583333331</v>
      </c>
      <c r="T156" s="179"/>
      <c r="U156" s="181">
        <f t="shared" si="39"/>
        <v>26173.039583333331</v>
      </c>
      <c r="V156" s="182"/>
      <c r="W156" s="182"/>
      <c r="X156" s="203"/>
      <c r="Y156" s="182"/>
      <c r="Z156" s="182"/>
      <c r="AA156" s="181"/>
      <c r="AB156" s="182"/>
      <c r="AC156" s="179"/>
      <c r="AD156" s="256">
        <f t="shared" si="40"/>
        <v>26173.039583333331</v>
      </c>
      <c r="AE156" s="179"/>
      <c r="AF156" s="204">
        <f t="shared" si="37"/>
        <v>0</v>
      </c>
    </row>
    <row r="157" spans="1:32">
      <c r="A157" s="179">
        <v>143</v>
      </c>
      <c r="B157" s="199" t="s">
        <v>450</v>
      </c>
      <c r="C157" s="199" t="s">
        <v>204</v>
      </c>
      <c r="D157" s="199" t="s">
        <v>545</v>
      </c>
      <c r="E157" s="200" t="s">
        <v>546</v>
      </c>
      <c r="F157" s="201">
        <v>157660.22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  <c r="O157" s="201">
        <v>0</v>
      </c>
      <c r="P157" s="201">
        <v>0</v>
      </c>
      <c r="Q157" s="201">
        <v>28021.95</v>
      </c>
      <c r="R157" s="201">
        <v>167630.71</v>
      </c>
      <c r="S157" s="202">
        <f t="shared" si="38"/>
        <v>15888.95125</v>
      </c>
      <c r="T157" s="179"/>
      <c r="U157" s="181">
        <f t="shared" si="39"/>
        <v>15888.95125</v>
      </c>
      <c r="V157" s="182"/>
      <c r="W157" s="182"/>
      <c r="X157" s="203"/>
      <c r="Y157" s="182"/>
      <c r="Z157" s="182"/>
      <c r="AA157" s="181"/>
      <c r="AB157" s="182"/>
      <c r="AC157" s="179"/>
      <c r="AD157" s="256">
        <f t="shared" si="40"/>
        <v>15888.95125</v>
      </c>
      <c r="AE157" s="179"/>
      <c r="AF157" s="204">
        <f t="shared" si="37"/>
        <v>0</v>
      </c>
    </row>
    <row r="158" spans="1:32">
      <c r="A158" s="179">
        <v>144</v>
      </c>
      <c r="B158" s="199" t="s">
        <v>450</v>
      </c>
      <c r="C158" s="199" t="s">
        <v>204</v>
      </c>
      <c r="D158" s="199" t="s">
        <v>547</v>
      </c>
      <c r="E158" s="200" t="s">
        <v>548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  <c r="O158" s="201">
        <v>0</v>
      </c>
      <c r="P158" s="201">
        <v>0</v>
      </c>
      <c r="Q158" s="201">
        <v>0</v>
      </c>
      <c r="R158" s="201">
        <v>0</v>
      </c>
      <c r="S158" s="202">
        <f t="shared" si="38"/>
        <v>0</v>
      </c>
      <c r="T158" s="179"/>
      <c r="U158" s="181">
        <f t="shared" si="39"/>
        <v>0</v>
      </c>
      <c r="V158" s="182"/>
      <c r="W158" s="182"/>
      <c r="X158" s="203"/>
      <c r="Y158" s="182"/>
      <c r="Z158" s="182"/>
      <c r="AA158" s="181"/>
      <c r="AB158" s="182"/>
      <c r="AC158" s="179"/>
      <c r="AD158" s="256">
        <f t="shared" si="40"/>
        <v>0</v>
      </c>
      <c r="AE158" s="179"/>
      <c r="AF158" s="204">
        <f t="shared" si="37"/>
        <v>0</v>
      </c>
    </row>
    <row r="159" spans="1:32">
      <c r="A159" s="179">
        <v>145</v>
      </c>
      <c r="B159" s="199" t="s">
        <v>475</v>
      </c>
      <c r="C159" s="199" t="s">
        <v>204</v>
      </c>
      <c r="D159" s="199" t="s">
        <v>211</v>
      </c>
      <c r="E159" s="200" t="s">
        <v>549</v>
      </c>
      <c r="F159" s="201">
        <v>-3.2741809263825397E-11</v>
      </c>
      <c r="G159" s="201">
        <v>0</v>
      </c>
      <c r="H159" s="201">
        <v>0</v>
      </c>
      <c r="I159" s="201">
        <v>139384.79999999999</v>
      </c>
      <c r="J159" s="201">
        <v>123897.54</v>
      </c>
      <c r="K159" s="201">
        <v>108410.28</v>
      </c>
      <c r="L159" s="201">
        <v>92923.02</v>
      </c>
      <c r="M159" s="201">
        <v>77435.759999999995</v>
      </c>
      <c r="N159" s="201">
        <v>61948.5</v>
      </c>
      <c r="O159" s="201">
        <v>46461.24</v>
      </c>
      <c r="P159" s="201">
        <v>30973.98</v>
      </c>
      <c r="Q159" s="201">
        <v>15486.72</v>
      </c>
      <c r="R159" s="201">
        <v>-0.53999999999723503</v>
      </c>
      <c r="S159" s="202">
        <f t="shared" si="38"/>
        <v>58076.797499999993</v>
      </c>
      <c r="T159" s="179"/>
      <c r="U159" s="181">
        <f t="shared" si="39"/>
        <v>58076.797499999993</v>
      </c>
      <c r="V159" s="182"/>
      <c r="W159" s="182"/>
      <c r="X159" s="203"/>
      <c r="Y159" s="182"/>
      <c r="Z159" s="182"/>
      <c r="AA159" s="181"/>
      <c r="AB159" s="182"/>
      <c r="AC159" s="179"/>
      <c r="AD159" s="256">
        <f t="shared" si="40"/>
        <v>58076.797499999993</v>
      </c>
      <c r="AE159" s="179"/>
      <c r="AF159" s="204">
        <f t="shared" si="37"/>
        <v>0</v>
      </c>
    </row>
    <row r="160" spans="1:32">
      <c r="A160" s="179">
        <v>146</v>
      </c>
      <c r="B160" s="199" t="s">
        <v>475</v>
      </c>
      <c r="C160" s="199" t="s">
        <v>204</v>
      </c>
      <c r="D160" s="199" t="s">
        <v>196</v>
      </c>
      <c r="E160" s="200" t="s">
        <v>550</v>
      </c>
      <c r="F160" s="201">
        <v>34487.9</v>
      </c>
      <c r="G160" s="201">
        <v>27590.32</v>
      </c>
      <c r="H160" s="201">
        <v>20692.740000000002</v>
      </c>
      <c r="I160" s="201">
        <v>13795.16</v>
      </c>
      <c r="J160" s="201">
        <v>6897.58</v>
      </c>
      <c r="K160" s="201">
        <v>-1.8189894035458601E-12</v>
      </c>
      <c r="L160" s="201">
        <v>-1.8189894035458601E-12</v>
      </c>
      <c r="M160" s="201">
        <v>-1.8189894035458601E-12</v>
      </c>
      <c r="N160" s="201">
        <v>-1.8189894035458601E-12</v>
      </c>
      <c r="O160" s="201">
        <v>48622.28</v>
      </c>
      <c r="P160" s="201">
        <v>42544.5</v>
      </c>
      <c r="Q160" s="201">
        <v>36466.720000000001</v>
      </c>
      <c r="R160" s="201">
        <v>30388.94</v>
      </c>
      <c r="S160" s="202">
        <f t="shared" si="38"/>
        <v>19087.310000000001</v>
      </c>
      <c r="T160" s="179"/>
      <c r="U160" s="181">
        <f t="shared" si="39"/>
        <v>19087.310000000001</v>
      </c>
      <c r="V160" s="182"/>
      <c r="W160" s="182"/>
      <c r="X160" s="203"/>
      <c r="Y160" s="182"/>
      <c r="Z160" s="182"/>
      <c r="AA160" s="181"/>
      <c r="AB160" s="182"/>
      <c r="AC160" s="179"/>
      <c r="AD160" s="256">
        <f t="shared" si="40"/>
        <v>19087.310000000001</v>
      </c>
      <c r="AE160" s="179"/>
      <c r="AF160" s="204">
        <f t="shared" si="37"/>
        <v>0</v>
      </c>
    </row>
    <row r="161" spans="1:32">
      <c r="A161" s="179">
        <v>147</v>
      </c>
      <c r="B161" s="199" t="s">
        <v>475</v>
      </c>
      <c r="C161" s="199" t="s">
        <v>204</v>
      </c>
      <c r="D161" s="199" t="s">
        <v>242</v>
      </c>
      <c r="E161" s="200" t="s">
        <v>551</v>
      </c>
      <c r="F161" s="201">
        <v>843102</v>
      </c>
      <c r="G161" s="201">
        <v>702585</v>
      </c>
      <c r="H161" s="201">
        <v>562068</v>
      </c>
      <c r="I161" s="201">
        <v>421551</v>
      </c>
      <c r="J161" s="201">
        <v>281034</v>
      </c>
      <c r="K161" s="201">
        <v>140517</v>
      </c>
      <c r="L161" s="201">
        <v>0</v>
      </c>
      <c r="M161" s="201">
        <v>0</v>
      </c>
      <c r="N161" s="201">
        <v>0</v>
      </c>
      <c r="O161" s="201">
        <v>0</v>
      </c>
      <c r="P161" s="201">
        <v>0</v>
      </c>
      <c r="Q161" s="201">
        <v>1095682</v>
      </c>
      <c r="R161" s="201">
        <v>939156</v>
      </c>
      <c r="S161" s="202">
        <f t="shared" si="38"/>
        <v>341213.83333333331</v>
      </c>
      <c r="T161" s="179"/>
      <c r="U161" s="181">
        <f t="shared" si="39"/>
        <v>341213.83333333331</v>
      </c>
      <c r="V161" s="182"/>
      <c r="W161" s="182"/>
      <c r="X161" s="203"/>
      <c r="Y161" s="182"/>
      <c r="Z161" s="182"/>
      <c r="AA161" s="181"/>
      <c r="AB161" s="182"/>
      <c r="AC161" s="179"/>
      <c r="AD161" s="256">
        <f t="shared" si="40"/>
        <v>341213.83333333331</v>
      </c>
      <c r="AE161" s="179"/>
      <c r="AF161" s="204">
        <f t="shared" si="37"/>
        <v>0</v>
      </c>
    </row>
    <row r="162" spans="1:32">
      <c r="A162" s="179">
        <v>148</v>
      </c>
      <c r="B162" s="199" t="s">
        <v>450</v>
      </c>
      <c r="C162" s="199" t="s">
        <v>204</v>
      </c>
      <c r="D162" s="199" t="s">
        <v>198</v>
      </c>
      <c r="E162" s="200" t="s">
        <v>552</v>
      </c>
      <c r="F162" s="201">
        <v>54001.75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  <c r="O162" s="201">
        <v>0</v>
      </c>
      <c r="P162" s="201">
        <v>0</v>
      </c>
      <c r="Q162" s="201">
        <v>0</v>
      </c>
      <c r="R162" s="201">
        <v>54525.75</v>
      </c>
      <c r="S162" s="202">
        <f t="shared" si="38"/>
        <v>4521.979166666667</v>
      </c>
      <c r="T162" s="179"/>
      <c r="U162" s="181">
        <f t="shared" si="39"/>
        <v>4521.979166666667</v>
      </c>
      <c r="V162" s="182"/>
      <c r="W162" s="182"/>
      <c r="X162" s="203"/>
      <c r="Y162" s="182"/>
      <c r="Z162" s="182"/>
      <c r="AA162" s="181"/>
      <c r="AB162" s="182"/>
      <c r="AC162" s="179"/>
      <c r="AD162" s="256">
        <f t="shared" si="40"/>
        <v>4521.979166666667</v>
      </c>
      <c r="AE162" s="179"/>
      <c r="AF162" s="204">
        <f t="shared" si="37"/>
        <v>0</v>
      </c>
    </row>
    <row r="163" spans="1:32">
      <c r="A163" s="179">
        <v>149</v>
      </c>
      <c r="B163" s="199" t="s">
        <v>475</v>
      </c>
      <c r="C163" s="199" t="s">
        <v>207</v>
      </c>
      <c r="D163" s="199" t="s">
        <v>553</v>
      </c>
      <c r="E163" s="200" t="s">
        <v>554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  <c r="O163" s="201">
        <v>0</v>
      </c>
      <c r="P163" s="201">
        <v>0</v>
      </c>
      <c r="Q163" s="201">
        <v>179.76</v>
      </c>
      <c r="R163" s="201">
        <v>0</v>
      </c>
      <c r="S163" s="202">
        <f t="shared" si="38"/>
        <v>14.979999999999999</v>
      </c>
      <c r="T163" s="179"/>
      <c r="U163" s="181">
        <f t="shared" si="39"/>
        <v>14.979999999999999</v>
      </c>
      <c r="V163" s="182"/>
      <c r="W163" s="182"/>
      <c r="X163" s="203"/>
      <c r="Y163" s="182"/>
      <c r="Z163" s="182"/>
      <c r="AA163" s="181"/>
      <c r="AB163" s="182"/>
      <c r="AC163" s="179"/>
      <c r="AD163" s="256">
        <f t="shared" si="40"/>
        <v>14.979999999999999</v>
      </c>
      <c r="AE163" s="179"/>
      <c r="AF163" s="204">
        <f t="shared" si="37"/>
        <v>0</v>
      </c>
    </row>
    <row r="164" spans="1:32">
      <c r="A164" s="179">
        <v>150</v>
      </c>
      <c r="B164" s="199" t="s">
        <v>477</v>
      </c>
      <c r="C164" s="199" t="s">
        <v>207</v>
      </c>
      <c r="D164" s="199" t="s">
        <v>555</v>
      </c>
      <c r="E164" s="200" t="s">
        <v>554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  <c r="O164" s="201">
        <v>0</v>
      </c>
      <c r="P164" s="201">
        <v>0</v>
      </c>
      <c r="Q164" s="201">
        <v>650.24</v>
      </c>
      <c r="R164" s="201">
        <v>0</v>
      </c>
      <c r="S164" s="202">
        <f t="shared" si="38"/>
        <v>54.186666666666667</v>
      </c>
      <c r="T164" s="179"/>
      <c r="U164" s="181">
        <f t="shared" si="39"/>
        <v>54.186666666666667</v>
      </c>
      <c r="V164" s="182"/>
      <c r="W164" s="182"/>
      <c r="X164" s="203"/>
      <c r="Y164" s="182"/>
      <c r="Z164" s="182"/>
      <c r="AA164" s="181"/>
      <c r="AB164" s="182"/>
      <c r="AC164" s="179"/>
      <c r="AD164" s="256">
        <f t="shared" si="40"/>
        <v>54.186666666666667</v>
      </c>
      <c r="AE164" s="179"/>
      <c r="AF164" s="204">
        <f t="shared" si="37"/>
        <v>0</v>
      </c>
    </row>
    <row r="165" spans="1:32">
      <c r="A165" s="179">
        <v>151</v>
      </c>
      <c r="B165" s="199" t="s">
        <v>450</v>
      </c>
      <c r="C165" s="199" t="s">
        <v>208</v>
      </c>
      <c r="D165" s="199" t="s">
        <v>211</v>
      </c>
      <c r="E165" s="200" t="s">
        <v>209</v>
      </c>
      <c r="F165" s="201">
        <v>0</v>
      </c>
      <c r="G165" s="201">
        <v>0</v>
      </c>
      <c r="H165" s="201">
        <v>0</v>
      </c>
      <c r="I165" s="201">
        <v>0</v>
      </c>
      <c r="J165" s="201">
        <v>0</v>
      </c>
      <c r="K165" s="201">
        <v>0</v>
      </c>
      <c r="L165" s="201">
        <v>0</v>
      </c>
      <c r="M165" s="201">
        <v>0</v>
      </c>
      <c r="N165" s="201">
        <v>0</v>
      </c>
      <c r="O165" s="201">
        <v>0</v>
      </c>
      <c r="P165" s="201">
        <v>0</v>
      </c>
      <c r="Q165" s="201">
        <v>0</v>
      </c>
      <c r="R165" s="201">
        <v>0</v>
      </c>
      <c r="S165" s="202">
        <f t="shared" si="38"/>
        <v>0</v>
      </c>
      <c r="T165" s="179"/>
      <c r="U165" s="181">
        <f t="shared" si="39"/>
        <v>0</v>
      </c>
      <c r="V165" s="182"/>
      <c r="W165" s="182"/>
      <c r="X165" s="203"/>
      <c r="Y165" s="182"/>
      <c r="Z165" s="182"/>
      <c r="AA165" s="181"/>
      <c r="AB165" s="182"/>
      <c r="AC165" s="179"/>
      <c r="AD165" s="256">
        <f t="shared" si="40"/>
        <v>0</v>
      </c>
      <c r="AE165" s="179"/>
      <c r="AF165" s="204">
        <f t="shared" si="37"/>
        <v>0</v>
      </c>
    </row>
    <row r="166" spans="1:32">
      <c r="A166" s="179">
        <v>152</v>
      </c>
      <c r="B166" s="199" t="s">
        <v>450</v>
      </c>
      <c r="C166" s="199" t="s">
        <v>210</v>
      </c>
      <c r="D166" s="199" t="s">
        <v>211</v>
      </c>
      <c r="E166" s="200" t="s">
        <v>212</v>
      </c>
      <c r="F166" s="201">
        <v>0</v>
      </c>
      <c r="G166" s="201">
        <v>0</v>
      </c>
      <c r="H166" s="201">
        <v>0</v>
      </c>
      <c r="I166" s="201">
        <v>0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970</v>
      </c>
      <c r="Q166" s="201">
        <v>0</v>
      </c>
      <c r="R166" s="201">
        <v>138098</v>
      </c>
      <c r="S166" s="202">
        <f t="shared" si="38"/>
        <v>5834.916666666667</v>
      </c>
      <c r="T166" s="179"/>
      <c r="U166" s="181">
        <f t="shared" si="39"/>
        <v>5834.916666666667</v>
      </c>
      <c r="V166" s="182"/>
      <c r="W166" s="182"/>
      <c r="X166" s="203"/>
      <c r="Y166" s="182"/>
      <c r="Z166" s="182"/>
      <c r="AA166" s="181"/>
      <c r="AB166" s="182"/>
      <c r="AC166" s="179"/>
      <c r="AD166" s="256">
        <f t="shared" si="40"/>
        <v>5834.916666666667</v>
      </c>
      <c r="AE166" s="179"/>
      <c r="AF166" s="204">
        <f t="shared" si="37"/>
        <v>0</v>
      </c>
    </row>
    <row r="167" spans="1:32">
      <c r="A167" s="179">
        <v>153</v>
      </c>
      <c r="B167" s="199" t="s">
        <v>1022</v>
      </c>
      <c r="C167" s="199" t="s">
        <v>204</v>
      </c>
      <c r="D167" s="199" t="s">
        <v>364</v>
      </c>
      <c r="E167" s="200" t="s">
        <v>1028</v>
      </c>
      <c r="F167" s="201">
        <v>0</v>
      </c>
      <c r="G167" s="201">
        <v>0</v>
      </c>
      <c r="H167" s="201">
        <v>0</v>
      </c>
      <c r="I167" s="201">
        <v>12407398.130000001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1">
        <v>0</v>
      </c>
      <c r="R167" s="201">
        <v>0</v>
      </c>
      <c r="S167" s="202">
        <f t="shared" si="38"/>
        <v>1033949.8441666667</v>
      </c>
      <c r="T167" s="179"/>
      <c r="U167" s="181">
        <f>+S167</f>
        <v>1033949.8441666667</v>
      </c>
      <c r="V167" s="182"/>
      <c r="W167" s="182"/>
      <c r="X167" s="203"/>
      <c r="Y167" s="182"/>
      <c r="Z167" s="182"/>
      <c r="AA167" s="181"/>
      <c r="AB167" s="182"/>
      <c r="AC167" s="179"/>
      <c r="AD167" s="256">
        <f t="shared" si="40"/>
        <v>1033949.8441666667</v>
      </c>
      <c r="AE167" s="179"/>
      <c r="AF167" s="204">
        <f t="shared" si="37"/>
        <v>0</v>
      </c>
    </row>
    <row r="168" spans="1:32">
      <c r="A168" s="179">
        <v>154</v>
      </c>
      <c r="B168" s="199" t="s">
        <v>1022</v>
      </c>
      <c r="C168" s="199" t="s">
        <v>208</v>
      </c>
      <c r="D168" s="199" t="s">
        <v>125</v>
      </c>
      <c r="E168" s="200" t="s">
        <v>209</v>
      </c>
      <c r="F168" s="201">
        <v>0</v>
      </c>
      <c r="G168" s="201">
        <v>6608847.7199999997</v>
      </c>
      <c r="H168" s="201">
        <v>5786788.9500000002</v>
      </c>
      <c r="I168" s="201">
        <v>5526639.8300000001</v>
      </c>
      <c r="J168" s="201">
        <v>5959971.2999999998</v>
      </c>
      <c r="K168" s="201">
        <v>6195366.1200000001</v>
      </c>
      <c r="L168" s="201">
        <v>6744853.4000000004</v>
      </c>
      <c r="M168" s="201">
        <v>7218543.9699999997</v>
      </c>
      <c r="N168" s="201">
        <v>7648108.7699999996</v>
      </c>
      <c r="O168" s="201">
        <v>8128912.3099999996</v>
      </c>
      <c r="P168" s="201">
        <v>8088749.96</v>
      </c>
      <c r="Q168" s="201">
        <v>7546135.9699999997</v>
      </c>
      <c r="R168" s="201">
        <v>7163930.3700000001</v>
      </c>
      <c r="S168" s="202">
        <f t="shared" si="38"/>
        <v>6586240.2904166663</v>
      </c>
      <c r="T168" s="179"/>
      <c r="U168" s="181">
        <f>+S168</f>
        <v>6586240.2904166663</v>
      </c>
      <c r="V168" s="182"/>
      <c r="W168" s="182"/>
      <c r="X168" s="203"/>
      <c r="Y168" s="182"/>
      <c r="Z168" s="182"/>
      <c r="AA168" s="181"/>
      <c r="AB168" s="182"/>
      <c r="AC168" s="179"/>
      <c r="AD168" s="256">
        <f t="shared" si="40"/>
        <v>6586240.2904166663</v>
      </c>
      <c r="AE168" s="179"/>
      <c r="AF168" s="204">
        <f t="shared" si="37"/>
        <v>0</v>
      </c>
    </row>
    <row r="169" spans="1:32">
      <c r="A169" s="179">
        <v>155</v>
      </c>
      <c r="B169" s="179"/>
      <c r="C169" s="179"/>
      <c r="D169" s="179"/>
      <c r="E169" s="200" t="s">
        <v>213</v>
      </c>
      <c r="F169" s="207">
        <f t="shared" ref="F169:R169" si="41">SUM(F151:F168)</f>
        <v>15502937.680000003</v>
      </c>
      <c r="G169" s="207">
        <f t="shared" si="41"/>
        <v>10211167.84</v>
      </c>
      <c r="H169" s="207">
        <f t="shared" si="41"/>
        <v>7857350</v>
      </c>
      <c r="I169" s="207">
        <f t="shared" si="41"/>
        <v>22790244.759999998</v>
      </c>
      <c r="J169" s="207">
        <f t="shared" si="41"/>
        <v>11033069.359999999</v>
      </c>
      <c r="K169" s="207">
        <f t="shared" si="41"/>
        <v>11108829.43</v>
      </c>
      <c r="L169" s="207">
        <f t="shared" si="41"/>
        <v>11670284.1</v>
      </c>
      <c r="M169" s="207">
        <f t="shared" si="41"/>
        <v>12462392.629999999</v>
      </c>
      <c r="N169" s="207">
        <f t="shared" si="41"/>
        <v>12955084.68</v>
      </c>
      <c r="O169" s="207">
        <f t="shared" si="41"/>
        <v>13480871.060000001</v>
      </c>
      <c r="P169" s="207">
        <f t="shared" si="41"/>
        <v>12741716.550000001</v>
      </c>
      <c r="Q169" s="207">
        <f t="shared" si="41"/>
        <v>12575842.5</v>
      </c>
      <c r="R169" s="207">
        <f t="shared" si="41"/>
        <v>12804673.800000001</v>
      </c>
      <c r="S169" s="207">
        <f>SUM(S151:S168)</f>
        <v>12753388.220833335</v>
      </c>
      <c r="T169" s="179"/>
      <c r="U169" s="181"/>
      <c r="V169" s="182"/>
      <c r="W169" s="182"/>
      <c r="X169" s="203"/>
      <c r="Y169" s="182"/>
      <c r="Z169" s="182"/>
      <c r="AA169" s="181"/>
      <c r="AB169" s="182"/>
      <c r="AC169" s="179"/>
      <c r="AD169" s="179"/>
      <c r="AE169" s="179"/>
      <c r="AF169" s="204">
        <f t="shared" si="37"/>
        <v>0</v>
      </c>
    </row>
    <row r="170" spans="1:32">
      <c r="A170" s="179">
        <v>156</v>
      </c>
      <c r="B170" s="179"/>
      <c r="C170" s="179"/>
      <c r="D170" s="179"/>
      <c r="E170" s="225"/>
      <c r="F170" s="201"/>
      <c r="G170" s="260"/>
      <c r="H170" s="248"/>
      <c r="I170" s="248"/>
      <c r="J170" s="249"/>
      <c r="K170" s="250"/>
      <c r="L170" s="251"/>
      <c r="M170" s="252"/>
      <c r="N170" s="253"/>
      <c r="O170" s="220"/>
      <c r="P170" s="254"/>
      <c r="Q170" s="261"/>
      <c r="R170" s="201"/>
      <c r="S170" s="219"/>
      <c r="T170" s="179"/>
      <c r="U170" s="181"/>
      <c r="V170" s="182"/>
      <c r="W170" s="182"/>
      <c r="X170" s="203"/>
      <c r="Y170" s="182"/>
      <c r="Z170" s="182"/>
      <c r="AA170" s="181"/>
      <c r="AB170" s="182"/>
      <c r="AC170" s="179"/>
      <c r="AD170" s="179"/>
      <c r="AE170" s="179"/>
      <c r="AF170" s="204">
        <f t="shared" si="37"/>
        <v>0</v>
      </c>
    </row>
    <row r="171" spans="1:32">
      <c r="A171" s="179">
        <v>157</v>
      </c>
      <c r="B171" s="199" t="s">
        <v>475</v>
      </c>
      <c r="C171" s="199" t="s">
        <v>214</v>
      </c>
      <c r="D171" s="199" t="s">
        <v>211</v>
      </c>
      <c r="E171" s="200" t="s">
        <v>556</v>
      </c>
      <c r="F171" s="201">
        <v>3996207.51</v>
      </c>
      <c r="G171" s="201">
        <v>4142082.6</v>
      </c>
      <c r="H171" s="201">
        <v>4519025.45</v>
      </c>
      <c r="I171" s="201">
        <v>3009326.44</v>
      </c>
      <c r="J171" s="201">
        <v>1956278.65</v>
      </c>
      <c r="K171" s="201">
        <v>962759.14999999898</v>
      </c>
      <c r="L171" s="201">
        <v>731962.76999999897</v>
      </c>
      <c r="M171" s="201">
        <v>565739.179999999</v>
      </c>
      <c r="N171" s="201">
        <v>288823.299999999</v>
      </c>
      <c r="O171" s="201">
        <v>718108.98</v>
      </c>
      <c r="P171" s="201">
        <v>2314646.5499999998</v>
      </c>
      <c r="Q171" s="201">
        <v>3445820.69</v>
      </c>
      <c r="R171" s="201">
        <v>3995882.3</v>
      </c>
      <c r="S171" s="202">
        <f>((F171+R171)+((G171+H171+I171+J171+K171+L171+M171+N171+O171+P171+Q171)*2))/24</f>
        <v>2220884.8887499999</v>
      </c>
      <c r="T171" s="179"/>
      <c r="U171" s="181">
        <f t="shared" ref="U171:U180" si="42">+S171</f>
        <v>2220884.8887499999</v>
      </c>
      <c r="V171" s="182"/>
      <c r="W171" s="182"/>
      <c r="X171" s="203"/>
      <c r="Y171" s="182"/>
      <c r="Z171" s="182"/>
      <c r="AA171" s="181"/>
      <c r="AB171" s="182"/>
      <c r="AC171" s="179"/>
      <c r="AD171" s="256">
        <f t="shared" ref="AD171:AD180" si="43">+U171</f>
        <v>2220884.8887499999</v>
      </c>
      <c r="AE171" s="179"/>
      <c r="AF171" s="204">
        <f t="shared" si="37"/>
        <v>0</v>
      </c>
    </row>
    <row r="172" spans="1:32">
      <c r="A172" s="179">
        <v>158</v>
      </c>
      <c r="B172" s="199" t="s">
        <v>477</v>
      </c>
      <c r="C172" s="199" t="s">
        <v>214</v>
      </c>
      <c r="D172" s="199" t="s">
        <v>211</v>
      </c>
      <c r="E172" s="200" t="s">
        <v>556</v>
      </c>
      <c r="F172" s="201">
        <v>9812907.4100000001</v>
      </c>
      <c r="G172" s="201">
        <v>9814210.4800000004</v>
      </c>
      <c r="H172" s="201">
        <v>12289714.92</v>
      </c>
      <c r="I172" s="201">
        <v>7916537.5599999996</v>
      </c>
      <c r="J172" s="201">
        <v>4541958.57</v>
      </c>
      <c r="K172" s="201">
        <v>2644109.17</v>
      </c>
      <c r="L172" s="201">
        <v>1735971.12</v>
      </c>
      <c r="M172" s="201">
        <v>1633900.5</v>
      </c>
      <c r="N172" s="201">
        <v>873816.87</v>
      </c>
      <c r="O172" s="201">
        <v>2140292.2200000002</v>
      </c>
      <c r="P172" s="201">
        <v>5885722.04</v>
      </c>
      <c r="Q172" s="201">
        <v>10448165.050000001</v>
      </c>
      <c r="R172" s="201">
        <v>12363365.84</v>
      </c>
      <c r="S172" s="202">
        <f t="shared" ref="S172:S179" si="44">((F172+R172)+((G172+H172+I172+J172+K172+L172+M172+N172+O172+P172+Q172)*2))/24</f>
        <v>5917711.260416667</v>
      </c>
      <c r="T172" s="179"/>
      <c r="U172" s="181">
        <f t="shared" si="42"/>
        <v>5917711.260416667</v>
      </c>
      <c r="V172" s="182"/>
      <c r="W172" s="182"/>
      <c r="X172" s="203"/>
      <c r="Y172" s="182"/>
      <c r="Z172" s="182"/>
      <c r="AA172" s="181"/>
      <c r="AB172" s="182"/>
      <c r="AC172" s="179"/>
      <c r="AD172" s="256">
        <f t="shared" si="43"/>
        <v>5917711.260416667</v>
      </c>
      <c r="AE172" s="179"/>
      <c r="AF172" s="204">
        <f t="shared" si="37"/>
        <v>0</v>
      </c>
    </row>
    <row r="173" spans="1:32">
      <c r="A173" s="179">
        <v>159</v>
      </c>
      <c r="B173" s="199" t="s">
        <v>475</v>
      </c>
      <c r="C173" s="199" t="s">
        <v>214</v>
      </c>
      <c r="D173" s="199" t="s">
        <v>196</v>
      </c>
      <c r="E173" s="200" t="s">
        <v>557</v>
      </c>
      <c r="F173" s="201">
        <v>2076923.47</v>
      </c>
      <c r="G173" s="201">
        <v>2053249.37</v>
      </c>
      <c r="H173" s="201">
        <v>2290904.6800000002</v>
      </c>
      <c r="I173" s="201">
        <v>1537587.61</v>
      </c>
      <c r="J173" s="201">
        <v>967695.83</v>
      </c>
      <c r="K173" s="201">
        <v>498879.2</v>
      </c>
      <c r="L173" s="201">
        <v>403631.59</v>
      </c>
      <c r="M173" s="201">
        <v>376763.13</v>
      </c>
      <c r="N173" s="201">
        <v>205193.59</v>
      </c>
      <c r="O173" s="201">
        <v>492757.75</v>
      </c>
      <c r="P173" s="201">
        <v>1334048.1200000001</v>
      </c>
      <c r="Q173" s="201">
        <v>2147785.9700000002</v>
      </c>
      <c r="R173" s="201">
        <v>2358929.9900000002</v>
      </c>
      <c r="S173" s="202">
        <f t="shared" si="44"/>
        <v>1210535.2975000001</v>
      </c>
      <c r="T173" s="179"/>
      <c r="U173" s="181">
        <f t="shared" si="42"/>
        <v>1210535.2975000001</v>
      </c>
      <c r="V173" s="182"/>
      <c r="W173" s="182"/>
      <c r="X173" s="203"/>
      <c r="Y173" s="182"/>
      <c r="Z173" s="182"/>
      <c r="AA173" s="181"/>
      <c r="AB173" s="182"/>
      <c r="AC173" s="179"/>
      <c r="AD173" s="256">
        <f t="shared" si="43"/>
        <v>1210535.2975000001</v>
      </c>
      <c r="AE173" s="179"/>
      <c r="AF173" s="204">
        <f t="shared" si="37"/>
        <v>0</v>
      </c>
    </row>
    <row r="174" spans="1:32">
      <c r="A174" s="179">
        <v>160</v>
      </c>
      <c r="B174" s="199" t="s">
        <v>477</v>
      </c>
      <c r="C174" s="199" t="s">
        <v>214</v>
      </c>
      <c r="D174" s="199" t="s">
        <v>196</v>
      </c>
      <c r="E174" s="200" t="s">
        <v>557</v>
      </c>
      <c r="F174" s="201">
        <v>6666508.6600000001</v>
      </c>
      <c r="G174" s="201">
        <v>6649850.4900000002</v>
      </c>
      <c r="H174" s="201">
        <v>8273711.4400000004</v>
      </c>
      <c r="I174" s="201">
        <v>5636600.1699999999</v>
      </c>
      <c r="J174" s="201">
        <v>3435315.38</v>
      </c>
      <c r="K174" s="201">
        <v>1959769.25</v>
      </c>
      <c r="L174" s="201">
        <v>1523835.36</v>
      </c>
      <c r="M174" s="201">
        <v>1586638.99</v>
      </c>
      <c r="N174" s="201">
        <v>901948.3</v>
      </c>
      <c r="O174" s="201">
        <v>2164917.37</v>
      </c>
      <c r="P174" s="201">
        <v>4639424.57</v>
      </c>
      <c r="Q174" s="201">
        <v>8421329.5999999996</v>
      </c>
      <c r="R174" s="201">
        <v>9421371.3000000007</v>
      </c>
      <c r="S174" s="202">
        <f t="shared" si="44"/>
        <v>4436440.0750000002</v>
      </c>
      <c r="T174" s="179"/>
      <c r="U174" s="181">
        <f t="shared" si="42"/>
        <v>4436440.0750000002</v>
      </c>
      <c r="V174" s="182"/>
      <c r="W174" s="182"/>
      <c r="X174" s="203"/>
      <c r="Y174" s="182"/>
      <c r="Z174" s="182"/>
      <c r="AA174" s="181"/>
      <c r="AB174" s="182"/>
      <c r="AC174" s="179"/>
      <c r="AD174" s="256">
        <f t="shared" si="43"/>
        <v>4436440.0750000002</v>
      </c>
      <c r="AE174" s="179"/>
      <c r="AF174" s="204">
        <f t="shared" si="37"/>
        <v>0</v>
      </c>
    </row>
    <row r="175" spans="1:32">
      <c r="A175" s="179">
        <v>161</v>
      </c>
      <c r="B175" s="199" t="s">
        <v>475</v>
      </c>
      <c r="C175" s="199" t="s">
        <v>214</v>
      </c>
      <c r="D175" s="199" t="s">
        <v>242</v>
      </c>
      <c r="E175" s="200" t="s">
        <v>558</v>
      </c>
      <c r="F175" s="201">
        <v>160375.5</v>
      </c>
      <c r="G175" s="201">
        <v>164204.10999999999</v>
      </c>
      <c r="H175" s="201">
        <v>164627.15</v>
      </c>
      <c r="I175" s="201">
        <v>142983.69</v>
      </c>
      <c r="J175" s="201">
        <v>90175.79</v>
      </c>
      <c r="K175" s="201">
        <v>70393.39</v>
      </c>
      <c r="L175" s="201">
        <v>57118.6</v>
      </c>
      <c r="M175" s="201">
        <v>55829.62</v>
      </c>
      <c r="N175" s="201">
        <v>53275.48</v>
      </c>
      <c r="O175" s="201">
        <v>58696.7</v>
      </c>
      <c r="P175" s="201">
        <v>117247.05</v>
      </c>
      <c r="Q175" s="201">
        <v>80567.87</v>
      </c>
      <c r="R175" s="201">
        <v>11691.44</v>
      </c>
      <c r="S175" s="202">
        <f t="shared" si="44"/>
        <v>95096.07666666666</v>
      </c>
      <c r="T175" s="179"/>
      <c r="U175" s="181">
        <f t="shared" si="42"/>
        <v>95096.07666666666</v>
      </c>
      <c r="V175" s="182"/>
      <c r="W175" s="182"/>
      <c r="X175" s="203"/>
      <c r="Y175" s="182"/>
      <c r="Z175" s="182"/>
      <c r="AA175" s="181"/>
      <c r="AB175" s="182"/>
      <c r="AC175" s="179"/>
      <c r="AD175" s="256">
        <f t="shared" si="43"/>
        <v>95096.07666666666</v>
      </c>
      <c r="AE175" s="179"/>
      <c r="AF175" s="204">
        <f t="shared" si="37"/>
        <v>0</v>
      </c>
    </row>
    <row r="176" spans="1:32">
      <c r="A176" s="179">
        <v>162</v>
      </c>
      <c r="B176" s="199" t="s">
        <v>477</v>
      </c>
      <c r="C176" s="199" t="s">
        <v>214</v>
      </c>
      <c r="D176" s="199" t="s">
        <v>242</v>
      </c>
      <c r="E176" s="200" t="s">
        <v>558</v>
      </c>
      <c r="F176" s="201">
        <v>136949.03</v>
      </c>
      <c r="G176" s="201">
        <v>135933.35999999999</v>
      </c>
      <c r="H176" s="201">
        <v>142057.14000000001</v>
      </c>
      <c r="I176" s="201">
        <v>129581.72</v>
      </c>
      <c r="J176" s="201">
        <v>115413.98</v>
      </c>
      <c r="K176" s="201">
        <v>85958.92</v>
      </c>
      <c r="L176" s="201">
        <v>67762.22</v>
      </c>
      <c r="M176" s="201">
        <v>74171.570000000007</v>
      </c>
      <c r="N176" s="201">
        <v>57928.02</v>
      </c>
      <c r="O176" s="201">
        <v>68424.179999999993</v>
      </c>
      <c r="P176" s="201">
        <v>895072.26</v>
      </c>
      <c r="Q176" s="201">
        <v>1128354.18</v>
      </c>
      <c r="R176" s="201">
        <v>1264015.1200000001</v>
      </c>
      <c r="S176" s="202">
        <f t="shared" si="44"/>
        <v>300094.96875</v>
      </c>
      <c r="T176" s="179"/>
      <c r="U176" s="181">
        <f t="shared" si="42"/>
        <v>300094.96875</v>
      </c>
      <c r="V176" s="182"/>
      <c r="W176" s="182"/>
      <c r="X176" s="203"/>
      <c r="Y176" s="182"/>
      <c r="Z176" s="182"/>
      <c r="AA176" s="181"/>
      <c r="AB176" s="182"/>
      <c r="AC176" s="179"/>
      <c r="AD176" s="256">
        <f t="shared" si="43"/>
        <v>300094.96875</v>
      </c>
      <c r="AE176" s="179"/>
      <c r="AF176" s="204">
        <f t="shared" si="37"/>
        <v>0</v>
      </c>
    </row>
    <row r="177" spans="1:32">
      <c r="A177" s="179">
        <v>163</v>
      </c>
      <c r="B177" s="199" t="s">
        <v>475</v>
      </c>
      <c r="C177" s="199" t="s">
        <v>215</v>
      </c>
      <c r="D177" s="199" t="s">
        <v>242</v>
      </c>
      <c r="E177" s="200" t="s">
        <v>559</v>
      </c>
      <c r="F177" s="201">
        <v>217372.61</v>
      </c>
      <c r="G177" s="201">
        <v>237798.2</v>
      </c>
      <c r="H177" s="201">
        <v>220817.29</v>
      </c>
      <c r="I177" s="201">
        <v>240347.6</v>
      </c>
      <c r="J177" s="201">
        <v>234810.43</v>
      </c>
      <c r="K177" s="201">
        <v>260714.04</v>
      </c>
      <c r="L177" s="201">
        <v>257076.87</v>
      </c>
      <c r="M177" s="201">
        <v>248708.24</v>
      </c>
      <c r="N177" s="201">
        <v>251855.92</v>
      </c>
      <c r="O177" s="201">
        <v>263967.65000000002</v>
      </c>
      <c r="P177" s="201">
        <v>281100.45</v>
      </c>
      <c r="Q177" s="201">
        <v>253310.96</v>
      </c>
      <c r="R177" s="201">
        <v>248515.71</v>
      </c>
      <c r="S177" s="202">
        <f t="shared" si="44"/>
        <v>248620.98416666672</v>
      </c>
      <c r="T177" s="179"/>
      <c r="U177" s="181">
        <f t="shared" si="42"/>
        <v>248620.98416666672</v>
      </c>
      <c r="V177" s="182"/>
      <c r="W177" s="182"/>
      <c r="X177" s="203"/>
      <c r="Y177" s="182"/>
      <c r="Z177" s="182"/>
      <c r="AA177" s="181"/>
      <c r="AB177" s="182"/>
      <c r="AC177" s="179"/>
      <c r="AD177" s="256">
        <f t="shared" si="43"/>
        <v>248620.98416666672</v>
      </c>
      <c r="AE177" s="179"/>
      <c r="AF177" s="204">
        <f t="shared" si="37"/>
        <v>0</v>
      </c>
    </row>
    <row r="178" spans="1:32">
      <c r="A178" s="179">
        <v>164</v>
      </c>
      <c r="B178" s="199" t="s">
        <v>477</v>
      </c>
      <c r="C178" s="199" t="s">
        <v>215</v>
      </c>
      <c r="D178" s="257" t="s">
        <v>242</v>
      </c>
      <c r="E178" s="200" t="s">
        <v>559</v>
      </c>
      <c r="F178" s="201">
        <v>1287630.96</v>
      </c>
      <c r="G178" s="201">
        <v>1369074.9</v>
      </c>
      <c r="H178" s="201">
        <v>1344197.03</v>
      </c>
      <c r="I178" s="201">
        <v>1328253.71</v>
      </c>
      <c r="J178" s="201">
        <v>1274208.5900000001</v>
      </c>
      <c r="K178" s="201">
        <v>1255156.82</v>
      </c>
      <c r="L178" s="201">
        <v>1239995.3799999999</v>
      </c>
      <c r="M178" s="201">
        <v>1213999.1299999999</v>
      </c>
      <c r="N178" s="201">
        <v>1240715.43</v>
      </c>
      <c r="O178" s="201">
        <v>1281485.6100000001</v>
      </c>
      <c r="P178" s="201">
        <v>1376337.89</v>
      </c>
      <c r="Q178" s="201">
        <v>1306930.72</v>
      </c>
      <c r="R178" s="201">
        <v>1349347.15</v>
      </c>
      <c r="S178" s="202">
        <f t="shared" si="44"/>
        <v>1295737.0220833332</v>
      </c>
      <c r="T178" s="179"/>
      <c r="U178" s="181">
        <f t="shared" si="42"/>
        <v>1295737.0220833332</v>
      </c>
      <c r="V178" s="182"/>
      <c r="W178" s="182"/>
      <c r="X178" s="203"/>
      <c r="Y178" s="182"/>
      <c r="Z178" s="182"/>
      <c r="AA178" s="181"/>
      <c r="AB178" s="182"/>
      <c r="AC178" s="179"/>
      <c r="AD178" s="256">
        <f t="shared" si="43"/>
        <v>1295737.0220833332</v>
      </c>
      <c r="AE178" s="179"/>
      <c r="AF178" s="204">
        <f t="shared" si="37"/>
        <v>0</v>
      </c>
    </row>
    <row r="179" spans="1:32">
      <c r="A179" s="179">
        <v>165</v>
      </c>
      <c r="B179" s="199" t="s">
        <v>475</v>
      </c>
      <c r="C179" s="199" t="s">
        <v>215</v>
      </c>
      <c r="D179" s="199" t="s">
        <v>198</v>
      </c>
      <c r="E179" s="200" t="s">
        <v>560</v>
      </c>
      <c r="F179" s="201">
        <v>131375.94</v>
      </c>
      <c r="G179" s="201">
        <v>121852.75</v>
      </c>
      <c r="H179" s="201">
        <v>127017.49</v>
      </c>
      <c r="I179" s="201">
        <v>119652.65</v>
      </c>
      <c r="J179" s="201">
        <v>105493.9</v>
      </c>
      <c r="K179" s="201">
        <v>100627.94</v>
      </c>
      <c r="L179" s="201">
        <v>109752.04</v>
      </c>
      <c r="M179" s="201">
        <v>127696.94</v>
      </c>
      <c r="N179" s="201">
        <v>128311.34</v>
      </c>
      <c r="O179" s="201">
        <v>125645.68</v>
      </c>
      <c r="P179" s="201">
        <v>128657.13</v>
      </c>
      <c r="Q179" s="201">
        <v>127628.79</v>
      </c>
      <c r="R179" s="201">
        <v>131522.85999999999</v>
      </c>
      <c r="S179" s="202">
        <f t="shared" si="44"/>
        <v>121148.83749999998</v>
      </c>
      <c r="T179" s="179"/>
      <c r="U179" s="181">
        <f t="shared" si="42"/>
        <v>121148.83749999998</v>
      </c>
      <c r="V179" s="182"/>
      <c r="W179" s="182"/>
      <c r="X179" s="203"/>
      <c r="Y179" s="182"/>
      <c r="Z179" s="182"/>
      <c r="AA179" s="181"/>
      <c r="AB179" s="182"/>
      <c r="AC179" s="179"/>
      <c r="AD179" s="256">
        <f t="shared" si="43"/>
        <v>121148.83749999998</v>
      </c>
      <c r="AE179" s="179"/>
      <c r="AF179" s="204">
        <f t="shared" si="37"/>
        <v>0</v>
      </c>
    </row>
    <row r="180" spans="1:32">
      <c r="A180" s="179">
        <v>166</v>
      </c>
      <c r="B180" s="199" t="s">
        <v>477</v>
      </c>
      <c r="C180" s="199" t="s">
        <v>215</v>
      </c>
      <c r="D180" s="199" t="s">
        <v>198</v>
      </c>
      <c r="E180" s="200" t="s">
        <v>560</v>
      </c>
      <c r="F180" s="221">
        <v>678698.73</v>
      </c>
      <c r="G180" s="221">
        <v>671884.93</v>
      </c>
      <c r="H180" s="221">
        <v>674056.5</v>
      </c>
      <c r="I180" s="221">
        <v>661556.25</v>
      </c>
      <c r="J180" s="221">
        <v>621975.87</v>
      </c>
      <c r="K180" s="221">
        <v>552268.14</v>
      </c>
      <c r="L180" s="221">
        <v>611119.44999999995</v>
      </c>
      <c r="M180" s="221">
        <v>867027.65</v>
      </c>
      <c r="N180" s="221">
        <v>925701.44</v>
      </c>
      <c r="O180" s="221">
        <v>848272.93</v>
      </c>
      <c r="P180" s="221">
        <v>656542.81000000006</v>
      </c>
      <c r="Q180" s="221">
        <v>676138.75</v>
      </c>
      <c r="R180" s="221">
        <v>859829.44</v>
      </c>
      <c r="S180" s="224">
        <f>((F180+R180)+((G180+H180+I180+J180+K180+L180+M180+N180+O180+P180+Q180)*2))/24</f>
        <v>711317.40041666664</v>
      </c>
      <c r="T180" s="179"/>
      <c r="U180" s="181">
        <f t="shared" si="42"/>
        <v>711317.40041666664</v>
      </c>
      <c r="V180" s="182"/>
      <c r="W180" s="182"/>
      <c r="X180" s="203"/>
      <c r="Y180" s="182"/>
      <c r="Z180" s="182"/>
      <c r="AA180" s="181"/>
      <c r="AB180" s="182"/>
      <c r="AC180" s="179"/>
      <c r="AD180" s="256">
        <f t="shared" si="43"/>
        <v>711317.40041666664</v>
      </c>
      <c r="AE180" s="179"/>
      <c r="AF180" s="204">
        <f t="shared" si="37"/>
        <v>0</v>
      </c>
    </row>
    <row r="181" spans="1:32">
      <c r="A181" s="179">
        <v>167</v>
      </c>
      <c r="B181" s="179"/>
      <c r="C181" s="179"/>
      <c r="D181" s="179"/>
      <c r="E181" s="200" t="s">
        <v>216</v>
      </c>
      <c r="F181" s="206">
        <f>SUM(F171:F180)</f>
        <v>25164949.820000004</v>
      </c>
      <c r="G181" s="206">
        <f t="shared" ref="G181:R181" si="45">SUM(G171:G180)</f>
        <v>25360141.189999994</v>
      </c>
      <c r="H181" s="206">
        <f t="shared" si="45"/>
        <v>30046129.09</v>
      </c>
      <c r="I181" s="206">
        <f t="shared" si="45"/>
        <v>20722427.400000002</v>
      </c>
      <c r="J181" s="206">
        <f t="shared" si="45"/>
        <v>13343326.989999998</v>
      </c>
      <c r="K181" s="206">
        <f t="shared" si="45"/>
        <v>8390636.0199999996</v>
      </c>
      <c r="L181" s="206">
        <f t="shared" si="45"/>
        <v>6738225.3999999985</v>
      </c>
      <c r="M181" s="206">
        <f t="shared" si="45"/>
        <v>6750474.9500000002</v>
      </c>
      <c r="N181" s="206">
        <f t="shared" si="45"/>
        <v>4927569.6899999995</v>
      </c>
      <c r="O181" s="206">
        <f t="shared" si="45"/>
        <v>8162569.0700000003</v>
      </c>
      <c r="P181" s="206">
        <f t="shared" si="45"/>
        <v>17628798.869999997</v>
      </c>
      <c r="Q181" s="206">
        <f t="shared" si="45"/>
        <v>28036032.580000002</v>
      </c>
      <c r="R181" s="206">
        <f t="shared" si="45"/>
        <v>32004471.150000006</v>
      </c>
      <c r="S181" s="207">
        <f>SUM(S171:S180)</f>
        <v>16557586.811250001</v>
      </c>
      <c r="T181" s="179"/>
      <c r="U181" s="181"/>
      <c r="V181" s="182"/>
      <c r="W181" s="182"/>
      <c r="X181" s="203"/>
      <c r="Y181" s="182"/>
      <c r="Z181" s="182"/>
      <c r="AA181" s="181"/>
      <c r="AB181" s="182"/>
      <c r="AC181" s="179"/>
      <c r="AD181" s="179"/>
      <c r="AE181" s="179"/>
      <c r="AF181" s="204">
        <f t="shared" si="37"/>
        <v>0</v>
      </c>
    </row>
    <row r="182" spans="1:32">
      <c r="A182" s="179">
        <v>168</v>
      </c>
      <c r="B182" s="179"/>
      <c r="C182" s="179"/>
      <c r="D182" s="179"/>
      <c r="E182" s="225"/>
      <c r="F182" s="201"/>
      <c r="G182" s="260"/>
      <c r="H182" s="248"/>
      <c r="I182" s="248"/>
      <c r="J182" s="249"/>
      <c r="K182" s="250"/>
      <c r="L182" s="251"/>
      <c r="M182" s="252"/>
      <c r="N182" s="253"/>
      <c r="O182" s="220"/>
      <c r="P182" s="254"/>
      <c r="Q182" s="261"/>
      <c r="R182" s="201"/>
      <c r="S182" s="219"/>
      <c r="T182" s="179"/>
      <c r="U182" s="181"/>
      <c r="V182" s="182"/>
      <c r="W182" s="182"/>
      <c r="X182" s="203"/>
      <c r="Y182" s="182"/>
      <c r="Z182" s="182"/>
      <c r="AA182" s="181"/>
      <c r="AB182" s="182"/>
      <c r="AC182" s="179"/>
      <c r="AD182" s="179"/>
      <c r="AE182" s="179"/>
      <c r="AF182" s="204">
        <f t="shared" si="37"/>
        <v>0</v>
      </c>
    </row>
    <row r="183" spans="1:32">
      <c r="A183" s="179">
        <v>169</v>
      </c>
      <c r="B183" s="199" t="s">
        <v>450</v>
      </c>
      <c r="C183" s="199" t="s">
        <v>217</v>
      </c>
      <c r="D183" s="199" t="s">
        <v>561</v>
      </c>
      <c r="E183" s="200" t="s">
        <v>562</v>
      </c>
      <c r="F183" s="201">
        <v>-82824.95</v>
      </c>
      <c r="G183" s="201">
        <v>-81863.039999999994</v>
      </c>
      <c r="H183" s="201">
        <v>-80901.16</v>
      </c>
      <c r="I183" s="201">
        <v>-79939.23</v>
      </c>
      <c r="J183" s="201">
        <v>-78977.33</v>
      </c>
      <c r="K183" s="201">
        <v>-78015.429999999993</v>
      </c>
      <c r="L183" s="201">
        <v>-77053.539999999994</v>
      </c>
      <c r="M183" s="201">
        <v>-76091.649999999994</v>
      </c>
      <c r="N183" s="201">
        <v>-75129.75</v>
      </c>
      <c r="O183" s="201">
        <v>-74167.83</v>
      </c>
      <c r="P183" s="201">
        <v>-73205.919999999998</v>
      </c>
      <c r="Q183" s="201">
        <v>-72244.02</v>
      </c>
      <c r="R183" s="201">
        <v>-71282.13</v>
      </c>
      <c r="S183" s="202">
        <f>((F183+R183)+((G183+H183+I183+J183+K183+L183+M183+N183+O183+P183+Q183)*2))/24</f>
        <v>-77053.536666666667</v>
      </c>
      <c r="T183" s="179"/>
      <c r="U183" s="181"/>
      <c r="V183" s="182"/>
      <c r="W183" s="182"/>
      <c r="X183" s="203">
        <f>+S183</f>
        <v>-77053.536666666667</v>
      </c>
      <c r="Y183" s="182"/>
      <c r="Z183" s="182"/>
      <c r="AA183" s="181"/>
      <c r="AB183" s="182">
        <f>+S183</f>
        <v>-77053.536666666667</v>
      </c>
      <c r="AC183" s="179"/>
      <c r="AD183" s="256">
        <f>+U183</f>
        <v>0</v>
      </c>
      <c r="AE183" s="179"/>
      <c r="AF183" s="204">
        <f t="shared" si="37"/>
        <v>0</v>
      </c>
    </row>
    <row r="184" spans="1:32">
      <c r="A184" s="179">
        <v>170</v>
      </c>
      <c r="B184" s="199" t="s">
        <v>450</v>
      </c>
      <c r="C184" s="199" t="s">
        <v>217</v>
      </c>
      <c r="D184" s="199" t="s">
        <v>563</v>
      </c>
      <c r="E184" s="200" t="s">
        <v>564</v>
      </c>
      <c r="F184" s="201">
        <v>-314153.82</v>
      </c>
      <c r="G184" s="201">
        <v>-310487.56</v>
      </c>
      <c r="H184" s="201">
        <v>-306821.32</v>
      </c>
      <c r="I184" s="201">
        <v>-303155.03999999998</v>
      </c>
      <c r="J184" s="201">
        <v>-299488.8</v>
      </c>
      <c r="K184" s="201">
        <v>-295822.51</v>
      </c>
      <c r="L184" s="201">
        <v>-292156.31</v>
      </c>
      <c r="M184" s="201">
        <v>-288490.09000000003</v>
      </c>
      <c r="N184" s="201">
        <v>-284823.81</v>
      </c>
      <c r="O184" s="201">
        <v>-281157.56</v>
      </c>
      <c r="P184" s="201">
        <v>-277491.31</v>
      </c>
      <c r="Q184" s="201">
        <v>-273824.98</v>
      </c>
      <c r="R184" s="201">
        <v>-270158.8</v>
      </c>
      <c r="S184" s="202">
        <f>((F184+R184)+((G184+H184+I184+J184+K184+L184+M184+N184+O184+P184+Q184)*2))/24</f>
        <v>-292156.3</v>
      </c>
      <c r="T184" s="179"/>
      <c r="U184" s="181"/>
      <c r="V184" s="182"/>
      <c r="W184" s="182"/>
      <c r="X184" s="203">
        <f>+S184</f>
        <v>-292156.3</v>
      </c>
      <c r="Y184" s="182"/>
      <c r="Z184" s="182"/>
      <c r="AA184" s="181"/>
      <c r="AB184" s="182">
        <f t="shared" ref="AB184:AB186" si="46">+S184</f>
        <v>-292156.3</v>
      </c>
      <c r="AC184" s="179"/>
      <c r="AD184" s="256">
        <f>+U184</f>
        <v>0</v>
      </c>
      <c r="AE184" s="179"/>
      <c r="AF184" s="204">
        <f t="shared" si="37"/>
        <v>0</v>
      </c>
    </row>
    <row r="185" spans="1:32">
      <c r="A185" s="179">
        <v>171</v>
      </c>
      <c r="B185" s="199" t="s">
        <v>450</v>
      </c>
      <c r="C185" s="199" t="s">
        <v>217</v>
      </c>
      <c r="D185" s="199" t="s">
        <v>565</v>
      </c>
      <c r="E185" s="200" t="s">
        <v>566</v>
      </c>
      <c r="F185" s="201">
        <v>680831.94</v>
      </c>
      <c r="G185" s="201">
        <v>681059.07</v>
      </c>
      <c r="H185" s="201">
        <v>682798.4</v>
      </c>
      <c r="I185" s="201">
        <v>672259.39</v>
      </c>
      <c r="J185" s="201">
        <v>671430.12</v>
      </c>
      <c r="K185" s="201">
        <v>-1.16415321826935E-10</v>
      </c>
      <c r="L185" s="201">
        <v>-1.16415321826935E-10</v>
      </c>
      <c r="M185" s="201">
        <v>-1.16415321826935E-10</v>
      </c>
      <c r="N185" s="201">
        <v>-1.16415321826935E-10</v>
      </c>
      <c r="O185" s="201">
        <v>-1.16415321826935E-10</v>
      </c>
      <c r="P185" s="201">
        <v>-1.16415321826935E-10</v>
      </c>
      <c r="Q185" s="201">
        <v>-1.16415321826935E-10</v>
      </c>
      <c r="R185" s="201">
        <v>-1.16415321826935E-10</v>
      </c>
      <c r="S185" s="202">
        <f>((F185+R185)+((G185+H185+I185+J185+K185+L185+M185+N185+O185+P185+Q185)*2))/24</f>
        <v>253996.91249999998</v>
      </c>
      <c r="T185" s="179"/>
      <c r="U185" s="181"/>
      <c r="V185" s="182"/>
      <c r="W185" s="182"/>
      <c r="X185" s="203">
        <f>+S185</f>
        <v>253996.91249999998</v>
      </c>
      <c r="Y185" s="182">
        <f>+X185*Z7</f>
        <v>190929.47912624999</v>
      </c>
      <c r="Z185" s="182">
        <f>+X185*Z8</f>
        <v>63067.433373749991</v>
      </c>
      <c r="AA185" s="181"/>
      <c r="AB185" s="182"/>
      <c r="AC185" s="179"/>
      <c r="AD185" s="256">
        <f>+U185</f>
        <v>0</v>
      </c>
      <c r="AE185" s="179"/>
      <c r="AF185" s="204">
        <f t="shared" si="37"/>
        <v>0</v>
      </c>
    </row>
    <row r="186" spans="1:32">
      <c r="A186" s="179">
        <v>172</v>
      </c>
      <c r="B186" s="199" t="s">
        <v>450</v>
      </c>
      <c r="C186" s="199" t="s">
        <v>217</v>
      </c>
      <c r="D186" s="199" t="s">
        <v>567</v>
      </c>
      <c r="E186" s="200" t="s">
        <v>568</v>
      </c>
      <c r="F186" s="201">
        <v>1956266.79</v>
      </c>
      <c r="G186" s="201">
        <v>1934611.41</v>
      </c>
      <c r="H186" s="201">
        <v>1936237.98</v>
      </c>
      <c r="I186" s="201">
        <v>1937864.53</v>
      </c>
      <c r="J186" s="201">
        <v>1949463.84</v>
      </c>
      <c r="K186" s="201">
        <v>1320391.5900000001</v>
      </c>
      <c r="L186" s="201">
        <v>1331604.73</v>
      </c>
      <c r="M186" s="201">
        <v>1302926.93</v>
      </c>
      <c r="N186" s="201">
        <v>1304167.32</v>
      </c>
      <c r="O186" s="201">
        <v>1305407.72</v>
      </c>
      <c r="P186" s="201">
        <v>1306648.1100000001</v>
      </c>
      <c r="Q186" s="201">
        <v>1307888.52</v>
      </c>
      <c r="R186" s="201">
        <v>1401147.76</v>
      </c>
      <c r="S186" s="202">
        <f t="shared" ref="S186:S199" si="47">((F186+R186)+((G186+H186+I186+J186+K186+L186+M186+N186+O186+P186+Q186)*2))/24</f>
        <v>1551326.6629166666</v>
      </c>
      <c r="T186" s="179"/>
      <c r="U186" s="181"/>
      <c r="V186" s="182"/>
      <c r="W186" s="182"/>
      <c r="X186" s="203">
        <f>+S186</f>
        <v>1551326.6629166666</v>
      </c>
      <c r="Y186" s="182"/>
      <c r="Z186" s="182"/>
      <c r="AA186" s="181"/>
      <c r="AB186" s="182">
        <f t="shared" si="46"/>
        <v>1551326.6629166666</v>
      </c>
      <c r="AC186" s="179"/>
      <c r="AD186" s="256">
        <f t="shared" ref="AD186:AD198" si="48">+U186</f>
        <v>0</v>
      </c>
      <c r="AE186" s="179"/>
      <c r="AF186" s="204">
        <f t="shared" si="37"/>
        <v>0</v>
      </c>
    </row>
    <row r="187" spans="1:32">
      <c r="A187" s="179">
        <v>173</v>
      </c>
      <c r="B187" s="199" t="s">
        <v>450</v>
      </c>
      <c r="C187" s="199" t="s">
        <v>217</v>
      </c>
      <c r="D187" s="199" t="s">
        <v>569</v>
      </c>
      <c r="E187" s="200" t="s">
        <v>570</v>
      </c>
      <c r="F187" s="201">
        <v>11510145.4</v>
      </c>
      <c r="G187" s="201">
        <v>11507312.039999999</v>
      </c>
      <c r="H187" s="201">
        <v>11493190.75</v>
      </c>
      <c r="I187" s="201">
        <v>11469718.529999999</v>
      </c>
      <c r="J187" s="201">
        <v>11436977.539999999</v>
      </c>
      <c r="K187" s="201">
        <v>4785984.6900000004</v>
      </c>
      <c r="L187" s="201">
        <v>4664356.68</v>
      </c>
      <c r="M187" s="201">
        <v>4654083.1500000004</v>
      </c>
      <c r="N187" s="201">
        <v>4633846.72</v>
      </c>
      <c r="O187" s="201">
        <v>4619999.8499999996</v>
      </c>
      <c r="P187" s="201">
        <v>4581896.46</v>
      </c>
      <c r="Q187" s="201">
        <v>4566634.12</v>
      </c>
      <c r="R187" s="201">
        <v>3764796.5</v>
      </c>
      <c r="S187" s="202">
        <f t="shared" si="47"/>
        <v>7170955.9566666661</v>
      </c>
      <c r="T187" s="179"/>
      <c r="U187" s="181">
        <f t="shared" ref="U187:U200" si="49">+S187</f>
        <v>7170955.9566666661</v>
      </c>
      <c r="V187" s="182"/>
      <c r="W187" s="182"/>
      <c r="X187" s="203"/>
      <c r="Y187" s="182"/>
      <c r="Z187" s="182"/>
      <c r="AA187" s="181"/>
      <c r="AB187" s="182"/>
      <c r="AC187" s="179"/>
      <c r="AD187" s="256">
        <f t="shared" si="48"/>
        <v>7170955.9566666661</v>
      </c>
      <c r="AE187" s="179"/>
      <c r="AF187" s="204">
        <f t="shared" si="37"/>
        <v>0</v>
      </c>
    </row>
    <row r="188" spans="1:32">
      <c r="A188" s="179">
        <v>174</v>
      </c>
      <c r="B188" s="199" t="s">
        <v>450</v>
      </c>
      <c r="C188" s="199" t="s">
        <v>217</v>
      </c>
      <c r="D188" s="199" t="s">
        <v>571</v>
      </c>
      <c r="E188" s="200" t="s">
        <v>572</v>
      </c>
      <c r="F188" s="201">
        <v>1661184.9</v>
      </c>
      <c r="G188" s="201">
        <v>1695741.01</v>
      </c>
      <c r="H188" s="201">
        <v>1471236.01</v>
      </c>
      <c r="I188" s="201">
        <v>1483644.41</v>
      </c>
      <c r="J188" s="201">
        <v>1289414.67</v>
      </c>
      <c r="K188" s="201">
        <v>1308074.3700000001</v>
      </c>
      <c r="L188" s="201">
        <v>1339199.76</v>
      </c>
      <c r="M188" s="201">
        <v>1361362.4</v>
      </c>
      <c r="N188" s="201">
        <v>1385573.15</v>
      </c>
      <c r="O188" s="201">
        <v>1380832.33</v>
      </c>
      <c r="P188" s="201">
        <v>1374347.93</v>
      </c>
      <c r="Q188" s="201">
        <v>1150002.48</v>
      </c>
      <c r="R188" s="201">
        <v>1739299.2</v>
      </c>
      <c r="S188" s="202">
        <f t="shared" si="47"/>
        <v>1411639.2141666666</v>
      </c>
      <c r="T188" s="179"/>
      <c r="U188" s="181">
        <f t="shared" si="49"/>
        <v>1411639.2141666666</v>
      </c>
      <c r="V188" s="182"/>
      <c r="W188" s="182"/>
      <c r="X188" s="203"/>
      <c r="Y188" s="182"/>
      <c r="Z188" s="182"/>
      <c r="AA188" s="181"/>
      <c r="AB188" s="182"/>
      <c r="AC188" s="179"/>
      <c r="AD188" s="256">
        <f t="shared" si="48"/>
        <v>1411639.2141666666</v>
      </c>
      <c r="AE188" s="179"/>
      <c r="AF188" s="204">
        <f t="shared" si="37"/>
        <v>0</v>
      </c>
    </row>
    <row r="189" spans="1:32">
      <c r="A189" s="179">
        <v>175</v>
      </c>
      <c r="B189" s="199" t="s">
        <v>475</v>
      </c>
      <c r="C189" s="199" t="s">
        <v>217</v>
      </c>
      <c r="D189" s="199" t="s">
        <v>573</v>
      </c>
      <c r="E189" s="200" t="s">
        <v>574</v>
      </c>
      <c r="F189" s="201">
        <v>-7249.34</v>
      </c>
      <c r="G189" s="201">
        <v>-7165.15</v>
      </c>
      <c r="H189" s="201">
        <v>-7080.94</v>
      </c>
      <c r="I189" s="201">
        <v>-6996.75</v>
      </c>
      <c r="J189" s="201">
        <v>-6912.56</v>
      </c>
      <c r="K189" s="201">
        <v>-6828.37</v>
      </c>
      <c r="L189" s="201">
        <v>-6744.18</v>
      </c>
      <c r="M189" s="201">
        <v>-6659.99</v>
      </c>
      <c r="N189" s="201">
        <v>-6575.8</v>
      </c>
      <c r="O189" s="201">
        <v>-6491.61</v>
      </c>
      <c r="P189" s="201">
        <v>-6407.42</v>
      </c>
      <c r="Q189" s="201">
        <v>-6323.23</v>
      </c>
      <c r="R189" s="201">
        <v>-6239.04</v>
      </c>
      <c r="S189" s="202">
        <f t="shared" si="47"/>
        <v>-6744.1824999999999</v>
      </c>
      <c r="T189" s="179"/>
      <c r="U189" s="181"/>
      <c r="V189" s="182"/>
      <c r="W189" s="182"/>
      <c r="X189" s="203">
        <f t="shared" ref="X189:X192" si="50">+S189</f>
        <v>-6744.1824999999999</v>
      </c>
      <c r="Y189" s="182"/>
      <c r="Z189" s="182"/>
      <c r="AA189" s="181"/>
      <c r="AB189" s="182">
        <f t="shared" ref="AB189:AB193" si="51">+S189</f>
        <v>-6744.1824999999999</v>
      </c>
      <c r="AC189" s="179"/>
      <c r="AD189" s="256">
        <f t="shared" si="48"/>
        <v>0</v>
      </c>
      <c r="AE189" s="179"/>
      <c r="AF189" s="204">
        <f t="shared" si="37"/>
        <v>0</v>
      </c>
    </row>
    <row r="190" spans="1:32">
      <c r="A190" s="179">
        <v>176</v>
      </c>
      <c r="B190" s="199" t="s">
        <v>475</v>
      </c>
      <c r="C190" s="199" t="s">
        <v>217</v>
      </c>
      <c r="D190" s="199" t="s">
        <v>575</v>
      </c>
      <c r="E190" s="200" t="s">
        <v>576</v>
      </c>
      <c r="F190" s="201">
        <v>2574.23</v>
      </c>
      <c r="G190" s="201">
        <v>2526.5500000000002</v>
      </c>
      <c r="H190" s="201">
        <v>2478.9</v>
      </c>
      <c r="I190" s="201">
        <v>2431.23</v>
      </c>
      <c r="J190" s="201">
        <v>2383.5700000000002</v>
      </c>
      <c r="K190" s="201">
        <v>2335.9</v>
      </c>
      <c r="L190" s="201">
        <v>2288.2199999999998</v>
      </c>
      <c r="M190" s="201">
        <v>2240.5700000000002</v>
      </c>
      <c r="N190" s="201">
        <v>2192.91</v>
      </c>
      <c r="O190" s="201">
        <v>2145.2199999999998</v>
      </c>
      <c r="P190" s="201">
        <v>2097.56</v>
      </c>
      <c r="Q190" s="201">
        <v>2049.87</v>
      </c>
      <c r="R190" s="201">
        <v>2002.16</v>
      </c>
      <c r="S190" s="202">
        <f t="shared" si="47"/>
        <v>2288.2245833333332</v>
      </c>
      <c r="T190" s="179"/>
      <c r="U190" s="181"/>
      <c r="V190" s="182"/>
      <c r="W190" s="182"/>
      <c r="X190" s="203">
        <f t="shared" si="50"/>
        <v>2288.2245833333332</v>
      </c>
      <c r="Y190" s="182"/>
      <c r="Z190" s="182"/>
      <c r="AA190" s="181"/>
      <c r="AB190" s="182">
        <f t="shared" si="51"/>
        <v>2288.2245833333332</v>
      </c>
      <c r="AC190" s="179"/>
      <c r="AD190" s="256">
        <f t="shared" si="48"/>
        <v>0</v>
      </c>
      <c r="AE190" s="179"/>
      <c r="AF190" s="204">
        <f t="shared" si="37"/>
        <v>0</v>
      </c>
    </row>
    <row r="191" spans="1:32">
      <c r="A191" s="179">
        <v>177</v>
      </c>
      <c r="B191" s="199" t="s">
        <v>475</v>
      </c>
      <c r="C191" s="199" t="s">
        <v>217</v>
      </c>
      <c r="D191" s="199" t="s">
        <v>577</v>
      </c>
      <c r="E191" s="200" t="s">
        <v>578</v>
      </c>
      <c r="F191" s="201">
        <v>59590.47</v>
      </c>
      <c r="G191" s="201">
        <v>59610.35</v>
      </c>
      <c r="H191" s="201">
        <v>59762.59</v>
      </c>
      <c r="I191" s="201">
        <v>58840.15</v>
      </c>
      <c r="J191" s="201">
        <v>58767.57</v>
      </c>
      <c r="K191" s="201">
        <v>58869.7</v>
      </c>
      <c r="L191" s="201">
        <v>58869.7</v>
      </c>
      <c r="M191" s="201">
        <v>58819.12</v>
      </c>
      <c r="N191" s="201">
        <v>58888.59</v>
      </c>
      <c r="O191" s="201">
        <v>57753.95</v>
      </c>
      <c r="P191" s="201">
        <v>57815.58</v>
      </c>
      <c r="Q191" s="201">
        <v>57928.94</v>
      </c>
      <c r="R191" s="201">
        <v>57928.94</v>
      </c>
      <c r="S191" s="202">
        <f t="shared" si="47"/>
        <v>58723.828749999993</v>
      </c>
      <c r="T191" s="179"/>
      <c r="U191" s="181"/>
      <c r="V191" s="182"/>
      <c r="W191" s="182"/>
      <c r="X191" s="203">
        <f t="shared" si="50"/>
        <v>58723.828749999993</v>
      </c>
      <c r="Y191" s="182"/>
      <c r="Z191" s="182">
        <f>+X191</f>
        <v>58723.828749999993</v>
      </c>
      <c r="AA191" s="181"/>
      <c r="AB191" s="182"/>
      <c r="AC191" s="179"/>
      <c r="AD191" s="256">
        <f t="shared" si="48"/>
        <v>0</v>
      </c>
      <c r="AE191" s="179"/>
      <c r="AF191" s="204">
        <f t="shared" si="37"/>
        <v>0</v>
      </c>
    </row>
    <row r="192" spans="1:32">
      <c r="A192" s="179">
        <v>178</v>
      </c>
      <c r="B192" s="199" t="s">
        <v>475</v>
      </c>
      <c r="C192" s="199" t="s">
        <v>217</v>
      </c>
      <c r="D192" s="199" t="s">
        <v>579</v>
      </c>
      <c r="E192" s="200" t="s">
        <v>580</v>
      </c>
      <c r="F192" s="201">
        <v>-2574.25</v>
      </c>
      <c r="G192" s="201">
        <v>-2526.58</v>
      </c>
      <c r="H192" s="201">
        <v>-2478.91</v>
      </c>
      <c r="I192" s="201">
        <v>-2431.2399999999998</v>
      </c>
      <c r="J192" s="201">
        <v>-2383.5700000000002</v>
      </c>
      <c r="K192" s="201">
        <v>-2335.9</v>
      </c>
      <c r="L192" s="201">
        <v>-2288.2199999999998</v>
      </c>
      <c r="M192" s="201">
        <v>-2240.5500000000002</v>
      </c>
      <c r="N192" s="201">
        <v>-2192.88</v>
      </c>
      <c r="O192" s="201">
        <v>-2145.21</v>
      </c>
      <c r="P192" s="201">
        <v>-2097.54</v>
      </c>
      <c r="Q192" s="201">
        <v>-2049.87</v>
      </c>
      <c r="R192" s="201">
        <v>-2002.19</v>
      </c>
      <c r="S192" s="202">
        <f t="shared" si="47"/>
        <v>-2288.2241666666664</v>
      </c>
      <c r="T192" s="179"/>
      <c r="U192" s="181"/>
      <c r="V192" s="182"/>
      <c r="W192" s="182"/>
      <c r="X192" s="203">
        <f t="shared" si="50"/>
        <v>-2288.2241666666664</v>
      </c>
      <c r="Y192" s="182"/>
      <c r="Z192" s="182">
        <f>+X192</f>
        <v>-2288.2241666666664</v>
      </c>
      <c r="AA192" s="181"/>
      <c r="AB192" s="182"/>
      <c r="AC192" s="179"/>
      <c r="AD192" s="256">
        <f t="shared" si="48"/>
        <v>0</v>
      </c>
      <c r="AE192" s="179"/>
      <c r="AF192" s="204">
        <f t="shared" si="37"/>
        <v>0</v>
      </c>
    </row>
    <row r="193" spans="1:32">
      <c r="A193" s="179">
        <v>179</v>
      </c>
      <c r="B193" s="199" t="s">
        <v>475</v>
      </c>
      <c r="C193" s="199" t="s">
        <v>217</v>
      </c>
      <c r="D193" s="199" t="s">
        <v>581</v>
      </c>
      <c r="E193" s="200" t="s">
        <v>582</v>
      </c>
      <c r="F193" s="201">
        <v>171224.15</v>
      </c>
      <c r="G193" s="201">
        <v>169328.75</v>
      </c>
      <c r="H193" s="201">
        <v>169471.11</v>
      </c>
      <c r="I193" s="201">
        <v>169613.47</v>
      </c>
      <c r="J193" s="201">
        <v>170628.72</v>
      </c>
      <c r="K193" s="201">
        <v>115568.55</v>
      </c>
      <c r="L193" s="201">
        <v>116549.99</v>
      </c>
      <c r="M193" s="201">
        <v>114039.95</v>
      </c>
      <c r="N193" s="201">
        <v>114148.51</v>
      </c>
      <c r="O193" s="201">
        <v>114257.08</v>
      </c>
      <c r="P193" s="201">
        <v>114365.65</v>
      </c>
      <c r="Q193" s="201">
        <v>114474.22</v>
      </c>
      <c r="R193" s="201">
        <v>122636.81</v>
      </c>
      <c r="S193" s="202">
        <f t="shared" si="47"/>
        <v>135781.37333333332</v>
      </c>
      <c r="T193" s="179"/>
      <c r="U193" s="181"/>
      <c r="V193" s="182"/>
      <c r="W193" s="182"/>
      <c r="X193" s="203">
        <f>+S193</f>
        <v>135781.37333333332</v>
      </c>
      <c r="Y193" s="182"/>
      <c r="Z193" s="182"/>
      <c r="AA193" s="181"/>
      <c r="AB193" s="182">
        <f t="shared" si="51"/>
        <v>135781.37333333332</v>
      </c>
      <c r="AC193" s="179"/>
      <c r="AD193" s="256">
        <f t="shared" si="48"/>
        <v>0</v>
      </c>
      <c r="AE193" s="179"/>
      <c r="AF193" s="204">
        <f t="shared" si="37"/>
        <v>0</v>
      </c>
    </row>
    <row r="194" spans="1:32">
      <c r="A194" s="179">
        <v>180</v>
      </c>
      <c r="B194" s="199" t="s">
        <v>475</v>
      </c>
      <c r="C194" s="199" t="s">
        <v>217</v>
      </c>
      <c r="D194" s="199" t="s">
        <v>583</v>
      </c>
      <c r="E194" s="200" t="s">
        <v>584</v>
      </c>
      <c r="F194" s="201">
        <v>1007436.65</v>
      </c>
      <c r="G194" s="201">
        <v>1007188.66</v>
      </c>
      <c r="H194" s="201">
        <v>1005952.68</v>
      </c>
      <c r="I194" s="201">
        <v>1003898.25</v>
      </c>
      <c r="J194" s="201">
        <v>1001032.56</v>
      </c>
      <c r="K194" s="201">
        <v>418897.9</v>
      </c>
      <c r="L194" s="201">
        <v>408252.29</v>
      </c>
      <c r="M194" s="201">
        <v>407353.09</v>
      </c>
      <c r="N194" s="201">
        <v>405581.88</v>
      </c>
      <c r="O194" s="201">
        <v>404369.91999999998</v>
      </c>
      <c r="P194" s="201">
        <v>401034.88</v>
      </c>
      <c r="Q194" s="201">
        <v>399699.02</v>
      </c>
      <c r="R194" s="201">
        <v>329517.43</v>
      </c>
      <c r="S194" s="202">
        <f t="shared" si="47"/>
        <v>627644.84749999992</v>
      </c>
      <c r="T194" s="179"/>
      <c r="U194" s="181">
        <f t="shared" si="49"/>
        <v>627644.84749999992</v>
      </c>
      <c r="V194" s="182"/>
      <c r="W194" s="182"/>
      <c r="X194" s="203"/>
      <c r="Y194" s="182"/>
      <c r="Z194" s="182"/>
      <c r="AA194" s="181"/>
      <c r="AB194" s="182"/>
      <c r="AC194" s="179"/>
      <c r="AD194" s="256">
        <f t="shared" si="48"/>
        <v>627644.84749999992</v>
      </c>
      <c r="AE194" s="179"/>
      <c r="AF194" s="204">
        <f t="shared" si="37"/>
        <v>0</v>
      </c>
    </row>
    <row r="195" spans="1:32">
      <c r="A195" s="179">
        <v>181</v>
      </c>
      <c r="B195" s="199" t="s">
        <v>475</v>
      </c>
      <c r="C195" s="199" t="s">
        <v>217</v>
      </c>
      <c r="D195" s="199" t="s">
        <v>585</v>
      </c>
      <c r="E195" s="200" t="s">
        <v>586</v>
      </c>
      <c r="F195" s="201">
        <v>145396.82</v>
      </c>
      <c r="G195" s="201">
        <v>148421.38</v>
      </c>
      <c r="H195" s="201">
        <v>128771.35</v>
      </c>
      <c r="I195" s="201">
        <v>129857.41</v>
      </c>
      <c r="J195" s="201">
        <v>112857.27</v>
      </c>
      <c r="K195" s="201">
        <v>114490.48</v>
      </c>
      <c r="L195" s="201">
        <v>117214.76</v>
      </c>
      <c r="M195" s="201">
        <v>119154.55</v>
      </c>
      <c r="N195" s="201">
        <v>121273.61</v>
      </c>
      <c r="O195" s="201">
        <v>120858.67</v>
      </c>
      <c r="P195" s="201">
        <v>120291.11</v>
      </c>
      <c r="Q195" s="201">
        <v>100655.08</v>
      </c>
      <c r="R195" s="201">
        <v>152233.85999999999</v>
      </c>
      <c r="S195" s="202">
        <f t="shared" si="47"/>
        <v>123555.08416666668</v>
      </c>
      <c r="T195" s="179"/>
      <c r="U195" s="181">
        <f t="shared" si="49"/>
        <v>123555.08416666668</v>
      </c>
      <c r="V195" s="182"/>
      <c r="W195" s="182"/>
      <c r="X195" s="203"/>
      <c r="Y195" s="182"/>
      <c r="Z195" s="182"/>
      <c r="AA195" s="181"/>
      <c r="AB195" s="182"/>
      <c r="AC195" s="179"/>
      <c r="AD195" s="256">
        <f t="shared" si="48"/>
        <v>123555.08416666668</v>
      </c>
      <c r="AE195" s="179"/>
      <c r="AF195" s="204">
        <f t="shared" si="37"/>
        <v>0</v>
      </c>
    </row>
    <row r="196" spans="1:32">
      <c r="A196" s="179">
        <v>182</v>
      </c>
      <c r="B196" s="199" t="s">
        <v>475</v>
      </c>
      <c r="C196" s="199" t="s">
        <v>217</v>
      </c>
      <c r="D196" s="199" t="s">
        <v>565</v>
      </c>
      <c r="E196" s="200" t="s">
        <v>566</v>
      </c>
      <c r="F196" s="201">
        <v>0</v>
      </c>
      <c r="G196" s="201">
        <v>0</v>
      </c>
      <c r="H196" s="201">
        <v>0</v>
      </c>
      <c r="I196" s="201">
        <v>0</v>
      </c>
      <c r="J196" s="201">
        <v>0</v>
      </c>
      <c r="K196" s="201">
        <v>39907.08</v>
      </c>
      <c r="L196" s="201">
        <v>39907.08</v>
      </c>
      <c r="M196" s="201">
        <v>39329.18</v>
      </c>
      <c r="N196" s="201">
        <v>40122.9</v>
      </c>
      <c r="O196" s="201">
        <v>38232.14</v>
      </c>
      <c r="P196" s="201">
        <v>38936.33</v>
      </c>
      <c r="Q196" s="201">
        <v>40231.5</v>
      </c>
      <c r="R196" s="201">
        <v>40231.5</v>
      </c>
      <c r="S196" s="202">
        <f t="shared" si="47"/>
        <v>24731.83</v>
      </c>
      <c r="T196" s="179"/>
      <c r="U196" s="181"/>
      <c r="V196" s="182"/>
      <c r="W196" s="182"/>
      <c r="X196" s="203">
        <f>+S196</f>
        <v>24731.83</v>
      </c>
      <c r="Y196" s="182"/>
      <c r="Z196" s="182">
        <f>+X196</f>
        <v>24731.83</v>
      </c>
      <c r="AA196" s="181"/>
      <c r="AB196" s="182"/>
      <c r="AC196" s="179"/>
      <c r="AD196" s="256"/>
      <c r="AE196" s="179"/>
      <c r="AF196" s="204"/>
    </row>
    <row r="197" spans="1:32">
      <c r="A197" s="179">
        <v>183</v>
      </c>
      <c r="B197" s="199" t="s">
        <v>475</v>
      </c>
      <c r="C197" s="199" t="s">
        <v>217</v>
      </c>
      <c r="D197" s="199" t="s">
        <v>587</v>
      </c>
      <c r="E197" s="200" t="s">
        <v>588</v>
      </c>
      <c r="F197" s="201">
        <v>65440.960000000101</v>
      </c>
      <c r="G197" s="201">
        <v>64077.61</v>
      </c>
      <c r="H197" s="201">
        <v>62714.26</v>
      </c>
      <c r="I197" s="201">
        <v>61350.9</v>
      </c>
      <c r="J197" s="201">
        <v>59987.55</v>
      </c>
      <c r="K197" s="201">
        <v>58624.2</v>
      </c>
      <c r="L197" s="201">
        <v>57260.84</v>
      </c>
      <c r="M197" s="201">
        <v>55897.49</v>
      </c>
      <c r="N197" s="201">
        <v>54534.14</v>
      </c>
      <c r="O197" s="201">
        <v>53170.78</v>
      </c>
      <c r="P197" s="201">
        <v>51807.43</v>
      </c>
      <c r="Q197" s="201">
        <v>50444.08</v>
      </c>
      <c r="R197" s="201">
        <v>49080.72</v>
      </c>
      <c r="S197" s="202">
        <f t="shared" si="47"/>
        <v>57260.843333333345</v>
      </c>
      <c r="T197" s="179"/>
      <c r="U197" s="181"/>
      <c r="V197" s="182"/>
      <c r="W197" s="182"/>
      <c r="X197" s="203">
        <f>+S197</f>
        <v>57260.843333333345</v>
      </c>
      <c r="Y197" s="182"/>
      <c r="Z197" s="182">
        <f>+X197</f>
        <v>57260.843333333345</v>
      </c>
      <c r="AA197" s="181"/>
      <c r="AB197" s="182"/>
      <c r="AC197" s="179"/>
      <c r="AD197" s="256"/>
      <c r="AE197" s="179"/>
      <c r="AF197" s="204"/>
    </row>
    <row r="198" spans="1:32">
      <c r="A198" s="179">
        <v>184</v>
      </c>
      <c r="B198" s="199" t="s">
        <v>477</v>
      </c>
      <c r="C198" s="199" t="s">
        <v>217</v>
      </c>
      <c r="D198" s="199" t="s">
        <v>565</v>
      </c>
      <c r="E198" s="200" t="s">
        <v>566</v>
      </c>
      <c r="F198" s="201">
        <v>0</v>
      </c>
      <c r="G198" s="201">
        <v>0</v>
      </c>
      <c r="H198" s="201">
        <v>0</v>
      </c>
      <c r="I198" s="201">
        <v>0</v>
      </c>
      <c r="J198" s="201">
        <v>0</v>
      </c>
      <c r="K198" s="201">
        <v>632689.85</v>
      </c>
      <c r="L198" s="201">
        <v>632689.85</v>
      </c>
      <c r="M198" s="201">
        <v>632689.85</v>
      </c>
      <c r="N198" s="201">
        <v>632689.85</v>
      </c>
      <c r="O198" s="201">
        <v>621617.1</v>
      </c>
      <c r="P198" s="201">
        <v>621617.1</v>
      </c>
      <c r="Q198" s="201">
        <v>621617.1</v>
      </c>
      <c r="R198" s="201">
        <v>621617.1</v>
      </c>
      <c r="S198" s="202">
        <f t="shared" si="47"/>
        <v>392201.60416666669</v>
      </c>
      <c r="T198" s="179"/>
      <c r="U198" s="181"/>
      <c r="V198" s="182"/>
      <c r="W198" s="182"/>
      <c r="X198" s="203">
        <f t="shared" ref="X198:X199" si="52">+S198</f>
        <v>392201.60416666669</v>
      </c>
      <c r="Y198" s="182">
        <f>+X198</f>
        <v>392201.60416666669</v>
      </c>
      <c r="Z198" s="182"/>
      <c r="AA198" s="181"/>
      <c r="AB198" s="182"/>
      <c r="AC198" s="179"/>
      <c r="AD198" s="256">
        <f t="shared" si="48"/>
        <v>0</v>
      </c>
      <c r="AE198" s="179"/>
      <c r="AF198" s="204">
        <f t="shared" si="37"/>
        <v>0</v>
      </c>
    </row>
    <row r="199" spans="1:32">
      <c r="A199" s="179">
        <v>185</v>
      </c>
      <c r="B199" s="199" t="s">
        <v>477</v>
      </c>
      <c r="C199" s="199" t="s">
        <v>217</v>
      </c>
      <c r="D199" s="199" t="s">
        <v>587</v>
      </c>
      <c r="E199" s="200" t="s">
        <v>588</v>
      </c>
      <c r="F199" s="201">
        <v>248712.88</v>
      </c>
      <c r="G199" s="201">
        <v>246409.98</v>
      </c>
      <c r="H199" s="201">
        <v>244107.08</v>
      </c>
      <c r="I199" s="201">
        <v>241804.19</v>
      </c>
      <c r="J199" s="201">
        <v>239501.29</v>
      </c>
      <c r="K199" s="201">
        <v>237198.39</v>
      </c>
      <c r="L199" s="201">
        <v>234895.5</v>
      </c>
      <c r="M199" s="201">
        <v>232592.6</v>
      </c>
      <c r="N199" s="201">
        <v>230289.7</v>
      </c>
      <c r="O199" s="201">
        <v>227986.81</v>
      </c>
      <c r="P199" s="201">
        <v>225683.91</v>
      </c>
      <c r="Q199" s="201">
        <v>223381.01</v>
      </c>
      <c r="R199" s="201">
        <v>221078.12</v>
      </c>
      <c r="S199" s="202">
        <f t="shared" si="47"/>
        <v>234895.49666666667</v>
      </c>
      <c r="T199" s="179"/>
      <c r="U199" s="181"/>
      <c r="V199" s="182"/>
      <c r="W199" s="182"/>
      <c r="X199" s="203">
        <f t="shared" si="52"/>
        <v>234895.49666666667</v>
      </c>
      <c r="Y199" s="182">
        <f>+X199</f>
        <v>234895.49666666667</v>
      </c>
      <c r="Z199" s="182"/>
      <c r="AA199" s="181"/>
      <c r="AB199" s="182"/>
      <c r="AC199" s="179"/>
      <c r="AD199" s="256">
        <f>+U199</f>
        <v>0</v>
      </c>
      <c r="AE199" s="179"/>
      <c r="AF199" s="204">
        <f t="shared" si="37"/>
        <v>0</v>
      </c>
    </row>
    <row r="200" spans="1:32">
      <c r="A200" s="179">
        <v>186</v>
      </c>
      <c r="B200" s="199"/>
      <c r="C200" s="199"/>
      <c r="D200" s="199"/>
      <c r="E200" s="200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19"/>
      <c r="T200" s="179"/>
      <c r="U200" s="181">
        <f t="shared" si="49"/>
        <v>0</v>
      </c>
      <c r="V200" s="182"/>
      <c r="W200" s="182"/>
      <c r="X200" s="203"/>
      <c r="Y200" s="182"/>
      <c r="Z200" s="182"/>
      <c r="AA200" s="181"/>
      <c r="AB200" s="182"/>
      <c r="AC200" s="179"/>
      <c r="AD200" s="256"/>
      <c r="AE200" s="179"/>
      <c r="AF200" s="204">
        <f t="shared" si="37"/>
        <v>0</v>
      </c>
    </row>
    <row r="201" spans="1:32">
      <c r="A201" s="179">
        <v>187</v>
      </c>
      <c r="B201" s="179" t="s">
        <v>475</v>
      </c>
      <c r="C201" s="179" t="s">
        <v>218</v>
      </c>
      <c r="D201" s="179" t="s">
        <v>196</v>
      </c>
      <c r="E201" s="225" t="s">
        <v>219</v>
      </c>
      <c r="F201" s="201">
        <v>593186.79</v>
      </c>
      <c r="G201" s="260">
        <v>0</v>
      </c>
      <c r="H201" s="248">
        <v>0</v>
      </c>
      <c r="I201" s="248">
        <v>0</v>
      </c>
      <c r="J201" s="249">
        <v>0</v>
      </c>
      <c r="K201" s="250">
        <v>0</v>
      </c>
      <c r="L201" s="251">
        <v>0</v>
      </c>
      <c r="M201" s="252">
        <v>0</v>
      </c>
      <c r="N201" s="253">
        <v>0</v>
      </c>
      <c r="O201" s="220">
        <v>0</v>
      </c>
      <c r="P201" s="254">
        <v>0</v>
      </c>
      <c r="Q201" s="261">
        <v>0</v>
      </c>
      <c r="R201" s="201">
        <v>0</v>
      </c>
      <c r="S201" s="202">
        <f>((F201+R201)+((G201+H201+I201+J201+K201+L201+M201+N201+O201+P201+Q201)*2))/24</f>
        <v>24716.116250000003</v>
      </c>
      <c r="T201" s="179"/>
      <c r="U201" s="181"/>
      <c r="V201" s="182"/>
      <c r="W201" s="182"/>
      <c r="X201" s="203">
        <f>+S201</f>
        <v>24716.116250000003</v>
      </c>
      <c r="Y201" s="182"/>
      <c r="Z201" s="182"/>
      <c r="AA201" s="181"/>
      <c r="AB201" s="182">
        <f>+S201</f>
        <v>24716.116250000003</v>
      </c>
      <c r="AC201" s="179"/>
      <c r="AD201" s="179"/>
      <c r="AE201" s="179"/>
      <c r="AF201" s="204">
        <f t="shared" si="37"/>
        <v>0</v>
      </c>
    </row>
    <row r="202" spans="1:32">
      <c r="A202" s="179">
        <v>188</v>
      </c>
      <c r="B202" s="179" t="s">
        <v>477</v>
      </c>
      <c r="C202" s="199" t="s">
        <v>218</v>
      </c>
      <c r="D202" s="199" t="s">
        <v>211</v>
      </c>
      <c r="E202" s="200" t="s">
        <v>219</v>
      </c>
      <c r="F202" s="201">
        <v>40887966.869999997</v>
      </c>
      <c r="G202" s="201">
        <v>0</v>
      </c>
      <c r="H202" s="201">
        <v>0</v>
      </c>
      <c r="I202" s="201">
        <v>0</v>
      </c>
      <c r="J202" s="201">
        <v>0</v>
      </c>
      <c r="K202" s="201">
        <v>0</v>
      </c>
      <c r="L202" s="201">
        <v>0</v>
      </c>
      <c r="M202" s="201">
        <v>0</v>
      </c>
      <c r="N202" s="201">
        <v>0</v>
      </c>
      <c r="O202" s="201">
        <v>0</v>
      </c>
      <c r="P202" s="201">
        <v>0</v>
      </c>
      <c r="Q202" s="201">
        <v>0</v>
      </c>
      <c r="R202" s="201">
        <v>0</v>
      </c>
      <c r="S202" s="202">
        <f>((F202+R202)+((G202+H202+I202+J202+K202+L202+M202+N202+O202+P202+Q202)*2))/24</f>
        <v>1703665.2862499999</v>
      </c>
      <c r="T202" s="179"/>
      <c r="U202" s="181"/>
      <c r="V202" s="182"/>
      <c r="W202" s="182"/>
      <c r="X202" s="203">
        <f>+S202</f>
        <v>1703665.2862499999</v>
      </c>
      <c r="Y202" s="182"/>
      <c r="Z202" s="182"/>
      <c r="AA202" s="181"/>
      <c r="AB202" s="182">
        <f>+S202</f>
        <v>1703665.2862499999</v>
      </c>
      <c r="AC202" s="179"/>
      <c r="AD202" s="179"/>
      <c r="AE202" s="179"/>
      <c r="AF202" s="204">
        <f t="shared" si="37"/>
        <v>0</v>
      </c>
    </row>
    <row r="203" spans="1:32">
      <c r="A203" s="179">
        <v>189</v>
      </c>
      <c r="B203" s="179" t="s">
        <v>1022</v>
      </c>
      <c r="C203" s="199" t="s">
        <v>218</v>
      </c>
      <c r="D203" s="199" t="s">
        <v>1029</v>
      </c>
      <c r="E203" s="200" t="s">
        <v>1030</v>
      </c>
      <c r="F203" s="201">
        <v>0</v>
      </c>
      <c r="G203" s="201">
        <v>0</v>
      </c>
      <c r="H203" s="201">
        <v>2342139.6</v>
      </c>
      <c r="I203" s="201">
        <v>3399048.29</v>
      </c>
      <c r="J203" s="201">
        <v>4027988.3</v>
      </c>
      <c r="K203" s="201">
        <v>4380204.8499999996</v>
      </c>
      <c r="L203" s="201">
        <v>4728970.04</v>
      </c>
      <c r="M203" s="201">
        <v>5196910.95</v>
      </c>
      <c r="N203" s="201">
        <v>6194887.6500000004</v>
      </c>
      <c r="O203" s="201">
        <v>4675781.1500000004</v>
      </c>
      <c r="P203" s="201">
        <v>5056612.16</v>
      </c>
      <c r="Q203" s="201">
        <v>4649236.16</v>
      </c>
      <c r="R203" s="201">
        <v>5008566.5</v>
      </c>
      <c r="S203" s="202">
        <f t="shared" ref="S203:S223" si="53">((F203+R203)+((G203+H203+I203+J203+K203+L203+M203+N203+O203+P203+Q203)*2))/24</f>
        <v>3929671.8666666658</v>
      </c>
      <c r="T203" s="179"/>
      <c r="U203" s="181">
        <f>+S203</f>
        <v>3929671.8666666658</v>
      </c>
      <c r="V203" s="182"/>
      <c r="W203" s="182"/>
      <c r="X203" s="203"/>
      <c r="Y203" s="182"/>
      <c r="Z203" s="182"/>
      <c r="AA203" s="181"/>
      <c r="AB203" s="182"/>
      <c r="AC203" s="179"/>
      <c r="AD203" s="256">
        <f>+S203</f>
        <v>3929671.8666666658</v>
      </c>
      <c r="AE203" s="179"/>
      <c r="AF203" s="204"/>
    </row>
    <row r="204" spans="1:32">
      <c r="A204" s="179">
        <v>190</v>
      </c>
      <c r="B204" s="179" t="s">
        <v>1022</v>
      </c>
      <c r="C204" s="199" t="s">
        <v>218</v>
      </c>
      <c r="D204" s="199" t="s">
        <v>1031</v>
      </c>
      <c r="E204" s="200" t="s">
        <v>1030</v>
      </c>
      <c r="F204" s="201">
        <v>0</v>
      </c>
      <c r="G204" s="201">
        <v>47946602.299999997</v>
      </c>
      <c r="H204" s="201">
        <v>67505586.75</v>
      </c>
      <c r="I204" s="201">
        <v>57823020.020000003</v>
      </c>
      <c r="J204" s="201">
        <v>56865822.530000001</v>
      </c>
      <c r="K204" s="201">
        <v>58478877.130000003</v>
      </c>
      <c r="L204" s="201">
        <v>60718799.259999998</v>
      </c>
      <c r="M204" s="201">
        <v>62935207.299999997</v>
      </c>
      <c r="N204" s="201">
        <v>66002326.009999998</v>
      </c>
      <c r="O204" s="201">
        <v>34706739.090000004</v>
      </c>
      <c r="P204" s="201">
        <v>35180151.969999999</v>
      </c>
      <c r="Q204" s="201">
        <v>33787613.960000001</v>
      </c>
      <c r="R204" s="201">
        <v>37814583.32</v>
      </c>
      <c r="S204" s="202">
        <f t="shared" si="53"/>
        <v>50071503.164999999</v>
      </c>
      <c r="T204" s="179"/>
      <c r="U204" s="181">
        <f t="shared" ref="U204:U205" si="54">+S204</f>
        <v>50071503.164999999</v>
      </c>
      <c r="V204" s="182"/>
      <c r="W204" s="182"/>
      <c r="X204" s="203"/>
      <c r="Y204" s="182"/>
      <c r="Z204" s="182"/>
      <c r="AA204" s="181"/>
      <c r="AB204" s="182"/>
      <c r="AD204" s="256">
        <f>+S204</f>
        <v>50071503.164999999</v>
      </c>
      <c r="AE204" s="179"/>
      <c r="AF204" s="204"/>
    </row>
    <row r="205" spans="1:32">
      <c r="A205" s="179">
        <v>191</v>
      </c>
      <c r="B205" s="179" t="s">
        <v>1022</v>
      </c>
      <c r="C205" s="199" t="s">
        <v>218</v>
      </c>
      <c r="D205" s="199" t="s">
        <v>1032</v>
      </c>
      <c r="E205" s="200" t="s">
        <v>1030</v>
      </c>
      <c r="F205" s="201">
        <v>0</v>
      </c>
      <c r="G205" s="201">
        <v>0</v>
      </c>
      <c r="H205" s="201">
        <v>0</v>
      </c>
      <c r="I205" s="201">
        <v>30228787.370000001</v>
      </c>
      <c r="J205" s="201">
        <v>30305289.539999999</v>
      </c>
      <c r="K205" s="201">
        <v>29534495.120000001</v>
      </c>
      <c r="L205" s="201">
        <v>29095371.93</v>
      </c>
      <c r="M205" s="201">
        <v>28758376.969999999</v>
      </c>
      <c r="N205" s="201">
        <v>28468854.23</v>
      </c>
      <c r="O205" s="201">
        <v>53618901.579999998</v>
      </c>
      <c r="P205" s="201">
        <v>52727328.140000001</v>
      </c>
      <c r="Q205" s="201">
        <v>50721235.899999999</v>
      </c>
      <c r="R205" s="201">
        <v>46381080.18</v>
      </c>
      <c r="S205" s="202">
        <f t="shared" si="53"/>
        <v>29720765.072499994</v>
      </c>
      <c r="T205" s="179"/>
      <c r="U205" s="181">
        <f t="shared" si="54"/>
        <v>29720765.072499994</v>
      </c>
      <c r="V205" s="182"/>
      <c r="W205" s="182"/>
      <c r="X205" s="203"/>
      <c r="Y205" s="182"/>
      <c r="Z205" s="182"/>
      <c r="AA205" s="181"/>
      <c r="AB205" s="182"/>
      <c r="AD205" s="256">
        <f>+S205</f>
        <v>29720765.072499994</v>
      </c>
      <c r="AE205" s="179"/>
      <c r="AF205" s="204"/>
    </row>
    <row r="206" spans="1:32">
      <c r="A206" s="179">
        <v>192</v>
      </c>
      <c r="B206" s="179"/>
      <c r="C206" s="179"/>
      <c r="D206" s="179"/>
      <c r="E206" s="225"/>
      <c r="F206" s="201"/>
      <c r="G206" s="260"/>
      <c r="H206" s="248"/>
      <c r="I206" s="248"/>
      <c r="J206" s="249"/>
      <c r="K206" s="250"/>
      <c r="L206" s="251"/>
      <c r="M206" s="252"/>
      <c r="N206" s="253"/>
      <c r="O206" s="220"/>
      <c r="P206" s="254"/>
      <c r="Q206" s="261"/>
      <c r="R206" s="201"/>
      <c r="S206" s="202">
        <f t="shared" si="53"/>
        <v>0</v>
      </c>
      <c r="T206" s="179"/>
      <c r="U206" s="181"/>
      <c r="V206" s="182"/>
      <c r="W206" s="182"/>
      <c r="X206" s="203"/>
      <c r="Y206" s="182"/>
      <c r="Z206" s="182"/>
      <c r="AA206" s="181"/>
      <c r="AB206" s="182"/>
      <c r="AC206" s="179"/>
      <c r="AD206" s="179"/>
      <c r="AE206" s="179"/>
      <c r="AF206" s="204">
        <f t="shared" si="37"/>
        <v>0</v>
      </c>
    </row>
    <row r="207" spans="1:32">
      <c r="A207" s="179">
        <v>193</v>
      </c>
      <c r="B207" s="199" t="s">
        <v>450</v>
      </c>
      <c r="C207" s="257" t="s">
        <v>220</v>
      </c>
      <c r="D207" s="199" t="s">
        <v>46</v>
      </c>
      <c r="E207" s="200" t="s">
        <v>221</v>
      </c>
      <c r="F207" s="201">
        <v>58463.57</v>
      </c>
      <c r="G207" s="201">
        <v>57904.11</v>
      </c>
      <c r="H207" s="201">
        <v>57344.65</v>
      </c>
      <c r="I207" s="201">
        <v>56785.19</v>
      </c>
      <c r="J207" s="201">
        <v>56225.73</v>
      </c>
      <c r="K207" s="201">
        <v>55666.27</v>
      </c>
      <c r="L207" s="201">
        <v>55106.81</v>
      </c>
      <c r="M207" s="201">
        <v>54547.35</v>
      </c>
      <c r="N207" s="201">
        <v>53987.89</v>
      </c>
      <c r="O207" s="201">
        <v>53428.43</v>
      </c>
      <c r="P207" s="201">
        <v>52868.97</v>
      </c>
      <c r="Q207" s="201">
        <v>52309.51</v>
      </c>
      <c r="R207" s="201">
        <v>51750.05</v>
      </c>
      <c r="S207" s="202">
        <f t="shared" si="53"/>
        <v>55106.81</v>
      </c>
      <c r="T207" s="179"/>
      <c r="U207" s="181"/>
      <c r="V207" s="182"/>
      <c r="W207" s="182">
        <f>+S207</f>
        <v>55106.81</v>
      </c>
      <c r="X207" s="203"/>
      <c r="Y207" s="182"/>
      <c r="Z207" s="182"/>
      <c r="AA207" s="181"/>
      <c r="AB207" s="182"/>
      <c r="AC207" s="256">
        <f t="shared" ref="AC207:AC218" si="55">+S207</f>
        <v>55106.81</v>
      </c>
      <c r="AD207" s="179"/>
      <c r="AE207" s="179"/>
      <c r="AF207" s="204">
        <f t="shared" si="37"/>
        <v>0</v>
      </c>
    </row>
    <row r="208" spans="1:32">
      <c r="A208" s="179">
        <v>194</v>
      </c>
      <c r="B208" s="199" t="s">
        <v>450</v>
      </c>
      <c r="C208" s="257" t="s">
        <v>220</v>
      </c>
      <c r="D208" s="199" t="s">
        <v>222</v>
      </c>
      <c r="E208" s="200" t="s">
        <v>223</v>
      </c>
      <c r="F208" s="201">
        <v>51189.82</v>
      </c>
      <c r="G208" s="201">
        <v>50770.22</v>
      </c>
      <c r="H208" s="201">
        <v>50350.62</v>
      </c>
      <c r="I208" s="201">
        <v>49931.02</v>
      </c>
      <c r="J208" s="201">
        <v>49511.42</v>
      </c>
      <c r="K208" s="201">
        <v>49091.82</v>
      </c>
      <c r="L208" s="201">
        <v>48672.22</v>
      </c>
      <c r="M208" s="201">
        <v>48252.62</v>
      </c>
      <c r="N208" s="201">
        <v>47833.02</v>
      </c>
      <c r="O208" s="201">
        <v>47413.42</v>
      </c>
      <c r="P208" s="201">
        <v>46993.82</v>
      </c>
      <c r="Q208" s="201">
        <v>46574.22</v>
      </c>
      <c r="R208" s="201">
        <v>46154.62</v>
      </c>
      <c r="S208" s="202">
        <f t="shared" si="53"/>
        <v>48672.219999999994</v>
      </c>
      <c r="T208" s="179"/>
      <c r="U208" s="181"/>
      <c r="V208" s="182"/>
      <c r="W208" s="182">
        <f t="shared" ref="W208:W221" si="56">+S208</f>
        <v>48672.219999999994</v>
      </c>
      <c r="X208" s="203"/>
      <c r="Y208" s="182"/>
      <c r="Z208" s="182"/>
      <c r="AA208" s="181"/>
      <c r="AB208" s="182"/>
      <c r="AC208" s="256">
        <f t="shared" si="55"/>
        <v>48672.219999999994</v>
      </c>
      <c r="AD208" s="179"/>
      <c r="AE208" s="179"/>
      <c r="AF208" s="204">
        <f t="shared" si="37"/>
        <v>0</v>
      </c>
    </row>
    <row r="209" spans="1:32">
      <c r="A209" s="179">
        <v>195</v>
      </c>
      <c r="B209" s="199" t="s">
        <v>450</v>
      </c>
      <c r="C209" s="257" t="s">
        <v>220</v>
      </c>
      <c r="D209" s="199" t="s">
        <v>224</v>
      </c>
      <c r="E209" s="200" t="s">
        <v>225</v>
      </c>
      <c r="F209" s="201">
        <v>852667.05</v>
      </c>
      <c r="G209" s="201">
        <v>848249.09</v>
      </c>
      <c r="H209" s="201">
        <v>843138.35</v>
      </c>
      <c r="I209" s="201">
        <v>838724.01</v>
      </c>
      <c r="J209" s="201">
        <v>834309.67</v>
      </c>
      <c r="K209" s="201">
        <v>826758.64</v>
      </c>
      <c r="L209" s="201">
        <v>822360.99</v>
      </c>
      <c r="M209" s="201">
        <v>817963.34</v>
      </c>
      <c r="N209" s="201">
        <v>813230.18</v>
      </c>
      <c r="O209" s="201">
        <v>808834.34</v>
      </c>
      <c r="P209" s="201">
        <v>804438.5</v>
      </c>
      <c r="Q209" s="201">
        <v>799217.51</v>
      </c>
      <c r="R209" s="201">
        <v>794826.2</v>
      </c>
      <c r="S209" s="202">
        <f t="shared" si="53"/>
        <v>823414.27041666664</v>
      </c>
      <c r="T209" s="179"/>
      <c r="U209" s="181"/>
      <c r="V209" s="182"/>
      <c r="W209" s="182">
        <f t="shared" si="56"/>
        <v>823414.27041666664</v>
      </c>
      <c r="X209" s="203"/>
      <c r="Y209" s="182"/>
      <c r="Z209" s="182"/>
      <c r="AA209" s="181"/>
      <c r="AB209" s="182"/>
      <c r="AC209" s="256">
        <f t="shared" si="55"/>
        <v>823414.27041666664</v>
      </c>
      <c r="AD209" s="179"/>
      <c r="AE209" s="179"/>
      <c r="AF209" s="204">
        <f t="shared" si="37"/>
        <v>0</v>
      </c>
    </row>
    <row r="210" spans="1:32">
      <c r="A210" s="179">
        <v>196</v>
      </c>
      <c r="B210" s="199" t="s">
        <v>450</v>
      </c>
      <c r="C210" s="257" t="s">
        <v>220</v>
      </c>
      <c r="D210" s="199" t="s">
        <v>226</v>
      </c>
      <c r="E210" s="200" t="s">
        <v>227</v>
      </c>
      <c r="F210" s="201">
        <v>25296.48</v>
      </c>
      <c r="G210" s="201">
        <v>23948.42</v>
      </c>
      <c r="H210" s="201">
        <v>22600.36</v>
      </c>
      <c r="I210" s="201">
        <v>21252.3</v>
      </c>
      <c r="J210" s="201">
        <v>19904.240000000002</v>
      </c>
      <c r="K210" s="201">
        <v>18556.18</v>
      </c>
      <c r="L210" s="201">
        <v>17208.12</v>
      </c>
      <c r="M210" s="201">
        <v>15860.06</v>
      </c>
      <c r="N210" s="201">
        <v>14512</v>
      </c>
      <c r="O210" s="201">
        <v>13163.94</v>
      </c>
      <c r="P210" s="201">
        <v>11815.88</v>
      </c>
      <c r="Q210" s="201">
        <v>10467.82</v>
      </c>
      <c r="R210" s="201">
        <v>9119.7599999999893</v>
      </c>
      <c r="S210" s="202">
        <f t="shared" si="53"/>
        <v>17208.12</v>
      </c>
      <c r="T210" s="179"/>
      <c r="U210" s="181"/>
      <c r="V210" s="182"/>
      <c r="W210" s="182">
        <f t="shared" si="56"/>
        <v>17208.12</v>
      </c>
      <c r="X210" s="203"/>
      <c r="Y210" s="182"/>
      <c r="Z210" s="182"/>
      <c r="AA210" s="181"/>
      <c r="AB210" s="182"/>
      <c r="AC210" s="256">
        <f t="shared" si="55"/>
        <v>17208.12</v>
      </c>
      <c r="AD210" s="179"/>
      <c r="AE210" s="179"/>
      <c r="AF210" s="204">
        <f t="shared" si="37"/>
        <v>0</v>
      </c>
    </row>
    <row r="211" spans="1:32">
      <c r="A211" s="179">
        <v>197</v>
      </c>
      <c r="B211" s="199" t="s">
        <v>450</v>
      </c>
      <c r="C211" s="257" t="s">
        <v>220</v>
      </c>
      <c r="D211" s="199" t="s">
        <v>228</v>
      </c>
      <c r="E211" s="200" t="s">
        <v>229</v>
      </c>
      <c r="F211" s="201">
        <v>141205.07999999999</v>
      </c>
      <c r="G211" s="201">
        <v>140557.57999999999</v>
      </c>
      <c r="H211" s="201">
        <v>139910.07999999999</v>
      </c>
      <c r="I211" s="201">
        <v>139262.57999999999</v>
      </c>
      <c r="J211" s="201">
        <v>138615.07999999999</v>
      </c>
      <c r="K211" s="201">
        <v>137967.57999999999</v>
      </c>
      <c r="L211" s="201">
        <v>137320.07999999999</v>
      </c>
      <c r="M211" s="201">
        <v>136672.57999999999</v>
      </c>
      <c r="N211" s="201">
        <v>136025.07999999999</v>
      </c>
      <c r="O211" s="201">
        <v>135377.57999999999</v>
      </c>
      <c r="P211" s="201">
        <v>134730.07999999999</v>
      </c>
      <c r="Q211" s="201">
        <v>134082.57999999999</v>
      </c>
      <c r="R211" s="201">
        <v>133435.07999999999</v>
      </c>
      <c r="S211" s="202">
        <f t="shared" si="53"/>
        <v>137320.08000000002</v>
      </c>
      <c r="T211" s="179"/>
      <c r="U211" s="181"/>
      <c r="V211" s="182"/>
      <c r="W211" s="182">
        <f t="shared" si="56"/>
        <v>137320.08000000002</v>
      </c>
      <c r="X211" s="203"/>
      <c r="Y211" s="182"/>
      <c r="Z211" s="182"/>
      <c r="AA211" s="181"/>
      <c r="AB211" s="182"/>
      <c r="AC211" s="256">
        <f t="shared" si="55"/>
        <v>137320.08000000002</v>
      </c>
      <c r="AD211" s="179"/>
      <c r="AE211" s="179"/>
      <c r="AF211" s="204">
        <f t="shared" si="37"/>
        <v>0</v>
      </c>
    </row>
    <row r="212" spans="1:32">
      <c r="A212" s="179">
        <v>198</v>
      </c>
      <c r="B212" s="199" t="s">
        <v>450</v>
      </c>
      <c r="C212" s="257" t="s">
        <v>220</v>
      </c>
      <c r="D212" s="199" t="s">
        <v>230</v>
      </c>
      <c r="E212" s="262" t="s">
        <v>231</v>
      </c>
      <c r="F212" s="201">
        <v>82844.59</v>
      </c>
      <c r="G212" s="201">
        <v>81795.92</v>
      </c>
      <c r="H212" s="201">
        <v>80747.25</v>
      </c>
      <c r="I212" s="201">
        <v>79698.58</v>
      </c>
      <c r="J212" s="201">
        <v>78649.91</v>
      </c>
      <c r="K212" s="201">
        <v>77601.240000000005</v>
      </c>
      <c r="L212" s="201">
        <v>76552.570000000007</v>
      </c>
      <c r="M212" s="201">
        <v>75503.899999999994</v>
      </c>
      <c r="N212" s="201">
        <v>74455.23</v>
      </c>
      <c r="O212" s="201">
        <v>73406.559999999998</v>
      </c>
      <c r="P212" s="201">
        <v>72357.89</v>
      </c>
      <c r="Q212" s="201">
        <v>71309.22</v>
      </c>
      <c r="R212" s="201">
        <v>70260.55</v>
      </c>
      <c r="S212" s="202">
        <f t="shared" si="53"/>
        <v>76552.569999999992</v>
      </c>
      <c r="T212" s="179"/>
      <c r="U212" s="181"/>
      <c r="V212" s="182"/>
      <c r="W212" s="182">
        <f t="shared" si="56"/>
        <v>76552.569999999992</v>
      </c>
      <c r="X212" s="203"/>
      <c r="Y212" s="182"/>
      <c r="Z212" s="182"/>
      <c r="AA212" s="181"/>
      <c r="AB212" s="182"/>
      <c r="AC212" s="256">
        <f t="shared" si="55"/>
        <v>76552.569999999992</v>
      </c>
      <c r="AD212" s="179"/>
      <c r="AE212" s="179"/>
      <c r="AF212" s="204">
        <f t="shared" si="37"/>
        <v>0</v>
      </c>
    </row>
    <row r="213" spans="1:32">
      <c r="A213" s="179">
        <v>199</v>
      </c>
      <c r="B213" s="199" t="s">
        <v>450</v>
      </c>
      <c r="C213" s="257" t="s">
        <v>220</v>
      </c>
      <c r="D213" s="199" t="s">
        <v>232</v>
      </c>
      <c r="E213" s="262" t="s">
        <v>233</v>
      </c>
      <c r="F213" s="201">
        <v>96477.490000000107</v>
      </c>
      <c r="G213" s="201">
        <v>95638.56</v>
      </c>
      <c r="H213" s="201">
        <v>94799.63</v>
      </c>
      <c r="I213" s="201">
        <v>93960.7</v>
      </c>
      <c r="J213" s="201">
        <v>93121.77</v>
      </c>
      <c r="K213" s="201">
        <v>92282.84</v>
      </c>
      <c r="L213" s="201">
        <v>91443.91</v>
      </c>
      <c r="M213" s="201">
        <v>90604.980000000098</v>
      </c>
      <c r="N213" s="201">
        <v>89766.050000000105</v>
      </c>
      <c r="O213" s="201">
        <v>88927.120000000097</v>
      </c>
      <c r="P213" s="201">
        <v>88088.190000000104</v>
      </c>
      <c r="Q213" s="201">
        <v>87249.260000000097</v>
      </c>
      <c r="R213" s="201">
        <v>86410.330000000104</v>
      </c>
      <c r="S213" s="202">
        <f t="shared" si="53"/>
        <v>91443.910000000047</v>
      </c>
      <c r="T213" s="179"/>
      <c r="U213" s="181"/>
      <c r="V213" s="182"/>
      <c r="W213" s="182">
        <f t="shared" si="56"/>
        <v>91443.910000000047</v>
      </c>
      <c r="X213" s="203"/>
      <c r="Y213" s="182"/>
      <c r="Z213" s="182"/>
      <c r="AA213" s="181"/>
      <c r="AB213" s="182"/>
      <c r="AC213" s="256">
        <f t="shared" si="55"/>
        <v>91443.910000000047</v>
      </c>
      <c r="AD213" s="179"/>
      <c r="AE213" s="179"/>
      <c r="AF213" s="204">
        <f t="shared" si="37"/>
        <v>0</v>
      </c>
    </row>
    <row r="214" spans="1:32">
      <c r="A214" s="179">
        <v>200</v>
      </c>
      <c r="B214" s="199" t="s">
        <v>450</v>
      </c>
      <c r="C214" s="257" t="s">
        <v>220</v>
      </c>
      <c r="D214" s="199" t="s">
        <v>205</v>
      </c>
      <c r="E214" s="262" t="s">
        <v>234</v>
      </c>
      <c r="F214" s="201">
        <v>98736.3100000001</v>
      </c>
      <c r="G214" s="201">
        <v>92153.88</v>
      </c>
      <c r="H214" s="201">
        <v>85571.45</v>
      </c>
      <c r="I214" s="201">
        <v>78989.02</v>
      </c>
      <c r="J214" s="201">
        <v>72406.59</v>
      </c>
      <c r="K214" s="201">
        <v>65824.160000000003</v>
      </c>
      <c r="L214" s="201">
        <v>314578.2</v>
      </c>
      <c r="M214" s="201">
        <v>318917.87</v>
      </c>
      <c r="N214" s="201">
        <v>375952.24</v>
      </c>
      <c r="O214" s="201">
        <v>369356.59</v>
      </c>
      <c r="P214" s="201">
        <v>362760.94</v>
      </c>
      <c r="Q214" s="201">
        <v>356165.29</v>
      </c>
      <c r="R214" s="201">
        <v>349569.64</v>
      </c>
      <c r="S214" s="202">
        <f t="shared" si="53"/>
        <v>226402.43375000005</v>
      </c>
      <c r="T214" s="179"/>
      <c r="U214" s="181"/>
      <c r="V214" s="182"/>
      <c r="W214" s="182">
        <f t="shared" si="56"/>
        <v>226402.43375000005</v>
      </c>
      <c r="X214" s="203"/>
      <c r="Y214" s="182"/>
      <c r="Z214" s="182"/>
      <c r="AA214" s="181"/>
      <c r="AB214" s="182"/>
      <c r="AC214" s="256">
        <f t="shared" si="55"/>
        <v>226402.43375000005</v>
      </c>
      <c r="AD214" s="179"/>
      <c r="AE214" s="179"/>
      <c r="AF214" s="204">
        <f t="shared" si="37"/>
        <v>0</v>
      </c>
    </row>
    <row r="215" spans="1:32">
      <c r="A215" s="179">
        <v>201</v>
      </c>
      <c r="B215" s="199" t="s">
        <v>450</v>
      </c>
      <c r="C215" s="257" t="s">
        <v>220</v>
      </c>
      <c r="D215" s="199" t="s">
        <v>235</v>
      </c>
      <c r="E215" s="262" t="s">
        <v>1033</v>
      </c>
      <c r="F215" s="201">
        <v>53780.84</v>
      </c>
      <c r="G215" s="201">
        <v>53607.35</v>
      </c>
      <c r="H215" s="201">
        <v>53433.86</v>
      </c>
      <c r="I215" s="201">
        <v>53260.37</v>
      </c>
      <c r="J215" s="201">
        <v>53086.879999999997</v>
      </c>
      <c r="K215" s="201">
        <v>52913.39</v>
      </c>
      <c r="L215" s="201">
        <v>52739.9</v>
      </c>
      <c r="M215" s="201">
        <v>52566.41</v>
      </c>
      <c r="N215" s="201">
        <v>52392.92</v>
      </c>
      <c r="O215" s="201">
        <v>52219.43</v>
      </c>
      <c r="P215" s="201">
        <v>52045.94</v>
      </c>
      <c r="Q215" s="201">
        <v>51872.45</v>
      </c>
      <c r="R215" s="201">
        <v>51698.96</v>
      </c>
      <c r="S215" s="202">
        <f t="shared" si="53"/>
        <v>52739.899999999994</v>
      </c>
      <c r="T215" s="179"/>
      <c r="U215" s="181"/>
      <c r="V215" s="182"/>
      <c r="W215" s="182">
        <f t="shared" si="56"/>
        <v>52739.899999999994</v>
      </c>
      <c r="X215" s="203"/>
      <c r="Y215" s="182"/>
      <c r="Z215" s="182"/>
      <c r="AA215" s="181"/>
      <c r="AB215" s="182"/>
      <c r="AC215" s="256">
        <f t="shared" si="55"/>
        <v>52739.899999999994</v>
      </c>
      <c r="AD215" s="179"/>
      <c r="AE215" s="179"/>
      <c r="AF215" s="204">
        <f t="shared" si="37"/>
        <v>0</v>
      </c>
    </row>
    <row r="216" spans="1:32">
      <c r="A216" s="179">
        <v>202</v>
      </c>
      <c r="B216" s="199" t="s">
        <v>450</v>
      </c>
      <c r="C216" s="257" t="s">
        <v>220</v>
      </c>
      <c r="D216" s="199" t="s">
        <v>236</v>
      </c>
      <c r="E216" s="262" t="s">
        <v>1034</v>
      </c>
      <c r="F216" s="201">
        <v>54740.34</v>
      </c>
      <c r="G216" s="201">
        <v>54613.04</v>
      </c>
      <c r="H216" s="201">
        <v>54485.74</v>
      </c>
      <c r="I216" s="201">
        <v>54358.44</v>
      </c>
      <c r="J216" s="201">
        <v>54231.14</v>
      </c>
      <c r="K216" s="201">
        <v>54103.839999999997</v>
      </c>
      <c r="L216" s="201">
        <v>53976.54</v>
      </c>
      <c r="M216" s="201">
        <v>53849.24</v>
      </c>
      <c r="N216" s="201">
        <v>53721.94</v>
      </c>
      <c r="O216" s="201">
        <v>53594.64</v>
      </c>
      <c r="P216" s="201">
        <v>53467.34</v>
      </c>
      <c r="Q216" s="201">
        <v>53340.04</v>
      </c>
      <c r="R216" s="201">
        <v>53212.74</v>
      </c>
      <c r="S216" s="202">
        <f t="shared" si="53"/>
        <v>53976.54</v>
      </c>
      <c r="T216" s="179"/>
      <c r="U216" s="181"/>
      <c r="V216" s="182"/>
      <c r="W216" s="182">
        <f t="shared" si="56"/>
        <v>53976.54</v>
      </c>
      <c r="X216" s="203"/>
      <c r="Y216" s="182"/>
      <c r="Z216" s="182"/>
      <c r="AA216" s="181"/>
      <c r="AB216" s="182"/>
      <c r="AC216" s="256">
        <f t="shared" si="55"/>
        <v>53976.54</v>
      </c>
      <c r="AD216" s="179"/>
      <c r="AE216" s="179"/>
      <c r="AF216" s="204">
        <f t="shared" si="37"/>
        <v>0</v>
      </c>
    </row>
    <row r="217" spans="1:32">
      <c r="A217" s="179">
        <v>203</v>
      </c>
      <c r="B217" s="199" t="s">
        <v>450</v>
      </c>
      <c r="C217" s="257" t="s">
        <v>220</v>
      </c>
      <c r="D217" s="199" t="s">
        <v>237</v>
      </c>
      <c r="E217" s="262" t="s">
        <v>1035</v>
      </c>
      <c r="F217" s="201">
        <v>54127.82</v>
      </c>
      <c r="G217" s="201">
        <v>53954.33</v>
      </c>
      <c r="H217" s="201">
        <v>53780.84</v>
      </c>
      <c r="I217" s="201">
        <v>53607.35</v>
      </c>
      <c r="J217" s="201">
        <v>53433.86</v>
      </c>
      <c r="K217" s="201">
        <v>53260.37</v>
      </c>
      <c r="L217" s="201">
        <v>53086.879999999997</v>
      </c>
      <c r="M217" s="201">
        <v>52913.39</v>
      </c>
      <c r="N217" s="201">
        <v>52739.9</v>
      </c>
      <c r="O217" s="201">
        <v>52566.41</v>
      </c>
      <c r="P217" s="201">
        <v>52392.92</v>
      </c>
      <c r="Q217" s="201">
        <v>52219.43</v>
      </c>
      <c r="R217" s="201">
        <v>52045.94</v>
      </c>
      <c r="S217" s="202">
        <f t="shared" si="53"/>
        <v>53086.880000000012</v>
      </c>
      <c r="T217" s="179"/>
      <c r="U217" s="181"/>
      <c r="V217" s="182"/>
      <c r="W217" s="182">
        <f t="shared" si="56"/>
        <v>53086.880000000012</v>
      </c>
      <c r="X217" s="203"/>
      <c r="Y217" s="182"/>
      <c r="Z217" s="182"/>
      <c r="AA217" s="181"/>
      <c r="AB217" s="182"/>
      <c r="AC217" s="256">
        <f t="shared" si="55"/>
        <v>53086.880000000012</v>
      </c>
      <c r="AD217" s="179"/>
      <c r="AE217" s="179"/>
      <c r="AF217" s="204">
        <f t="shared" si="37"/>
        <v>0</v>
      </c>
    </row>
    <row r="218" spans="1:32">
      <c r="A218" s="179">
        <v>204</v>
      </c>
      <c r="B218" s="199" t="s">
        <v>450</v>
      </c>
      <c r="C218" s="257" t="s">
        <v>220</v>
      </c>
      <c r="D218" s="199" t="s">
        <v>238</v>
      </c>
      <c r="E218" s="262" t="s">
        <v>1036</v>
      </c>
      <c r="F218" s="201">
        <v>54994.94</v>
      </c>
      <c r="G218" s="201">
        <v>54867.64</v>
      </c>
      <c r="H218" s="201">
        <v>54740.34</v>
      </c>
      <c r="I218" s="201">
        <v>54613.04</v>
      </c>
      <c r="J218" s="201">
        <v>54485.74</v>
      </c>
      <c r="K218" s="201">
        <v>54358.44</v>
      </c>
      <c r="L218" s="201">
        <v>54231.14</v>
      </c>
      <c r="M218" s="201">
        <v>54103.839999999997</v>
      </c>
      <c r="N218" s="201">
        <v>53976.54</v>
      </c>
      <c r="O218" s="201">
        <v>53849.24</v>
      </c>
      <c r="P218" s="201">
        <v>53721.94</v>
      </c>
      <c r="Q218" s="201">
        <v>53594.64</v>
      </c>
      <c r="R218" s="201">
        <v>53467.34</v>
      </c>
      <c r="S218" s="202">
        <f t="shared" si="53"/>
        <v>54231.139999999992</v>
      </c>
      <c r="T218" s="179"/>
      <c r="U218" s="181"/>
      <c r="V218" s="182"/>
      <c r="W218" s="182">
        <f t="shared" si="56"/>
        <v>54231.139999999992</v>
      </c>
      <c r="X218" s="203"/>
      <c r="Y218" s="182"/>
      <c r="Z218" s="182"/>
      <c r="AA218" s="181"/>
      <c r="AB218" s="182"/>
      <c r="AC218" s="256">
        <f t="shared" si="55"/>
        <v>54231.139999999992</v>
      </c>
      <c r="AD218" s="179"/>
      <c r="AE218" s="179"/>
      <c r="AF218" s="204">
        <f t="shared" si="37"/>
        <v>0</v>
      </c>
    </row>
    <row r="219" spans="1:32">
      <c r="A219" s="179">
        <v>205</v>
      </c>
      <c r="B219" s="199"/>
      <c r="C219" s="257" t="s">
        <v>220</v>
      </c>
      <c r="D219" s="199" t="s">
        <v>1037</v>
      </c>
      <c r="E219" s="262" t="s">
        <v>1038</v>
      </c>
      <c r="F219" s="201">
        <v>0</v>
      </c>
      <c r="G219" s="201">
        <v>0</v>
      </c>
      <c r="H219" s="201">
        <v>0</v>
      </c>
      <c r="I219" s="201">
        <v>0</v>
      </c>
      <c r="J219" s="201">
        <v>0</v>
      </c>
      <c r="K219" s="201">
        <v>4316.83</v>
      </c>
      <c r="L219" s="201">
        <v>117539.84</v>
      </c>
      <c r="M219" s="201">
        <v>124791.17</v>
      </c>
      <c r="N219" s="201">
        <v>125247.9</v>
      </c>
      <c r="O219" s="201">
        <v>124177.41</v>
      </c>
      <c r="P219" s="201">
        <v>123106.92</v>
      </c>
      <c r="Q219" s="201">
        <v>122036.43</v>
      </c>
      <c r="R219" s="201">
        <v>120965.94</v>
      </c>
      <c r="S219" s="202">
        <f t="shared" si="53"/>
        <v>66808.289166666669</v>
      </c>
      <c r="T219" s="179"/>
      <c r="U219" s="181"/>
      <c r="V219" s="182"/>
      <c r="W219" s="182">
        <f t="shared" si="56"/>
        <v>66808.289166666669</v>
      </c>
      <c r="X219" s="203"/>
      <c r="Y219" s="182"/>
      <c r="Z219" s="182"/>
      <c r="AA219" s="181"/>
      <c r="AB219" s="182"/>
      <c r="AC219" s="256">
        <f>+S219</f>
        <v>66808.289166666669</v>
      </c>
      <c r="AD219" s="179"/>
      <c r="AE219" s="179"/>
      <c r="AF219" s="204"/>
    </row>
    <row r="220" spans="1:32">
      <c r="A220" s="179">
        <v>206</v>
      </c>
      <c r="B220" s="199"/>
      <c r="C220" s="257" t="s">
        <v>220</v>
      </c>
      <c r="D220" s="199" t="s">
        <v>1039</v>
      </c>
      <c r="E220" s="262" t="s">
        <v>1040</v>
      </c>
      <c r="F220" s="201">
        <v>0</v>
      </c>
      <c r="G220" s="201">
        <v>0</v>
      </c>
      <c r="H220" s="201">
        <v>0</v>
      </c>
      <c r="I220" s="201">
        <v>0</v>
      </c>
      <c r="J220" s="201">
        <v>0</v>
      </c>
      <c r="K220" s="201">
        <v>3453.47</v>
      </c>
      <c r="L220" s="201">
        <v>94295.27</v>
      </c>
      <c r="M220" s="201">
        <v>100396.96</v>
      </c>
      <c r="N220" s="201">
        <v>101054.71</v>
      </c>
      <c r="O220" s="201">
        <v>100483.78</v>
      </c>
      <c r="P220" s="201">
        <v>99912.85</v>
      </c>
      <c r="Q220" s="201">
        <v>99341.92</v>
      </c>
      <c r="R220" s="201">
        <v>98770.99</v>
      </c>
      <c r="S220" s="202">
        <f t="shared" si="53"/>
        <v>54027.037916666675</v>
      </c>
      <c r="T220" s="179"/>
      <c r="U220" s="181"/>
      <c r="V220" s="182"/>
      <c r="W220" s="182">
        <f t="shared" si="56"/>
        <v>54027.037916666675</v>
      </c>
      <c r="X220" s="203"/>
      <c r="Y220" s="182"/>
      <c r="Z220" s="182"/>
      <c r="AA220" s="181"/>
      <c r="AB220" s="182"/>
      <c r="AC220" s="256">
        <f t="shared" ref="AC220:AC221" si="57">+S220</f>
        <v>54027.037916666675</v>
      </c>
      <c r="AD220" s="179"/>
      <c r="AE220" s="179"/>
      <c r="AF220" s="204"/>
    </row>
    <row r="221" spans="1:32">
      <c r="A221" s="179">
        <v>207</v>
      </c>
      <c r="B221" s="199"/>
      <c r="C221" s="257" t="s">
        <v>220</v>
      </c>
      <c r="D221" s="199" t="s">
        <v>1041</v>
      </c>
      <c r="E221" s="262" t="s">
        <v>1042</v>
      </c>
      <c r="F221" s="201">
        <v>0</v>
      </c>
      <c r="G221" s="201">
        <v>0</v>
      </c>
      <c r="H221" s="201">
        <v>0</v>
      </c>
      <c r="I221" s="201">
        <v>0</v>
      </c>
      <c r="J221" s="201">
        <v>0</v>
      </c>
      <c r="K221" s="201">
        <v>5180.2</v>
      </c>
      <c r="L221" s="201">
        <v>141838</v>
      </c>
      <c r="M221" s="201">
        <v>151441.49</v>
      </c>
      <c r="N221" s="201">
        <v>152866.64000000001</v>
      </c>
      <c r="O221" s="201">
        <v>152438.44</v>
      </c>
      <c r="P221" s="201">
        <v>152010.23999999999</v>
      </c>
      <c r="Q221" s="201">
        <v>151582.04</v>
      </c>
      <c r="R221" s="201">
        <v>151153.84</v>
      </c>
      <c r="S221" s="202">
        <f t="shared" si="53"/>
        <v>81911.164166666669</v>
      </c>
      <c r="T221" s="179"/>
      <c r="U221" s="181"/>
      <c r="V221" s="182"/>
      <c r="W221" s="182">
        <f t="shared" si="56"/>
        <v>81911.164166666669</v>
      </c>
      <c r="X221" s="203"/>
      <c r="Y221" s="182"/>
      <c r="Z221" s="182"/>
      <c r="AA221" s="181"/>
      <c r="AB221" s="182"/>
      <c r="AC221" s="256">
        <f t="shared" si="57"/>
        <v>81911.164166666669</v>
      </c>
      <c r="AD221" s="179"/>
      <c r="AE221" s="179"/>
      <c r="AF221" s="204"/>
    </row>
    <row r="222" spans="1:32">
      <c r="A222" s="179">
        <v>208</v>
      </c>
      <c r="B222" s="199"/>
      <c r="C222" s="257" t="s">
        <v>220</v>
      </c>
      <c r="D222" s="199" t="s">
        <v>239</v>
      </c>
      <c r="E222" s="262" t="s">
        <v>325</v>
      </c>
      <c r="F222" s="201">
        <v>-1525788.02</v>
      </c>
      <c r="G222" s="201">
        <v>0</v>
      </c>
      <c r="H222" s="201">
        <v>0</v>
      </c>
      <c r="I222" s="201">
        <v>0</v>
      </c>
      <c r="J222" s="201">
        <v>0</v>
      </c>
      <c r="K222" s="201">
        <v>0</v>
      </c>
      <c r="L222" s="201">
        <v>0</v>
      </c>
      <c r="M222" s="201">
        <v>0</v>
      </c>
      <c r="N222" s="201">
        <v>0</v>
      </c>
      <c r="O222" s="201">
        <v>0</v>
      </c>
      <c r="P222" s="201">
        <v>0</v>
      </c>
      <c r="Q222" s="201">
        <v>0</v>
      </c>
      <c r="R222" s="201">
        <v>0</v>
      </c>
      <c r="S222" s="202">
        <f t="shared" si="53"/>
        <v>-63574.500833333332</v>
      </c>
      <c r="T222" s="179"/>
      <c r="U222" s="181"/>
      <c r="V222" s="182">
        <f>+S222</f>
        <v>-63574.500833333332</v>
      </c>
      <c r="W222" s="182"/>
      <c r="X222" s="203"/>
      <c r="Y222" s="182"/>
      <c r="Z222" s="182"/>
      <c r="AA222" s="181"/>
      <c r="AB222" s="182"/>
      <c r="AC222" s="256"/>
      <c r="AD222" s="256">
        <f>+S222</f>
        <v>-63574.500833333332</v>
      </c>
      <c r="AE222" s="179"/>
      <c r="AF222" s="204"/>
    </row>
    <row r="223" spans="1:32">
      <c r="A223" s="179">
        <v>209</v>
      </c>
      <c r="B223" s="199" t="s">
        <v>450</v>
      </c>
      <c r="C223" s="257" t="s">
        <v>220</v>
      </c>
      <c r="D223" s="199" t="s">
        <v>125</v>
      </c>
      <c r="E223" s="262" t="s">
        <v>325</v>
      </c>
      <c r="F223" s="221">
        <v>0</v>
      </c>
      <c r="G223" s="221">
        <v>-1515906.26</v>
      </c>
      <c r="H223" s="221">
        <v>-1505331.72</v>
      </c>
      <c r="I223" s="221">
        <v>-1495453.58</v>
      </c>
      <c r="J223" s="221">
        <v>-1485575.44</v>
      </c>
      <c r="K223" s="221">
        <v>-1485511.11</v>
      </c>
      <c r="L223" s="221">
        <v>-1816372.27</v>
      </c>
      <c r="M223" s="221">
        <v>-1829467.33</v>
      </c>
      <c r="N223" s="221">
        <v>-1821810</v>
      </c>
      <c r="O223" s="221">
        <v>-1809880.74</v>
      </c>
      <c r="P223" s="221">
        <v>-1797951.48</v>
      </c>
      <c r="Q223" s="221">
        <v>-1785197.07</v>
      </c>
      <c r="R223" s="221">
        <v>-1773272.34</v>
      </c>
      <c r="S223" s="224">
        <f t="shared" si="53"/>
        <v>-1602924.4308333334</v>
      </c>
      <c r="T223" s="179"/>
      <c r="U223" s="181"/>
      <c r="V223" s="182">
        <f>+S223</f>
        <v>-1602924.4308333334</v>
      </c>
      <c r="X223" s="203"/>
      <c r="Y223" s="182"/>
      <c r="Z223" s="182"/>
      <c r="AA223" s="181"/>
      <c r="AB223" s="182"/>
      <c r="AC223" s="256"/>
      <c r="AD223" s="256">
        <f>+S223</f>
        <v>-1602924.4308333334</v>
      </c>
      <c r="AE223" s="179"/>
      <c r="AF223" s="204" t="e">
        <f>+U223+#REF!-AD223</f>
        <v>#REF!</v>
      </c>
    </row>
    <row r="224" spans="1:32">
      <c r="A224" s="179">
        <v>210</v>
      </c>
      <c r="B224" s="179"/>
      <c r="C224" s="179"/>
      <c r="D224" s="179"/>
      <c r="E224" s="264" t="s">
        <v>240</v>
      </c>
      <c r="F224" s="201">
        <f>SUM(F207:F223)</f>
        <v>98736.310000000289</v>
      </c>
      <c r="G224" s="201">
        <f t="shared" ref="G224:R224" si="58">SUM(G207:G223)</f>
        <v>92153.879999999888</v>
      </c>
      <c r="H224" s="201">
        <f t="shared" si="58"/>
        <v>85571.450000000186</v>
      </c>
      <c r="I224" s="201">
        <f t="shared" si="58"/>
        <v>78989.020000000251</v>
      </c>
      <c r="J224" s="201">
        <f t="shared" si="58"/>
        <v>72406.590000000084</v>
      </c>
      <c r="K224" s="201">
        <f t="shared" si="58"/>
        <v>65824.159999999916</v>
      </c>
      <c r="L224" s="201">
        <f t="shared" si="58"/>
        <v>314578.19999999972</v>
      </c>
      <c r="M224" s="201">
        <f t="shared" si="58"/>
        <v>318917.87000000011</v>
      </c>
      <c r="N224" s="201">
        <f t="shared" si="58"/>
        <v>375952.23999999976</v>
      </c>
      <c r="O224" s="201">
        <f t="shared" si="58"/>
        <v>369356.59000000008</v>
      </c>
      <c r="P224" s="201">
        <f t="shared" si="58"/>
        <v>362760.93999999994</v>
      </c>
      <c r="Q224" s="201">
        <f t="shared" si="58"/>
        <v>356165.28999999934</v>
      </c>
      <c r="R224" s="201">
        <f t="shared" si="58"/>
        <v>349569.6399999999</v>
      </c>
      <c r="S224" s="202">
        <f>SUM(S207:S223)</f>
        <v>226402.43375000008</v>
      </c>
      <c r="T224" s="179"/>
      <c r="U224" s="181"/>
      <c r="V224" s="182"/>
      <c r="W224" s="182"/>
      <c r="X224" s="203"/>
      <c r="Y224" s="182"/>
      <c r="Z224" s="182"/>
      <c r="AA224" s="181"/>
      <c r="AB224" s="182"/>
      <c r="AC224" s="179"/>
      <c r="AD224" s="179"/>
      <c r="AE224" s="179"/>
      <c r="AF224" s="204">
        <f t="shared" si="37"/>
        <v>0</v>
      </c>
    </row>
    <row r="225" spans="1:32">
      <c r="A225" s="179">
        <v>211</v>
      </c>
      <c r="B225" s="179"/>
      <c r="C225" s="179"/>
      <c r="D225" s="179"/>
      <c r="E225" s="265"/>
      <c r="F225" s="201"/>
      <c r="G225" s="260"/>
      <c r="H225" s="248"/>
      <c r="I225" s="248"/>
      <c r="J225" s="249"/>
      <c r="K225" s="250"/>
      <c r="L225" s="251"/>
      <c r="M225" s="252"/>
      <c r="N225" s="253"/>
      <c r="O225" s="220"/>
      <c r="P225" s="254"/>
      <c r="Q225" s="261"/>
      <c r="R225" s="201"/>
      <c r="S225" s="219"/>
      <c r="T225" s="179"/>
      <c r="U225" s="181"/>
      <c r="V225" s="182"/>
      <c r="W225" s="182"/>
      <c r="X225" s="203"/>
      <c r="Y225" s="182"/>
      <c r="Z225" s="182"/>
      <c r="AA225" s="181"/>
      <c r="AB225" s="182"/>
      <c r="AC225" s="179"/>
      <c r="AD225" s="179"/>
      <c r="AE225" s="179"/>
      <c r="AF225" s="204">
        <f t="shared" ref="AF225:AF300" si="59">+U225+V225-AD225</f>
        <v>0</v>
      </c>
    </row>
    <row r="226" spans="1:32">
      <c r="A226" s="179">
        <v>212</v>
      </c>
      <c r="B226" s="199" t="s">
        <v>450</v>
      </c>
      <c r="C226" s="199" t="s">
        <v>241</v>
      </c>
      <c r="D226" s="199" t="s">
        <v>198</v>
      </c>
      <c r="E226" s="200" t="s">
        <v>243</v>
      </c>
      <c r="F226" s="201">
        <v>744300.47</v>
      </c>
      <c r="G226" s="201">
        <v>740886.25</v>
      </c>
      <c r="H226" s="201">
        <v>737472.03</v>
      </c>
      <c r="I226" s="201">
        <v>734057.81</v>
      </c>
      <c r="J226" s="201">
        <v>730643.59</v>
      </c>
      <c r="K226" s="201">
        <v>727229.37</v>
      </c>
      <c r="L226" s="201">
        <v>723815.15</v>
      </c>
      <c r="M226" s="201">
        <v>720400.93</v>
      </c>
      <c r="N226" s="201">
        <v>716986.71</v>
      </c>
      <c r="O226" s="201">
        <v>713572.49</v>
      </c>
      <c r="P226" s="201">
        <v>710158.27</v>
      </c>
      <c r="Q226" s="201">
        <v>706744.05</v>
      </c>
      <c r="R226" s="201">
        <v>703329.83</v>
      </c>
      <c r="S226" s="202">
        <f>((F226+R226)+((G226+H226+I226+J226+K226+L226+M226+N226+O226+P226+Q226)*2))/24</f>
        <v>723815.14999999991</v>
      </c>
      <c r="T226" s="179"/>
      <c r="U226" s="181"/>
      <c r="V226" s="182"/>
      <c r="W226" s="182">
        <f t="shared" ref="W226" si="60">+S226</f>
        <v>723815.14999999991</v>
      </c>
      <c r="X226" s="203"/>
      <c r="Y226" s="182"/>
      <c r="Z226" s="182"/>
      <c r="AA226" s="181"/>
      <c r="AB226" s="182"/>
      <c r="AC226" s="256">
        <f>+S226</f>
        <v>723815.14999999991</v>
      </c>
      <c r="AD226" s="179"/>
      <c r="AE226" s="179"/>
      <c r="AF226" s="204">
        <f t="shared" si="59"/>
        <v>0</v>
      </c>
    </row>
    <row r="227" spans="1:32">
      <c r="A227" s="179">
        <v>213</v>
      </c>
      <c r="B227" s="179"/>
      <c r="C227" s="179"/>
      <c r="D227" s="179"/>
      <c r="E227" s="200" t="s">
        <v>240</v>
      </c>
      <c r="F227" s="206">
        <f t="shared" ref="F227:S227" si="61">SUM(F226:F226)</f>
        <v>744300.47</v>
      </c>
      <c r="G227" s="206">
        <f t="shared" si="61"/>
        <v>740886.25</v>
      </c>
      <c r="H227" s="206">
        <f t="shared" si="61"/>
        <v>737472.03</v>
      </c>
      <c r="I227" s="206">
        <f t="shared" si="61"/>
        <v>734057.81</v>
      </c>
      <c r="J227" s="206">
        <f t="shared" si="61"/>
        <v>730643.59</v>
      </c>
      <c r="K227" s="206">
        <f t="shared" si="61"/>
        <v>727229.37</v>
      </c>
      <c r="L227" s="206">
        <f t="shared" si="61"/>
        <v>723815.15</v>
      </c>
      <c r="M227" s="206">
        <f t="shared" si="61"/>
        <v>720400.93</v>
      </c>
      <c r="N227" s="206">
        <f t="shared" si="61"/>
        <v>716986.71</v>
      </c>
      <c r="O227" s="206">
        <f t="shared" si="61"/>
        <v>713572.49</v>
      </c>
      <c r="P227" s="206">
        <f t="shared" si="61"/>
        <v>710158.27</v>
      </c>
      <c r="Q227" s="206">
        <f t="shared" si="61"/>
        <v>706744.05</v>
      </c>
      <c r="R227" s="206">
        <f t="shared" si="61"/>
        <v>703329.83</v>
      </c>
      <c r="S227" s="207">
        <f t="shared" si="61"/>
        <v>723815.14999999991</v>
      </c>
      <c r="T227" s="179"/>
      <c r="U227" s="181"/>
      <c r="V227" s="182"/>
      <c r="W227" s="182"/>
      <c r="X227" s="203"/>
      <c r="Y227" s="182"/>
      <c r="Z227" s="182"/>
      <c r="AA227" s="181"/>
      <c r="AB227" s="182"/>
      <c r="AC227" s="179"/>
      <c r="AD227" s="179"/>
      <c r="AE227" s="179"/>
      <c r="AF227" s="204">
        <f t="shared" si="59"/>
        <v>0</v>
      </c>
    </row>
    <row r="228" spans="1:32">
      <c r="A228" s="179">
        <v>214</v>
      </c>
      <c r="B228" s="179"/>
      <c r="C228" s="179"/>
      <c r="D228" s="179"/>
      <c r="E228" s="225"/>
      <c r="F228" s="201"/>
      <c r="G228" s="260"/>
      <c r="H228" s="248"/>
      <c r="I228" s="248"/>
      <c r="J228" s="249"/>
      <c r="K228" s="250"/>
      <c r="L228" s="251"/>
      <c r="M228" s="252"/>
      <c r="N228" s="253"/>
      <c r="O228" s="220"/>
      <c r="P228" s="254"/>
      <c r="Q228" s="261"/>
      <c r="R228" s="201"/>
      <c r="S228" s="219"/>
      <c r="T228" s="179"/>
      <c r="U228" s="181"/>
      <c r="V228" s="182"/>
      <c r="W228" s="182"/>
      <c r="X228" s="203"/>
      <c r="Y228" s="182"/>
      <c r="Z228" s="182"/>
      <c r="AA228" s="181"/>
      <c r="AB228" s="182"/>
      <c r="AC228" s="179"/>
      <c r="AD228" s="179"/>
      <c r="AE228" s="179"/>
      <c r="AF228" s="204">
        <f t="shared" si="59"/>
        <v>0</v>
      </c>
    </row>
    <row r="229" spans="1:32">
      <c r="A229" s="179">
        <v>215</v>
      </c>
      <c r="B229" s="199" t="s">
        <v>450</v>
      </c>
      <c r="C229" s="199" t="s">
        <v>210</v>
      </c>
      <c r="D229" s="199" t="s">
        <v>196</v>
      </c>
      <c r="E229" s="200" t="s">
        <v>244</v>
      </c>
      <c r="F229" s="201">
        <v>0</v>
      </c>
      <c r="G229" s="201">
        <v>0</v>
      </c>
      <c r="H229" s="201">
        <v>0</v>
      </c>
      <c r="I229" s="201">
        <v>0</v>
      </c>
      <c r="J229" s="201">
        <v>0</v>
      </c>
      <c r="K229" s="201">
        <v>0</v>
      </c>
      <c r="L229" s="201">
        <v>0</v>
      </c>
      <c r="M229" s="201">
        <v>0</v>
      </c>
      <c r="N229" s="201">
        <v>0</v>
      </c>
      <c r="O229" s="201">
        <v>0</v>
      </c>
      <c r="P229" s="201">
        <v>11897</v>
      </c>
      <c r="Q229" s="201">
        <v>0</v>
      </c>
      <c r="R229" s="201">
        <v>0</v>
      </c>
      <c r="S229" s="202">
        <f t="shared" ref="S229:S292" si="62">((F229+R229)+((G229+H229+I229+J229+K229+L229+M229+N229+O229+P229+Q229)*2))/24</f>
        <v>991.41666666666663</v>
      </c>
      <c r="T229" s="179"/>
      <c r="U229" s="181">
        <f t="shared" ref="U229:U266" si="63">+S229</f>
        <v>991.41666666666663</v>
      </c>
      <c r="V229" s="182"/>
      <c r="W229" s="182"/>
      <c r="X229" s="203"/>
      <c r="Y229" s="182"/>
      <c r="Z229" s="182"/>
      <c r="AA229" s="181"/>
      <c r="AB229" s="182"/>
      <c r="AC229" s="179"/>
      <c r="AD229" s="256">
        <f t="shared" ref="AD229:AD263" si="64">+U229</f>
        <v>991.41666666666663</v>
      </c>
      <c r="AE229" s="179"/>
      <c r="AF229" s="204">
        <f t="shared" si="59"/>
        <v>0</v>
      </c>
    </row>
    <row r="230" spans="1:32">
      <c r="A230" s="179">
        <v>216</v>
      </c>
      <c r="B230" s="199" t="s">
        <v>450</v>
      </c>
      <c r="C230" s="199" t="s">
        <v>246</v>
      </c>
      <c r="D230" s="199" t="s">
        <v>125</v>
      </c>
      <c r="E230" s="200" t="s">
        <v>247</v>
      </c>
      <c r="F230" s="201">
        <v>0</v>
      </c>
      <c r="G230" s="201">
        <v>0</v>
      </c>
      <c r="H230" s="201">
        <v>0</v>
      </c>
      <c r="I230" s="201">
        <v>0</v>
      </c>
      <c r="J230" s="201">
        <v>0</v>
      </c>
      <c r="K230" s="201">
        <v>0</v>
      </c>
      <c r="L230" s="201">
        <v>0</v>
      </c>
      <c r="M230" s="201">
        <v>0</v>
      </c>
      <c r="N230" s="201">
        <v>268.73</v>
      </c>
      <c r="O230" s="201">
        <v>161.13999999999999</v>
      </c>
      <c r="P230" s="201">
        <v>489.97</v>
      </c>
      <c r="Q230" s="201">
        <v>36026.769999999997</v>
      </c>
      <c r="R230" s="201">
        <v>108101.06</v>
      </c>
      <c r="S230" s="202">
        <f t="shared" si="62"/>
        <v>7583.0949999999984</v>
      </c>
      <c r="T230" s="179"/>
      <c r="U230" s="181">
        <f>+S230</f>
        <v>7583.0949999999984</v>
      </c>
      <c r="V230" s="182"/>
      <c r="W230" s="182"/>
      <c r="X230" s="203"/>
      <c r="Y230" s="182"/>
      <c r="Z230" s="182"/>
      <c r="AA230" s="181"/>
      <c r="AB230" s="182"/>
      <c r="AC230" s="179"/>
      <c r="AD230" s="256">
        <f>+S230</f>
        <v>7583.0949999999984</v>
      </c>
      <c r="AE230" s="179"/>
      <c r="AF230" s="204"/>
    </row>
    <row r="231" spans="1:32">
      <c r="A231" s="179">
        <v>217</v>
      </c>
      <c r="B231" s="199" t="s">
        <v>1022</v>
      </c>
      <c r="C231" s="199" t="s">
        <v>245</v>
      </c>
      <c r="D231" s="199" t="s">
        <v>125</v>
      </c>
      <c r="E231" s="200" t="s">
        <v>1043</v>
      </c>
      <c r="F231" s="201">
        <v>0</v>
      </c>
      <c r="G231" s="201">
        <v>-6471445.4199999999</v>
      </c>
      <c r="H231" s="201">
        <v>-5663151</v>
      </c>
      <c r="I231" s="201">
        <v>-5418595.4500000002</v>
      </c>
      <c r="J231" s="201">
        <v>-5607880.4199999999</v>
      </c>
      <c r="K231" s="201">
        <v>-5846699.3799999999</v>
      </c>
      <c r="L231" s="201">
        <v>-6398845.7599999998</v>
      </c>
      <c r="M231" s="201">
        <v>-6874331.6200000001</v>
      </c>
      <c r="N231" s="201">
        <v>-7305346.4400000004</v>
      </c>
      <c r="O231" s="201">
        <v>-7626647.4199999999</v>
      </c>
      <c r="P231" s="201">
        <v>-7628693.4400000004</v>
      </c>
      <c r="Q231" s="201">
        <v>-7119703.0800000001</v>
      </c>
      <c r="R231" s="201">
        <v>-6805449.96</v>
      </c>
      <c r="S231" s="202">
        <f t="shared" si="62"/>
        <v>-6280338.7008333327</v>
      </c>
      <c r="T231" s="179"/>
      <c r="U231" s="181">
        <f>+S231</f>
        <v>-6280338.7008333327</v>
      </c>
      <c r="V231" s="182"/>
      <c r="W231" s="182"/>
      <c r="X231" s="203"/>
      <c r="Y231" s="182"/>
      <c r="Z231" s="182"/>
      <c r="AA231" s="181"/>
      <c r="AB231" s="182"/>
      <c r="AC231" s="179"/>
      <c r="AD231" s="256">
        <f>+S231</f>
        <v>-6280338.7008333327</v>
      </c>
      <c r="AE231" s="179"/>
      <c r="AF231" s="204"/>
    </row>
    <row r="232" spans="1:32">
      <c r="A232" s="179">
        <v>218</v>
      </c>
      <c r="B232" s="199" t="s">
        <v>475</v>
      </c>
      <c r="C232" s="199" t="s">
        <v>245</v>
      </c>
      <c r="D232" s="199" t="s">
        <v>589</v>
      </c>
      <c r="E232" s="200" t="s">
        <v>590</v>
      </c>
      <c r="F232" s="201">
        <v>0</v>
      </c>
      <c r="G232" s="201">
        <v>0</v>
      </c>
      <c r="H232" s="201">
        <v>0</v>
      </c>
      <c r="I232" s="201">
        <v>0</v>
      </c>
      <c r="J232" s="201">
        <v>0</v>
      </c>
      <c r="K232" s="201">
        <v>0</v>
      </c>
      <c r="L232" s="201">
        <v>0</v>
      </c>
      <c r="M232" s="201">
        <v>0</v>
      </c>
      <c r="N232" s="201">
        <v>0</v>
      </c>
      <c r="O232" s="201">
        <v>0</v>
      </c>
      <c r="P232" s="201">
        <v>0</v>
      </c>
      <c r="Q232" s="201">
        <v>0</v>
      </c>
      <c r="R232" s="201">
        <v>0</v>
      </c>
      <c r="S232" s="202">
        <f t="shared" si="62"/>
        <v>0</v>
      </c>
      <c r="T232" s="179"/>
      <c r="U232" s="181">
        <f t="shared" si="63"/>
        <v>0</v>
      </c>
      <c r="V232" s="182"/>
      <c r="W232" s="182"/>
      <c r="X232" s="203"/>
      <c r="Y232" s="182"/>
      <c r="Z232" s="182"/>
      <c r="AA232" s="181"/>
      <c r="AB232" s="182"/>
      <c r="AC232" s="179"/>
      <c r="AD232" s="256">
        <f t="shared" si="64"/>
        <v>0</v>
      </c>
      <c r="AE232" s="179"/>
      <c r="AF232" s="204">
        <f t="shared" si="59"/>
        <v>0</v>
      </c>
    </row>
    <row r="233" spans="1:32">
      <c r="A233" s="179">
        <v>219</v>
      </c>
      <c r="B233" s="199" t="s">
        <v>477</v>
      </c>
      <c r="C233" s="199" t="s">
        <v>245</v>
      </c>
      <c r="D233" s="199" t="s">
        <v>591</v>
      </c>
      <c r="E233" s="200" t="s">
        <v>592</v>
      </c>
      <c r="F233" s="201">
        <v>47614629.100000001</v>
      </c>
      <c r="G233" s="201">
        <v>47614629.100000001</v>
      </c>
      <c r="H233" s="201">
        <v>47614629.100000001</v>
      </c>
      <c r="I233" s="201">
        <v>47614629.100000001</v>
      </c>
      <c r="J233" s="201">
        <v>47614629.100000001</v>
      </c>
      <c r="K233" s="201">
        <v>41832342</v>
      </c>
      <c r="L233" s="201">
        <v>41832342</v>
      </c>
      <c r="M233" s="201">
        <v>41832342</v>
      </c>
      <c r="N233" s="201">
        <v>41832342</v>
      </c>
      <c r="O233" s="201">
        <v>41832342</v>
      </c>
      <c r="P233" s="201">
        <v>41832342</v>
      </c>
      <c r="Q233" s="201">
        <v>41832342</v>
      </c>
      <c r="R233" s="201">
        <v>38966901</v>
      </c>
      <c r="S233" s="202">
        <f t="shared" si="62"/>
        <v>43881306.287500001</v>
      </c>
      <c r="T233" s="179"/>
      <c r="U233" s="181">
        <f t="shared" si="63"/>
        <v>43881306.287500001</v>
      </c>
      <c r="V233" s="182"/>
      <c r="W233" s="182"/>
      <c r="X233" s="203"/>
      <c r="Y233" s="182"/>
      <c r="Z233" s="182"/>
      <c r="AA233" s="181"/>
      <c r="AB233" s="182"/>
      <c r="AC233" s="179"/>
      <c r="AD233" s="256">
        <f t="shared" si="64"/>
        <v>43881306.287500001</v>
      </c>
      <c r="AE233" s="179"/>
      <c r="AF233" s="204">
        <f t="shared" si="59"/>
        <v>0</v>
      </c>
    </row>
    <row r="234" spans="1:32">
      <c r="A234" s="179">
        <v>220</v>
      </c>
      <c r="B234" s="199" t="s">
        <v>477</v>
      </c>
      <c r="C234" s="199" t="s">
        <v>245</v>
      </c>
      <c r="D234" s="199" t="s">
        <v>593</v>
      </c>
      <c r="E234" s="200" t="s">
        <v>594</v>
      </c>
      <c r="F234" s="201">
        <v>974030</v>
      </c>
      <c r="G234" s="201">
        <v>974030</v>
      </c>
      <c r="H234" s="201">
        <v>974030</v>
      </c>
      <c r="I234" s="201">
        <v>974030</v>
      </c>
      <c r="J234" s="201">
        <v>974030</v>
      </c>
      <c r="K234" s="201">
        <v>1088889</v>
      </c>
      <c r="L234" s="201">
        <v>1088889</v>
      </c>
      <c r="M234" s="201">
        <v>1088889</v>
      </c>
      <c r="N234" s="201">
        <v>1088889</v>
      </c>
      <c r="O234" s="201">
        <v>1088889</v>
      </c>
      <c r="P234" s="201">
        <v>1088889</v>
      </c>
      <c r="Q234" s="201">
        <v>1088889</v>
      </c>
      <c r="R234" s="201">
        <v>1045610</v>
      </c>
      <c r="S234" s="202">
        <f t="shared" si="62"/>
        <v>1044013.5833333334</v>
      </c>
      <c r="T234" s="179"/>
      <c r="U234" s="181">
        <f t="shared" si="63"/>
        <v>1044013.5833333334</v>
      </c>
      <c r="V234" s="182"/>
      <c r="W234" s="182"/>
      <c r="X234" s="203"/>
      <c r="Y234" s="182"/>
      <c r="Z234" s="182"/>
      <c r="AA234" s="181"/>
      <c r="AB234" s="182"/>
      <c r="AC234" s="179"/>
      <c r="AD234" s="256">
        <f t="shared" si="64"/>
        <v>1044013.5833333334</v>
      </c>
      <c r="AE234" s="179"/>
      <c r="AF234" s="204">
        <f t="shared" si="59"/>
        <v>0</v>
      </c>
    </row>
    <row r="235" spans="1:32">
      <c r="A235" s="179">
        <v>221</v>
      </c>
      <c r="B235" s="199" t="s">
        <v>475</v>
      </c>
      <c r="C235" s="199" t="s">
        <v>245</v>
      </c>
      <c r="D235" s="199" t="s">
        <v>595</v>
      </c>
      <c r="E235" s="200" t="s">
        <v>596</v>
      </c>
      <c r="F235" s="201">
        <v>572922.88</v>
      </c>
      <c r="G235" s="201">
        <v>576467.22</v>
      </c>
      <c r="H235" s="201">
        <v>579688.36</v>
      </c>
      <c r="I235" s="201">
        <v>583274.55000000005</v>
      </c>
      <c r="J235" s="201">
        <v>-1.16415321826935E-10</v>
      </c>
      <c r="K235" s="201">
        <v>-1.16415321826935E-10</v>
      </c>
      <c r="L235" s="201">
        <v>-1.16415321826935E-10</v>
      </c>
      <c r="M235" s="201">
        <v>-1.16415321826935E-10</v>
      </c>
      <c r="N235" s="201">
        <v>-1.16415321826935E-10</v>
      </c>
      <c r="O235" s="201">
        <v>-1.16415321826935E-10</v>
      </c>
      <c r="P235" s="201">
        <v>-1.16415321826935E-10</v>
      </c>
      <c r="Q235" s="201">
        <v>-1.16415321826935E-10</v>
      </c>
      <c r="R235" s="201">
        <v>-1.16415321826935E-10</v>
      </c>
      <c r="S235" s="202">
        <f t="shared" si="62"/>
        <v>168824.29749999999</v>
      </c>
      <c r="T235" s="179"/>
      <c r="U235" s="181">
        <f t="shared" si="63"/>
        <v>168824.29749999999</v>
      </c>
      <c r="V235" s="182"/>
      <c r="W235" s="182"/>
      <c r="X235" s="203"/>
      <c r="Y235" s="182"/>
      <c r="Z235" s="182"/>
      <c r="AA235" s="181"/>
      <c r="AB235" s="182"/>
      <c r="AC235" s="179"/>
      <c r="AD235" s="256">
        <f t="shared" si="64"/>
        <v>168824.29749999999</v>
      </c>
      <c r="AE235" s="179"/>
      <c r="AF235" s="204">
        <f t="shared" si="59"/>
        <v>0</v>
      </c>
    </row>
    <row r="236" spans="1:32">
      <c r="A236" s="179">
        <v>222</v>
      </c>
      <c r="B236" s="199" t="s">
        <v>477</v>
      </c>
      <c r="C236" s="199" t="s">
        <v>245</v>
      </c>
      <c r="D236" s="257" t="s">
        <v>597</v>
      </c>
      <c r="E236" s="200" t="s">
        <v>598</v>
      </c>
      <c r="F236" s="201">
        <v>384645.37</v>
      </c>
      <c r="G236" s="201">
        <v>398905.59999999998</v>
      </c>
      <c r="H236" s="201">
        <v>463777.73</v>
      </c>
      <c r="I236" s="201">
        <v>482988.6</v>
      </c>
      <c r="J236" s="201">
        <v>634060.62</v>
      </c>
      <c r="K236" s="201">
        <v>663797.04</v>
      </c>
      <c r="L236" s="201">
        <v>811772.32</v>
      </c>
      <c r="M236" s="201">
        <v>1016915.43</v>
      </c>
      <c r="N236" s="201">
        <v>1039975.18</v>
      </c>
      <c r="O236" s="201">
        <v>1158662.44</v>
      </c>
      <c r="P236" s="201">
        <v>1330946.1000000001</v>
      </c>
      <c r="Q236" s="201">
        <v>308493.81</v>
      </c>
      <c r="R236" s="201">
        <v>373342.4</v>
      </c>
      <c r="S236" s="202">
        <f t="shared" si="62"/>
        <v>724107.39624999987</v>
      </c>
      <c r="T236" s="179"/>
      <c r="U236" s="181"/>
      <c r="V236" s="182"/>
      <c r="W236" s="182"/>
      <c r="X236" s="203">
        <f>+S236</f>
        <v>724107.39624999987</v>
      </c>
      <c r="Y236" s="182"/>
      <c r="Z236" s="182"/>
      <c r="AA236" s="181"/>
      <c r="AB236" s="182">
        <f>+X236</f>
        <v>724107.39624999987</v>
      </c>
      <c r="AC236" s="179"/>
      <c r="AD236" s="256">
        <f t="shared" si="64"/>
        <v>0</v>
      </c>
      <c r="AE236" s="179"/>
      <c r="AF236" s="204">
        <f t="shared" si="59"/>
        <v>0</v>
      </c>
    </row>
    <row r="237" spans="1:32">
      <c r="A237" s="179">
        <v>223</v>
      </c>
      <c r="B237" s="199" t="s">
        <v>477</v>
      </c>
      <c r="C237" s="199" t="s">
        <v>245</v>
      </c>
      <c r="D237" s="199" t="s">
        <v>599</v>
      </c>
      <c r="E237" s="200" t="s">
        <v>600</v>
      </c>
      <c r="F237" s="201">
        <v>99041.79</v>
      </c>
      <c r="G237" s="201">
        <v>112300.24</v>
      </c>
      <c r="H237" s="201">
        <v>134456.17000000001</v>
      </c>
      <c r="I237" s="201">
        <v>210911.94</v>
      </c>
      <c r="J237" s="201">
        <v>221856.71</v>
      </c>
      <c r="K237" s="201">
        <v>329775.45</v>
      </c>
      <c r="L237" s="201">
        <v>459112.21</v>
      </c>
      <c r="M237" s="201">
        <v>508145.7</v>
      </c>
      <c r="N237" s="201">
        <v>642776.54</v>
      </c>
      <c r="O237" s="201">
        <v>693067.49</v>
      </c>
      <c r="P237" s="201">
        <v>696257.88</v>
      </c>
      <c r="Q237" s="201">
        <v>181876.62</v>
      </c>
      <c r="R237" s="201">
        <v>466661.34</v>
      </c>
      <c r="S237" s="202">
        <f t="shared" si="62"/>
        <v>372782.37625000003</v>
      </c>
      <c r="T237" s="179"/>
      <c r="U237" s="181"/>
      <c r="V237" s="182"/>
      <c r="W237" s="182"/>
      <c r="X237" s="203">
        <f t="shared" ref="X237:X240" si="65">+S237</f>
        <v>372782.37625000003</v>
      </c>
      <c r="Y237" s="182"/>
      <c r="Z237" s="182"/>
      <c r="AA237" s="181"/>
      <c r="AB237" s="182">
        <f t="shared" ref="AB237:AB240" si="66">+X237</f>
        <v>372782.37625000003</v>
      </c>
      <c r="AC237" s="179"/>
      <c r="AD237" s="256">
        <f t="shared" si="64"/>
        <v>0</v>
      </c>
      <c r="AE237" s="179"/>
      <c r="AF237" s="204">
        <f t="shared" si="59"/>
        <v>0</v>
      </c>
    </row>
    <row r="238" spans="1:32">
      <c r="A238" s="179">
        <v>224</v>
      </c>
      <c r="B238" s="199" t="s">
        <v>477</v>
      </c>
      <c r="C238" s="199" t="s">
        <v>245</v>
      </c>
      <c r="D238" s="199" t="s">
        <v>601</v>
      </c>
      <c r="E238" s="200" t="s">
        <v>602</v>
      </c>
      <c r="F238" s="201">
        <v>951817.28999999899</v>
      </c>
      <c r="G238" s="201">
        <v>1077157.79</v>
      </c>
      <c r="H238" s="201">
        <v>1145627.6499999999</v>
      </c>
      <c r="I238" s="201">
        <v>1494681.19</v>
      </c>
      <c r="J238" s="201">
        <v>1643073.24</v>
      </c>
      <c r="K238" s="201">
        <v>1814291.2</v>
      </c>
      <c r="L238" s="201">
        <v>2092603.55</v>
      </c>
      <c r="M238" s="201">
        <v>2322449.9300000002</v>
      </c>
      <c r="N238" s="201">
        <v>2565013.1800000002</v>
      </c>
      <c r="O238" s="201">
        <v>2777890.12</v>
      </c>
      <c r="P238" s="201">
        <v>3022671.22</v>
      </c>
      <c r="Q238" s="201">
        <v>771831.92</v>
      </c>
      <c r="R238" s="201">
        <v>845715.52</v>
      </c>
      <c r="S238" s="202">
        <f t="shared" si="62"/>
        <v>1802171.4495833337</v>
      </c>
      <c r="T238" s="179"/>
      <c r="U238" s="181"/>
      <c r="V238" s="182"/>
      <c r="W238" s="182"/>
      <c r="X238" s="203">
        <f t="shared" si="65"/>
        <v>1802171.4495833337</v>
      </c>
      <c r="Y238" s="182"/>
      <c r="Z238" s="182"/>
      <c r="AA238" s="181"/>
      <c r="AB238" s="182">
        <f t="shared" si="66"/>
        <v>1802171.4495833337</v>
      </c>
      <c r="AC238" s="179"/>
      <c r="AD238" s="256">
        <f t="shared" si="64"/>
        <v>0</v>
      </c>
      <c r="AE238" s="179"/>
      <c r="AF238" s="204">
        <f t="shared" si="59"/>
        <v>0</v>
      </c>
    </row>
    <row r="239" spans="1:32">
      <c r="A239" s="179">
        <v>225</v>
      </c>
      <c r="B239" s="199" t="s">
        <v>477</v>
      </c>
      <c r="C239" s="199" t="s">
        <v>245</v>
      </c>
      <c r="D239" s="199" t="s">
        <v>603</v>
      </c>
      <c r="E239" s="200" t="s">
        <v>604</v>
      </c>
      <c r="F239" s="201">
        <v>1070638.9099999999</v>
      </c>
      <c r="G239" s="201">
        <v>1310660.6299999999</v>
      </c>
      <c r="H239" s="201">
        <v>1504518.3</v>
      </c>
      <c r="I239" s="201">
        <v>1654035.36</v>
      </c>
      <c r="J239" s="201">
        <v>1921879.42</v>
      </c>
      <c r="K239" s="201">
        <v>2116697.35</v>
      </c>
      <c r="L239" s="201">
        <v>2299189.14</v>
      </c>
      <c r="M239" s="201">
        <v>2487571.69</v>
      </c>
      <c r="N239" s="201">
        <v>2649592.5699999998</v>
      </c>
      <c r="O239" s="201">
        <v>2853663.91</v>
      </c>
      <c r="P239" s="201">
        <v>3048675.85</v>
      </c>
      <c r="Q239" s="201">
        <v>688050.37999999896</v>
      </c>
      <c r="R239" s="201">
        <v>881590.07999999903</v>
      </c>
      <c r="S239" s="202">
        <f t="shared" si="62"/>
        <v>1959220.7579166668</v>
      </c>
      <c r="T239" s="179"/>
      <c r="U239" s="181"/>
      <c r="V239" s="182"/>
      <c r="W239" s="182"/>
      <c r="X239" s="203">
        <f t="shared" si="65"/>
        <v>1959220.7579166668</v>
      </c>
      <c r="Y239" s="182"/>
      <c r="Z239" s="182"/>
      <c r="AA239" s="181"/>
      <c r="AB239" s="182">
        <f t="shared" si="66"/>
        <v>1959220.7579166668</v>
      </c>
      <c r="AC239" s="179"/>
      <c r="AD239" s="256">
        <f t="shared" si="64"/>
        <v>0</v>
      </c>
      <c r="AE239" s="179"/>
      <c r="AF239" s="204">
        <f t="shared" si="59"/>
        <v>0</v>
      </c>
    </row>
    <row r="240" spans="1:32">
      <c r="A240" s="179">
        <v>226</v>
      </c>
      <c r="B240" s="199" t="s">
        <v>477</v>
      </c>
      <c r="C240" s="199" t="s">
        <v>245</v>
      </c>
      <c r="D240" s="199" t="s">
        <v>605</v>
      </c>
      <c r="E240" s="200" t="s">
        <v>606</v>
      </c>
      <c r="F240" s="201">
        <v>4501119.47</v>
      </c>
      <c r="G240" s="201">
        <v>3572421.16</v>
      </c>
      <c r="H240" s="201">
        <v>2414771.15</v>
      </c>
      <c r="I240" s="201">
        <v>1575978.36</v>
      </c>
      <c r="J240" s="201">
        <v>1187010.43</v>
      </c>
      <c r="K240" s="201">
        <v>922138.33999999904</v>
      </c>
      <c r="L240" s="201">
        <v>736168.53999999899</v>
      </c>
      <c r="M240" s="201">
        <v>539248.86999999895</v>
      </c>
      <c r="N240" s="201">
        <v>407988.96999999898</v>
      </c>
      <c r="O240" s="201">
        <v>143363.459999999</v>
      </c>
      <c r="P240" s="201">
        <v>-469857.61000000098</v>
      </c>
      <c r="Q240" s="201">
        <v>5169450.3499999996</v>
      </c>
      <c r="R240" s="201">
        <v>4238140.62</v>
      </c>
      <c r="S240" s="202">
        <f t="shared" si="62"/>
        <v>1714026.0054166664</v>
      </c>
      <c r="T240" s="179"/>
      <c r="U240" s="181"/>
      <c r="V240" s="182"/>
      <c r="W240" s="182"/>
      <c r="X240" s="203">
        <f t="shared" si="65"/>
        <v>1714026.0054166664</v>
      </c>
      <c r="Y240" s="182"/>
      <c r="Z240" s="182"/>
      <c r="AA240" s="181"/>
      <c r="AB240" s="182">
        <f t="shared" si="66"/>
        <v>1714026.0054166664</v>
      </c>
      <c r="AC240" s="179"/>
      <c r="AD240" s="256">
        <f t="shared" si="64"/>
        <v>0</v>
      </c>
      <c r="AE240" s="179"/>
      <c r="AF240" s="204">
        <f t="shared" si="59"/>
        <v>0</v>
      </c>
    </row>
    <row r="241" spans="1:32">
      <c r="A241" s="179">
        <v>227</v>
      </c>
      <c r="B241" s="199" t="s">
        <v>477</v>
      </c>
      <c r="C241" s="199" t="s">
        <v>245</v>
      </c>
      <c r="D241" s="199" t="s">
        <v>1044</v>
      </c>
      <c r="E241" s="200" t="s">
        <v>1045</v>
      </c>
      <c r="F241" s="201">
        <v>0</v>
      </c>
      <c r="G241" s="201">
        <v>0</v>
      </c>
      <c r="H241" s="201">
        <v>0</v>
      </c>
      <c r="I241" s="201">
        <v>0</v>
      </c>
      <c r="J241" s="201">
        <v>0</v>
      </c>
      <c r="K241" s="201">
        <v>-114859</v>
      </c>
      <c r="L241" s="201">
        <v>-114859</v>
      </c>
      <c r="M241" s="201">
        <v>-114859</v>
      </c>
      <c r="N241" s="201">
        <v>-114859</v>
      </c>
      <c r="O241" s="201">
        <v>-114859</v>
      </c>
      <c r="P241" s="201">
        <v>-114859</v>
      </c>
      <c r="Q241" s="201">
        <v>-114859</v>
      </c>
      <c r="R241" s="201">
        <v>-197919</v>
      </c>
      <c r="S241" s="202">
        <f t="shared" si="62"/>
        <v>-75247.708333333328</v>
      </c>
      <c r="T241" s="179"/>
      <c r="U241" s="181">
        <f>+S241</f>
        <v>-75247.708333333328</v>
      </c>
      <c r="V241" s="182"/>
      <c r="W241" s="182"/>
      <c r="X241" s="203"/>
      <c r="Y241" s="182"/>
      <c r="Z241" s="182"/>
      <c r="AA241" s="181"/>
      <c r="AB241" s="182"/>
      <c r="AC241" s="179"/>
      <c r="AD241" s="256">
        <f>+S241</f>
        <v>-75247.708333333328</v>
      </c>
      <c r="AE241" s="179"/>
      <c r="AF241" s="204"/>
    </row>
    <row r="242" spans="1:32">
      <c r="A242" s="179">
        <v>228</v>
      </c>
      <c r="B242" s="199" t="s">
        <v>477</v>
      </c>
      <c r="C242" s="199" t="s">
        <v>245</v>
      </c>
      <c r="D242" s="199" t="s">
        <v>1046</v>
      </c>
      <c r="E242" s="200" t="s">
        <v>1047</v>
      </c>
      <c r="F242" s="201">
        <v>0</v>
      </c>
      <c r="G242" s="201">
        <v>0</v>
      </c>
      <c r="H242" s="201">
        <v>0</v>
      </c>
      <c r="I242" s="201">
        <v>0</v>
      </c>
      <c r="J242" s="201">
        <v>0</v>
      </c>
      <c r="K242" s="201">
        <v>5782287.0999999996</v>
      </c>
      <c r="L242" s="201">
        <v>5782287.0999999996</v>
      </c>
      <c r="M242" s="201">
        <v>5782287.0999999996</v>
      </c>
      <c r="N242" s="201">
        <v>5782287.0999999996</v>
      </c>
      <c r="O242" s="201">
        <v>5782287.0999999996</v>
      </c>
      <c r="P242" s="201">
        <v>5782287.0999999996</v>
      </c>
      <c r="Q242" s="201">
        <v>3075307.1</v>
      </c>
      <c r="R242" s="201">
        <v>1644093</v>
      </c>
      <c r="S242" s="202">
        <f t="shared" si="62"/>
        <v>3215923.0166666671</v>
      </c>
      <c r="T242" s="179"/>
      <c r="U242" s="181">
        <f>+S242</f>
        <v>3215923.0166666671</v>
      </c>
      <c r="V242" s="182"/>
      <c r="W242" s="182"/>
      <c r="X242" s="203"/>
      <c r="Y242" s="182"/>
      <c r="Z242" s="182"/>
      <c r="AA242" s="181"/>
      <c r="AB242" s="182"/>
      <c r="AC242" s="179"/>
      <c r="AD242" s="256">
        <f>+S242</f>
        <v>3215923.0166666671</v>
      </c>
      <c r="AE242" s="179"/>
      <c r="AF242" s="204"/>
    </row>
    <row r="243" spans="1:32">
      <c r="A243" s="179">
        <v>229</v>
      </c>
      <c r="B243" s="199" t="s">
        <v>450</v>
      </c>
      <c r="C243" s="199" t="s">
        <v>248</v>
      </c>
      <c r="D243" s="199" t="s">
        <v>607</v>
      </c>
      <c r="E243" s="200" t="s">
        <v>608</v>
      </c>
      <c r="F243" s="201">
        <v>2.91038304567337E-11</v>
      </c>
      <c r="G243" s="201">
        <v>139109.38</v>
      </c>
      <c r="H243" s="201">
        <v>155252.45000000001</v>
      </c>
      <c r="I243" s="201">
        <v>142839.38</v>
      </c>
      <c r="J243" s="201">
        <v>134737.65</v>
      </c>
      <c r="K243" s="201">
        <v>109902.87</v>
      </c>
      <c r="L243" s="201">
        <v>160900</v>
      </c>
      <c r="M243" s="201">
        <v>97344.49</v>
      </c>
      <c r="N243" s="201">
        <v>32966.9</v>
      </c>
      <c r="O243" s="201">
        <v>0</v>
      </c>
      <c r="P243" s="201">
        <v>0</v>
      </c>
      <c r="Q243" s="201">
        <v>0</v>
      </c>
      <c r="R243" s="201">
        <v>0</v>
      </c>
      <c r="S243" s="202">
        <f t="shared" si="62"/>
        <v>81087.759999999995</v>
      </c>
      <c r="T243" s="179"/>
      <c r="U243" s="181">
        <f t="shared" si="63"/>
        <v>81087.759999999995</v>
      </c>
      <c r="V243" s="182"/>
      <c r="W243" s="182"/>
      <c r="X243" s="203"/>
      <c r="Y243" s="182"/>
      <c r="Z243" s="182"/>
      <c r="AA243" s="181"/>
      <c r="AB243" s="182"/>
      <c r="AC243" s="179"/>
      <c r="AD243" s="256">
        <f t="shared" si="64"/>
        <v>81087.759999999995</v>
      </c>
      <c r="AE243" s="179"/>
      <c r="AF243" s="204">
        <f t="shared" si="59"/>
        <v>0</v>
      </c>
    </row>
    <row r="244" spans="1:32">
      <c r="A244" s="179">
        <v>230</v>
      </c>
      <c r="B244" s="199" t="s">
        <v>450</v>
      </c>
      <c r="C244" s="199" t="s">
        <v>248</v>
      </c>
      <c r="D244" s="257" t="s">
        <v>609</v>
      </c>
      <c r="E244" s="200" t="s">
        <v>610</v>
      </c>
      <c r="F244" s="201">
        <v>0</v>
      </c>
      <c r="G244" s="201">
        <v>0</v>
      </c>
      <c r="H244" s="201">
        <v>0</v>
      </c>
      <c r="I244" s="201">
        <v>0</v>
      </c>
      <c r="J244" s="201">
        <v>0</v>
      </c>
      <c r="K244" s="201">
        <v>0</v>
      </c>
      <c r="L244" s="201">
        <v>0</v>
      </c>
      <c r="M244" s="201">
        <v>0</v>
      </c>
      <c r="N244" s="201">
        <v>0</v>
      </c>
      <c r="O244" s="201">
        <v>0</v>
      </c>
      <c r="P244" s="201">
        <v>0</v>
      </c>
      <c r="Q244" s="201">
        <v>0</v>
      </c>
      <c r="R244" s="201">
        <v>0</v>
      </c>
      <c r="S244" s="202">
        <f t="shared" si="62"/>
        <v>0</v>
      </c>
      <c r="T244" s="179"/>
      <c r="U244" s="181">
        <f t="shared" si="63"/>
        <v>0</v>
      </c>
      <c r="V244" s="182"/>
      <c r="W244" s="182"/>
      <c r="X244" s="203"/>
      <c r="Y244" s="182"/>
      <c r="Z244" s="182"/>
      <c r="AA244" s="181"/>
      <c r="AB244" s="182"/>
      <c r="AC244" s="179"/>
      <c r="AD244" s="256">
        <f t="shared" si="64"/>
        <v>0</v>
      </c>
      <c r="AE244" s="179"/>
      <c r="AF244" s="204">
        <f t="shared" si="59"/>
        <v>0</v>
      </c>
    </row>
    <row r="245" spans="1:32">
      <c r="A245" s="179">
        <v>231</v>
      </c>
      <c r="B245" s="199" t="s">
        <v>450</v>
      </c>
      <c r="C245" s="199" t="s">
        <v>248</v>
      </c>
      <c r="D245" s="199" t="s">
        <v>611</v>
      </c>
      <c r="E245" s="200" t="s">
        <v>612</v>
      </c>
      <c r="F245" s="201">
        <v>0</v>
      </c>
      <c r="G245" s="201">
        <v>0</v>
      </c>
      <c r="H245" s="201">
        <v>0</v>
      </c>
      <c r="I245" s="201">
        <v>0</v>
      </c>
      <c r="J245" s="201">
        <v>0</v>
      </c>
      <c r="K245" s="201">
        <v>0</v>
      </c>
      <c r="L245" s="201">
        <v>0</v>
      </c>
      <c r="M245" s="201">
        <v>0</v>
      </c>
      <c r="N245" s="201">
        <v>0</v>
      </c>
      <c r="O245" s="201">
        <v>0</v>
      </c>
      <c r="P245" s="201">
        <v>0</v>
      </c>
      <c r="Q245" s="201">
        <v>0</v>
      </c>
      <c r="R245" s="201">
        <v>0</v>
      </c>
      <c r="S245" s="202">
        <f t="shared" si="62"/>
        <v>0</v>
      </c>
      <c r="T245" s="179"/>
      <c r="U245" s="181">
        <f t="shared" si="63"/>
        <v>0</v>
      </c>
      <c r="V245" s="182"/>
      <c r="W245" s="182"/>
      <c r="X245" s="203"/>
      <c r="Y245" s="182"/>
      <c r="Z245" s="182"/>
      <c r="AA245" s="181"/>
      <c r="AB245" s="182"/>
      <c r="AC245" s="179"/>
      <c r="AD245" s="256">
        <f t="shared" si="64"/>
        <v>0</v>
      </c>
      <c r="AE245" s="179"/>
      <c r="AF245" s="204">
        <f t="shared" si="59"/>
        <v>0</v>
      </c>
    </row>
    <row r="246" spans="1:32">
      <c r="A246" s="179">
        <v>232</v>
      </c>
      <c r="B246" s="199" t="s">
        <v>450</v>
      </c>
      <c r="C246" s="199" t="s">
        <v>248</v>
      </c>
      <c r="D246" s="199" t="s">
        <v>613</v>
      </c>
      <c r="E246" s="200" t="s">
        <v>614</v>
      </c>
      <c r="F246" s="201">
        <v>4.5474735088646402E-13</v>
      </c>
      <c r="G246" s="201">
        <v>-639.22</v>
      </c>
      <c r="H246" s="201">
        <v>854.74</v>
      </c>
      <c r="I246" s="201">
        <v>-2090.0500000000002</v>
      </c>
      <c r="J246" s="201">
        <v>-994.41</v>
      </c>
      <c r="K246" s="201">
        <v>-732.48</v>
      </c>
      <c r="L246" s="201">
        <v>1032.76</v>
      </c>
      <c r="M246" s="201">
        <v>690.6</v>
      </c>
      <c r="N246" s="201">
        <v>-2900.56</v>
      </c>
      <c r="O246" s="201">
        <v>0</v>
      </c>
      <c r="P246" s="201">
        <v>0</v>
      </c>
      <c r="Q246" s="201">
        <v>0</v>
      </c>
      <c r="R246" s="201">
        <v>0</v>
      </c>
      <c r="S246" s="202">
        <f t="shared" si="62"/>
        <v>-398.21833333333331</v>
      </c>
      <c r="T246" s="179"/>
      <c r="U246" s="181">
        <f t="shared" si="63"/>
        <v>-398.21833333333331</v>
      </c>
      <c r="V246" s="182"/>
      <c r="W246" s="182"/>
      <c r="X246" s="203"/>
      <c r="Y246" s="182"/>
      <c r="Z246" s="182"/>
      <c r="AA246" s="181"/>
      <c r="AB246" s="182"/>
      <c r="AC246" s="179"/>
      <c r="AD246" s="256">
        <f t="shared" si="64"/>
        <v>-398.21833333333331</v>
      </c>
      <c r="AE246" s="179"/>
      <c r="AF246" s="204">
        <f t="shared" si="59"/>
        <v>0</v>
      </c>
    </row>
    <row r="247" spans="1:32">
      <c r="A247" s="179">
        <v>233</v>
      </c>
      <c r="B247" s="199" t="s">
        <v>450</v>
      </c>
      <c r="C247" s="199" t="s">
        <v>248</v>
      </c>
      <c r="D247" s="199" t="s">
        <v>615</v>
      </c>
      <c r="E247" s="200" t="s">
        <v>616</v>
      </c>
      <c r="F247" s="201">
        <v>0</v>
      </c>
      <c r="G247" s="201">
        <v>0</v>
      </c>
      <c r="H247" s="201">
        <v>0</v>
      </c>
      <c r="I247" s="201">
        <v>0</v>
      </c>
      <c r="J247" s="201">
        <v>0</v>
      </c>
      <c r="K247" s="201">
        <v>0</v>
      </c>
      <c r="L247" s="201">
        <v>0</v>
      </c>
      <c r="M247" s="201">
        <v>0</v>
      </c>
      <c r="N247" s="201">
        <v>0</v>
      </c>
      <c r="O247" s="201">
        <v>0</v>
      </c>
      <c r="P247" s="201">
        <v>0</v>
      </c>
      <c r="Q247" s="201">
        <v>0</v>
      </c>
      <c r="R247" s="201">
        <v>0</v>
      </c>
      <c r="S247" s="202">
        <f t="shared" si="62"/>
        <v>0</v>
      </c>
      <c r="T247" s="179"/>
      <c r="U247" s="181">
        <f t="shared" si="63"/>
        <v>0</v>
      </c>
      <c r="V247" s="182"/>
      <c r="W247" s="182"/>
      <c r="X247" s="203"/>
      <c r="Y247" s="182"/>
      <c r="Z247" s="182"/>
      <c r="AA247" s="181"/>
      <c r="AB247" s="182"/>
      <c r="AC247" s="179"/>
      <c r="AD247" s="256">
        <f t="shared" si="64"/>
        <v>0</v>
      </c>
      <c r="AE247" s="179"/>
      <c r="AF247" s="204">
        <f t="shared" si="59"/>
        <v>0</v>
      </c>
    </row>
    <row r="248" spans="1:32">
      <c r="A248" s="179">
        <v>234</v>
      </c>
      <c r="B248" s="199" t="s">
        <v>450</v>
      </c>
      <c r="C248" s="199" t="s">
        <v>248</v>
      </c>
      <c r="D248" s="199" t="s">
        <v>617</v>
      </c>
      <c r="E248" s="200" t="s">
        <v>618</v>
      </c>
      <c r="F248" s="201">
        <v>0</v>
      </c>
      <c r="G248" s="201">
        <v>0</v>
      </c>
      <c r="H248" s="201">
        <v>0</v>
      </c>
      <c r="I248" s="201">
        <v>0</v>
      </c>
      <c r="J248" s="201">
        <v>0</v>
      </c>
      <c r="K248" s="201">
        <v>0</v>
      </c>
      <c r="L248" s="201">
        <v>0</v>
      </c>
      <c r="M248" s="201">
        <v>0</v>
      </c>
      <c r="N248" s="201">
        <v>0</v>
      </c>
      <c r="O248" s="201">
        <v>0</v>
      </c>
      <c r="P248" s="201">
        <v>0</v>
      </c>
      <c r="Q248" s="201">
        <v>0</v>
      </c>
      <c r="R248" s="201">
        <v>0</v>
      </c>
      <c r="S248" s="202">
        <f t="shared" si="62"/>
        <v>0</v>
      </c>
      <c r="T248" s="179"/>
      <c r="U248" s="181">
        <f t="shared" si="63"/>
        <v>0</v>
      </c>
      <c r="V248" s="182"/>
      <c r="W248" s="182"/>
      <c r="X248" s="203"/>
      <c r="Y248" s="182"/>
      <c r="Z248" s="182"/>
      <c r="AA248" s="181"/>
      <c r="AB248" s="182"/>
      <c r="AC248" s="179"/>
      <c r="AD248" s="256">
        <f t="shared" si="64"/>
        <v>0</v>
      </c>
      <c r="AE248" s="179"/>
      <c r="AF248" s="204">
        <f t="shared" si="59"/>
        <v>0</v>
      </c>
    </row>
    <row r="249" spans="1:32">
      <c r="A249" s="179">
        <v>235</v>
      </c>
      <c r="B249" s="199" t="s">
        <v>450</v>
      </c>
      <c r="C249" s="199" t="s">
        <v>248</v>
      </c>
      <c r="D249" s="199" t="s">
        <v>619</v>
      </c>
      <c r="E249" s="200" t="s">
        <v>620</v>
      </c>
      <c r="F249" s="201">
        <v>4.5474735088646402E-13</v>
      </c>
      <c r="G249" s="201">
        <v>426.58</v>
      </c>
      <c r="H249" s="201">
        <v>796.45</v>
      </c>
      <c r="I249" s="201">
        <v>-5598.04</v>
      </c>
      <c r="J249" s="201">
        <v>-599.69000000000005</v>
      </c>
      <c r="K249" s="201">
        <v>-212.59</v>
      </c>
      <c r="L249" s="201">
        <v>134.88</v>
      </c>
      <c r="M249" s="201">
        <v>413.89</v>
      </c>
      <c r="N249" s="201">
        <v>-1340.75</v>
      </c>
      <c r="O249" s="201">
        <v>0</v>
      </c>
      <c r="P249" s="201">
        <v>0</v>
      </c>
      <c r="Q249" s="201">
        <v>0</v>
      </c>
      <c r="R249" s="201">
        <v>0</v>
      </c>
      <c r="S249" s="202">
        <f t="shared" si="62"/>
        <v>-498.27250000000004</v>
      </c>
      <c r="T249" s="179"/>
      <c r="U249" s="181">
        <f t="shared" si="63"/>
        <v>-498.27250000000004</v>
      </c>
      <c r="V249" s="182"/>
      <c r="W249" s="182"/>
      <c r="X249" s="203"/>
      <c r="Y249" s="182"/>
      <c r="Z249" s="182"/>
      <c r="AA249" s="181"/>
      <c r="AB249" s="182"/>
      <c r="AC249" s="179"/>
      <c r="AD249" s="256">
        <f t="shared" si="64"/>
        <v>-498.27250000000004</v>
      </c>
      <c r="AE249" s="179"/>
      <c r="AF249" s="204">
        <f t="shared" si="59"/>
        <v>0</v>
      </c>
    </row>
    <row r="250" spans="1:32">
      <c r="A250" s="179">
        <v>236</v>
      </c>
      <c r="B250" s="199" t="s">
        <v>450</v>
      </c>
      <c r="C250" s="199" t="s">
        <v>248</v>
      </c>
      <c r="D250" s="199" t="s">
        <v>149</v>
      </c>
      <c r="E250" s="200" t="s">
        <v>621</v>
      </c>
      <c r="F250" s="201">
        <v>0</v>
      </c>
      <c r="G250" s="201">
        <v>0</v>
      </c>
      <c r="H250" s="201">
        <v>0</v>
      </c>
      <c r="I250" s="201">
        <v>0</v>
      </c>
      <c r="J250" s="201">
        <v>0</v>
      </c>
      <c r="K250" s="201">
        <v>0</v>
      </c>
      <c r="L250" s="201">
        <v>0</v>
      </c>
      <c r="M250" s="201">
        <v>0</v>
      </c>
      <c r="N250" s="201">
        <v>0</v>
      </c>
      <c r="O250" s="201">
        <v>0</v>
      </c>
      <c r="P250" s="201">
        <v>0</v>
      </c>
      <c r="Q250" s="201">
        <v>0</v>
      </c>
      <c r="R250" s="201">
        <v>0</v>
      </c>
      <c r="S250" s="202">
        <f t="shared" si="62"/>
        <v>0</v>
      </c>
      <c r="T250" s="179"/>
      <c r="U250" s="181">
        <f t="shared" si="63"/>
        <v>0</v>
      </c>
      <c r="V250" s="182"/>
      <c r="W250" s="182"/>
      <c r="X250" s="203"/>
      <c r="Y250" s="182"/>
      <c r="Z250" s="182"/>
      <c r="AA250" s="181"/>
      <c r="AB250" s="182"/>
      <c r="AC250" s="179"/>
      <c r="AD250" s="256">
        <f t="shared" si="64"/>
        <v>0</v>
      </c>
      <c r="AE250" s="179"/>
      <c r="AF250" s="204">
        <f t="shared" si="59"/>
        <v>0</v>
      </c>
    </row>
    <row r="251" spans="1:32">
      <c r="A251" s="179">
        <v>237</v>
      </c>
      <c r="B251" s="199" t="s">
        <v>450</v>
      </c>
      <c r="C251" s="199" t="s">
        <v>248</v>
      </c>
      <c r="D251" s="199" t="s">
        <v>622</v>
      </c>
      <c r="E251" s="200" t="s">
        <v>623</v>
      </c>
      <c r="F251" s="201">
        <v>0</v>
      </c>
      <c r="G251" s="201">
        <v>0</v>
      </c>
      <c r="H251" s="201">
        <v>0</v>
      </c>
      <c r="I251" s="201">
        <v>0</v>
      </c>
      <c r="J251" s="201">
        <v>0</v>
      </c>
      <c r="K251" s="201">
        <v>0</v>
      </c>
      <c r="L251" s="201">
        <v>0</v>
      </c>
      <c r="M251" s="201">
        <v>0</v>
      </c>
      <c r="N251" s="201">
        <v>0</v>
      </c>
      <c r="O251" s="201">
        <v>0</v>
      </c>
      <c r="P251" s="201">
        <v>0</v>
      </c>
      <c r="Q251" s="201">
        <v>0</v>
      </c>
      <c r="R251" s="201">
        <v>0</v>
      </c>
      <c r="S251" s="202">
        <f t="shared" si="62"/>
        <v>0</v>
      </c>
      <c r="T251" s="179"/>
      <c r="U251" s="181">
        <f t="shared" si="63"/>
        <v>0</v>
      </c>
      <c r="V251" s="182"/>
      <c r="W251" s="182"/>
      <c r="X251" s="203"/>
      <c r="Y251" s="182"/>
      <c r="Z251" s="182"/>
      <c r="AA251" s="181"/>
      <c r="AB251" s="182"/>
      <c r="AC251" s="179"/>
      <c r="AD251" s="256">
        <f t="shared" si="64"/>
        <v>0</v>
      </c>
      <c r="AE251" s="179"/>
      <c r="AF251" s="204">
        <f t="shared" si="59"/>
        <v>0</v>
      </c>
    </row>
    <row r="252" spans="1:32">
      <c r="A252" s="179">
        <v>238</v>
      </c>
      <c r="B252" s="199" t="s">
        <v>450</v>
      </c>
      <c r="C252" s="199" t="s">
        <v>248</v>
      </c>
      <c r="D252" s="257" t="s">
        <v>312</v>
      </c>
      <c r="E252" s="200" t="s">
        <v>624</v>
      </c>
      <c r="F252" s="201">
        <v>-4.5474735088646402E-13</v>
      </c>
      <c r="G252" s="201">
        <v>312.62</v>
      </c>
      <c r="H252" s="201">
        <v>752.48</v>
      </c>
      <c r="I252" s="201">
        <v>-1804.39</v>
      </c>
      <c r="J252" s="201">
        <v>-1365.12</v>
      </c>
      <c r="K252" s="201">
        <v>-816.82</v>
      </c>
      <c r="L252" s="201">
        <v>-382.23</v>
      </c>
      <c r="M252" s="201">
        <v>19.440000000000101</v>
      </c>
      <c r="N252" s="201">
        <v>-2387.5100000000002</v>
      </c>
      <c r="O252" s="201">
        <v>0</v>
      </c>
      <c r="P252" s="201">
        <v>0</v>
      </c>
      <c r="Q252" s="201">
        <v>0</v>
      </c>
      <c r="R252" s="201">
        <v>0</v>
      </c>
      <c r="S252" s="202">
        <f t="shared" si="62"/>
        <v>-472.62750000000005</v>
      </c>
      <c r="T252" s="179"/>
      <c r="U252" s="181">
        <f t="shared" si="63"/>
        <v>-472.62750000000005</v>
      </c>
      <c r="V252" s="182"/>
      <c r="W252" s="182"/>
      <c r="X252" s="203"/>
      <c r="Y252" s="182"/>
      <c r="Z252" s="182"/>
      <c r="AA252" s="181"/>
      <c r="AB252" s="182"/>
      <c r="AC252" s="179"/>
      <c r="AD252" s="256">
        <f t="shared" si="64"/>
        <v>-472.62750000000005</v>
      </c>
      <c r="AE252" s="179"/>
      <c r="AF252" s="204">
        <f t="shared" si="59"/>
        <v>0</v>
      </c>
    </row>
    <row r="253" spans="1:32">
      <c r="A253" s="179">
        <v>239</v>
      </c>
      <c r="B253" s="199" t="s">
        <v>450</v>
      </c>
      <c r="C253" s="199" t="s">
        <v>248</v>
      </c>
      <c r="D253" s="199" t="s">
        <v>625</v>
      </c>
      <c r="E253" s="200" t="s">
        <v>626</v>
      </c>
      <c r="F253" s="201">
        <v>-2.2737367544323201E-13</v>
      </c>
      <c r="G253" s="201">
        <v>671.92</v>
      </c>
      <c r="H253" s="201">
        <v>754.85</v>
      </c>
      <c r="I253" s="201">
        <v>410.54</v>
      </c>
      <c r="J253" s="201">
        <v>471.8</v>
      </c>
      <c r="K253" s="201">
        <v>533.36</v>
      </c>
      <c r="L253" s="201">
        <v>621.77</v>
      </c>
      <c r="M253" s="201">
        <v>709.98</v>
      </c>
      <c r="N253" s="201">
        <v>310</v>
      </c>
      <c r="O253" s="201">
        <v>0</v>
      </c>
      <c r="P253" s="201">
        <v>0</v>
      </c>
      <c r="Q253" s="201">
        <v>0</v>
      </c>
      <c r="R253" s="201">
        <v>0</v>
      </c>
      <c r="S253" s="202">
        <f t="shared" si="62"/>
        <v>373.685</v>
      </c>
      <c r="T253" s="179"/>
      <c r="U253" s="181">
        <f t="shared" si="63"/>
        <v>373.685</v>
      </c>
      <c r="V253" s="182"/>
      <c r="W253" s="182"/>
      <c r="X253" s="203"/>
      <c r="Y253" s="182"/>
      <c r="Z253" s="182"/>
      <c r="AA253" s="181"/>
      <c r="AB253" s="182"/>
      <c r="AC253" s="179"/>
      <c r="AD253" s="256">
        <f t="shared" si="64"/>
        <v>373.685</v>
      </c>
      <c r="AE253" s="179"/>
      <c r="AF253" s="204">
        <f t="shared" si="59"/>
        <v>0</v>
      </c>
    </row>
    <row r="254" spans="1:32">
      <c r="A254" s="179">
        <v>240</v>
      </c>
      <c r="B254" s="199" t="s">
        <v>450</v>
      </c>
      <c r="C254" s="199" t="s">
        <v>248</v>
      </c>
      <c r="D254" s="199" t="s">
        <v>627</v>
      </c>
      <c r="E254" s="200" t="s">
        <v>628</v>
      </c>
      <c r="F254" s="201">
        <v>0</v>
      </c>
      <c r="G254" s="201">
        <v>0</v>
      </c>
      <c r="H254" s="201">
        <v>0</v>
      </c>
      <c r="I254" s="201">
        <v>0</v>
      </c>
      <c r="J254" s="201">
        <v>0</v>
      </c>
      <c r="K254" s="201">
        <v>0</v>
      </c>
      <c r="L254" s="201">
        <v>0</v>
      </c>
      <c r="M254" s="201">
        <v>0</v>
      </c>
      <c r="N254" s="201">
        <v>0</v>
      </c>
      <c r="O254" s="201">
        <v>0</v>
      </c>
      <c r="P254" s="201">
        <v>0</v>
      </c>
      <c r="Q254" s="201">
        <v>0</v>
      </c>
      <c r="R254" s="201">
        <v>0</v>
      </c>
      <c r="S254" s="202">
        <f t="shared" si="62"/>
        <v>0</v>
      </c>
      <c r="T254" s="179"/>
      <c r="U254" s="181">
        <f t="shared" si="63"/>
        <v>0</v>
      </c>
      <c r="V254" s="182"/>
      <c r="W254" s="182"/>
      <c r="X254" s="203"/>
      <c r="Y254" s="182"/>
      <c r="Z254" s="182"/>
      <c r="AA254" s="181"/>
      <c r="AB254" s="182"/>
      <c r="AC254" s="179"/>
      <c r="AD254" s="256">
        <f t="shared" si="64"/>
        <v>0</v>
      </c>
      <c r="AE254" s="179"/>
      <c r="AF254" s="204">
        <f t="shared" si="59"/>
        <v>0</v>
      </c>
    </row>
    <row r="255" spans="1:32">
      <c r="A255" s="179">
        <v>241</v>
      </c>
      <c r="B255" s="199" t="s">
        <v>450</v>
      </c>
      <c r="C255" s="199" t="s">
        <v>248</v>
      </c>
      <c r="D255" s="199" t="s">
        <v>384</v>
      </c>
      <c r="E255" s="200" t="s">
        <v>629</v>
      </c>
      <c r="F255" s="201">
        <v>0</v>
      </c>
      <c r="G255" s="201">
        <v>85.58</v>
      </c>
      <c r="H255" s="201">
        <v>235.23</v>
      </c>
      <c r="I255" s="201">
        <v>-497.31</v>
      </c>
      <c r="J255" s="201">
        <v>-454.99</v>
      </c>
      <c r="K255" s="201">
        <v>-334.77</v>
      </c>
      <c r="L255" s="201">
        <v>-214.55</v>
      </c>
      <c r="M255" s="201">
        <v>229.36</v>
      </c>
      <c r="N255" s="201">
        <v>-427.14</v>
      </c>
      <c r="O255" s="201">
        <v>0</v>
      </c>
      <c r="P255" s="201">
        <v>0</v>
      </c>
      <c r="Q255" s="201">
        <v>0</v>
      </c>
      <c r="R255" s="201">
        <v>0</v>
      </c>
      <c r="S255" s="202">
        <f t="shared" si="62"/>
        <v>-114.88249999999999</v>
      </c>
      <c r="T255" s="179"/>
      <c r="U255" s="181">
        <f t="shared" si="63"/>
        <v>-114.88249999999999</v>
      </c>
      <c r="V255" s="182"/>
      <c r="W255" s="182"/>
      <c r="X255" s="203"/>
      <c r="Y255" s="182"/>
      <c r="Z255" s="182"/>
      <c r="AA255" s="181"/>
      <c r="AB255" s="182"/>
      <c r="AC255" s="179"/>
      <c r="AD255" s="256">
        <f t="shared" si="64"/>
        <v>-114.88249999999999</v>
      </c>
      <c r="AE255" s="179"/>
      <c r="AF255" s="204">
        <f t="shared" si="59"/>
        <v>0</v>
      </c>
    </row>
    <row r="256" spans="1:32">
      <c r="A256" s="179">
        <v>242</v>
      </c>
      <c r="B256" s="199" t="s">
        <v>450</v>
      </c>
      <c r="C256" s="199" t="s">
        <v>248</v>
      </c>
      <c r="D256" s="199" t="s">
        <v>630</v>
      </c>
      <c r="E256" s="200" t="s">
        <v>631</v>
      </c>
      <c r="F256" s="201">
        <v>7.1054273576010003E-15</v>
      </c>
      <c r="G256" s="201">
        <v>3.14</v>
      </c>
      <c r="H256" s="201">
        <v>6.88</v>
      </c>
      <c r="I256" s="201">
        <v>-14.12</v>
      </c>
      <c r="J256" s="201">
        <v>-10.06</v>
      </c>
      <c r="K256" s="201">
        <v>-5.2</v>
      </c>
      <c r="L256" s="201">
        <v>-1.82</v>
      </c>
      <c r="M256" s="201">
        <v>4.78</v>
      </c>
      <c r="N256" s="201">
        <v>-15.34</v>
      </c>
      <c r="O256" s="201">
        <v>0</v>
      </c>
      <c r="P256" s="201">
        <v>0</v>
      </c>
      <c r="Q256" s="201">
        <v>0</v>
      </c>
      <c r="R256" s="201">
        <v>0</v>
      </c>
      <c r="S256" s="202">
        <f t="shared" si="62"/>
        <v>-2.6449999999999996</v>
      </c>
      <c r="T256" s="179"/>
      <c r="U256" s="181">
        <f t="shared" si="63"/>
        <v>-2.6449999999999996</v>
      </c>
      <c r="V256" s="182"/>
      <c r="W256" s="182"/>
      <c r="X256" s="203"/>
      <c r="Y256" s="182"/>
      <c r="Z256" s="182"/>
      <c r="AA256" s="181"/>
      <c r="AB256" s="182"/>
      <c r="AC256" s="179"/>
      <c r="AD256" s="256">
        <f t="shared" si="64"/>
        <v>-2.6449999999999996</v>
      </c>
      <c r="AE256" s="179"/>
      <c r="AF256" s="204">
        <f t="shared" si="59"/>
        <v>0</v>
      </c>
    </row>
    <row r="257" spans="1:32">
      <c r="A257" s="179">
        <v>243</v>
      </c>
      <c r="B257" s="199" t="s">
        <v>450</v>
      </c>
      <c r="C257" s="199" t="s">
        <v>248</v>
      </c>
      <c r="D257" s="179" t="s">
        <v>632</v>
      </c>
      <c r="E257" s="200" t="s">
        <v>633</v>
      </c>
      <c r="F257" s="201">
        <v>0</v>
      </c>
      <c r="G257" s="201">
        <v>6104.55</v>
      </c>
      <c r="H257" s="201">
        <v>5604.67</v>
      </c>
      <c r="I257" s="201">
        <v>5082.45</v>
      </c>
      <c r="J257" s="201">
        <v>4537.05</v>
      </c>
      <c r="K257" s="201">
        <v>3972.45</v>
      </c>
      <c r="L257" s="201">
        <v>3481.2</v>
      </c>
      <c r="M257" s="201">
        <v>2907.75</v>
      </c>
      <c r="N257" s="201">
        <v>2358.4499999999998</v>
      </c>
      <c r="O257" s="201">
        <v>0</v>
      </c>
      <c r="P257" s="201">
        <v>0</v>
      </c>
      <c r="Q257" s="201">
        <v>0</v>
      </c>
      <c r="R257" s="201">
        <v>0</v>
      </c>
      <c r="S257" s="202">
        <f t="shared" si="62"/>
        <v>2837.3808333333332</v>
      </c>
      <c r="T257" s="179"/>
      <c r="U257" s="181">
        <f t="shared" si="63"/>
        <v>2837.3808333333332</v>
      </c>
      <c r="V257" s="182"/>
      <c r="W257" s="182"/>
      <c r="X257" s="203"/>
      <c r="Y257" s="182"/>
      <c r="Z257" s="182"/>
      <c r="AA257" s="181"/>
      <c r="AB257" s="182"/>
      <c r="AC257" s="179"/>
      <c r="AD257" s="256">
        <f t="shared" si="64"/>
        <v>2837.3808333333332</v>
      </c>
      <c r="AE257" s="179"/>
      <c r="AF257" s="204">
        <f t="shared" si="59"/>
        <v>0</v>
      </c>
    </row>
    <row r="258" spans="1:32">
      <c r="A258" s="179">
        <v>244</v>
      </c>
      <c r="B258" s="199" t="s">
        <v>450</v>
      </c>
      <c r="C258" s="199" t="s">
        <v>248</v>
      </c>
      <c r="D258" s="199" t="s">
        <v>634</v>
      </c>
      <c r="E258" s="200" t="s">
        <v>635</v>
      </c>
      <c r="F258" s="201">
        <v>6.8212102632969598E-13</v>
      </c>
      <c r="G258" s="201">
        <v>-398.3</v>
      </c>
      <c r="H258" s="201">
        <v>-422.39</v>
      </c>
      <c r="I258" s="201">
        <v>-1355.93</v>
      </c>
      <c r="J258" s="201">
        <v>-1558.94</v>
      </c>
      <c r="K258" s="201">
        <v>-1668.52</v>
      </c>
      <c r="L258" s="201">
        <v>-1466.89</v>
      </c>
      <c r="M258" s="201">
        <v>-1577.53</v>
      </c>
      <c r="N258" s="201">
        <v>-2260.04</v>
      </c>
      <c r="O258" s="201">
        <v>0</v>
      </c>
      <c r="P258" s="201">
        <v>0</v>
      </c>
      <c r="Q258" s="201">
        <v>0</v>
      </c>
      <c r="R258" s="201">
        <v>0</v>
      </c>
      <c r="S258" s="202">
        <f t="shared" si="62"/>
        <v>-892.37833333333344</v>
      </c>
      <c r="T258" s="179"/>
      <c r="U258" s="181">
        <f t="shared" si="63"/>
        <v>-892.37833333333344</v>
      </c>
      <c r="V258" s="182"/>
      <c r="W258" s="182"/>
      <c r="X258" s="203"/>
      <c r="Y258" s="182"/>
      <c r="Z258" s="182"/>
      <c r="AA258" s="181"/>
      <c r="AB258" s="182"/>
      <c r="AC258" s="179"/>
      <c r="AD258" s="256">
        <f t="shared" si="64"/>
        <v>-892.37833333333344</v>
      </c>
      <c r="AE258" s="179"/>
      <c r="AF258" s="204">
        <f t="shared" si="59"/>
        <v>0</v>
      </c>
    </row>
    <row r="259" spans="1:32">
      <c r="A259" s="179">
        <v>245</v>
      </c>
      <c r="B259" s="199" t="s">
        <v>450</v>
      </c>
      <c r="C259" s="199" t="s">
        <v>248</v>
      </c>
      <c r="D259" s="199" t="s">
        <v>636</v>
      </c>
      <c r="E259" s="200" t="s">
        <v>637</v>
      </c>
      <c r="F259" s="201">
        <v>-9.0949470177292804E-13</v>
      </c>
      <c r="G259" s="201">
        <v>0</v>
      </c>
      <c r="H259" s="201">
        <v>0</v>
      </c>
      <c r="I259" s="201">
        <v>0</v>
      </c>
      <c r="J259" s="201">
        <v>0</v>
      </c>
      <c r="K259" s="201">
        <v>0</v>
      </c>
      <c r="L259" s="201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1">
        <v>0</v>
      </c>
      <c r="S259" s="202">
        <f t="shared" si="62"/>
        <v>-3.7895612573872001E-14</v>
      </c>
      <c r="T259" s="179"/>
      <c r="U259" s="181">
        <f t="shared" si="63"/>
        <v>-3.7895612573872001E-14</v>
      </c>
      <c r="V259" s="182"/>
      <c r="W259" s="182"/>
      <c r="X259" s="203"/>
      <c r="Y259" s="182"/>
      <c r="Z259" s="182"/>
      <c r="AA259" s="181"/>
      <c r="AB259" s="182"/>
      <c r="AC259" s="179"/>
      <c r="AD259" s="256">
        <f t="shared" si="64"/>
        <v>-3.7895612573872001E-14</v>
      </c>
      <c r="AE259" s="179"/>
      <c r="AF259" s="204">
        <f t="shared" si="59"/>
        <v>0</v>
      </c>
    </row>
    <row r="260" spans="1:32">
      <c r="A260" s="179">
        <v>246</v>
      </c>
      <c r="B260" s="199" t="s">
        <v>450</v>
      </c>
      <c r="C260" s="199" t="s">
        <v>248</v>
      </c>
      <c r="D260" s="199" t="s">
        <v>638</v>
      </c>
      <c r="E260" s="200" t="s">
        <v>639</v>
      </c>
      <c r="F260" s="201">
        <v>4.5474735088646402E-13</v>
      </c>
      <c r="G260" s="201">
        <v>0</v>
      </c>
      <c r="H260" s="201">
        <v>0</v>
      </c>
      <c r="I260" s="201">
        <v>0</v>
      </c>
      <c r="J260" s="201">
        <v>0</v>
      </c>
      <c r="K260" s="201">
        <v>0</v>
      </c>
      <c r="L260" s="201">
        <v>0</v>
      </c>
      <c r="M260" s="201">
        <v>0</v>
      </c>
      <c r="N260" s="201">
        <v>0</v>
      </c>
      <c r="O260" s="201">
        <v>0</v>
      </c>
      <c r="P260" s="201">
        <v>0</v>
      </c>
      <c r="Q260" s="201">
        <v>0</v>
      </c>
      <c r="R260" s="201">
        <v>0</v>
      </c>
      <c r="S260" s="202">
        <f t="shared" si="62"/>
        <v>1.8947806286936001E-14</v>
      </c>
      <c r="T260" s="179"/>
      <c r="U260" s="181">
        <f t="shared" si="63"/>
        <v>1.8947806286936001E-14</v>
      </c>
      <c r="V260" s="182"/>
      <c r="W260" s="182"/>
      <c r="X260" s="203"/>
      <c r="Y260" s="182"/>
      <c r="Z260" s="182"/>
      <c r="AA260" s="181"/>
      <c r="AB260" s="182"/>
      <c r="AC260" s="179"/>
      <c r="AD260" s="256">
        <f t="shared" si="64"/>
        <v>1.8947806286936001E-14</v>
      </c>
      <c r="AE260" s="179"/>
      <c r="AF260" s="204">
        <f t="shared" si="59"/>
        <v>0</v>
      </c>
    </row>
    <row r="261" spans="1:32">
      <c r="A261" s="179">
        <v>247</v>
      </c>
      <c r="B261" s="199" t="s">
        <v>450</v>
      </c>
      <c r="C261" s="199" t="s">
        <v>248</v>
      </c>
      <c r="D261" s="199" t="s">
        <v>373</v>
      </c>
      <c r="E261" s="200" t="s">
        <v>640</v>
      </c>
      <c r="F261" s="201">
        <v>0</v>
      </c>
      <c r="G261" s="201">
        <v>4116.9799999999996</v>
      </c>
      <c r="H261" s="201">
        <v>-2315.9699999999998</v>
      </c>
      <c r="I261" s="201">
        <v>-4.5474735088646402E-13</v>
      </c>
      <c r="J261" s="201">
        <v>-10113.19</v>
      </c>
      <c r="K261" s="201">
        <v>-14300.5</v>
      </c>
      <c r="L261" s="201">
        <v>7798.35</v>
      </c>
      <c r="M261" s="201">
        <v>-21758.93</v>
      </c>
      <c r="N261" s="201">
        <v>-25615.66</v>
      </c>
      <c r="O261" s="201">
        <v>0</v>
      </c>
      <c r="P261" s="201">
        <v>0</v>
      </c>
      <c r="Q261" s="201">
        <v>0</v>
      </c>
      <c r="R261" s="201">
        <v>0</v>
      </c>
      <c r="S261" s="202">
        <f t="shared" si="62"/>
        <v>-5182.41</v>
      </c>
      <c r="T261" s="179"/>
      <c r="U261" s="181">
        <f t="shared" si="63"/>
        <v>-5182.41</v>
      </c>
      <c r="V261" s="182"/>
      <c r="W261" s="182"/>
      <c r="X261" s="203"/>
      <c r="Y261" s="182"/>
      <c r="Z261" s="182"/>
      <c r="AA261" s="181"/>
      <c r="AB261" s="182"/>
      <c r="AC261" s="179"/>
      <c r="AD261" s="256">
        <f t="shared" si="64"/>
        <v>-5182.41</v>
      </c>
      <c r="AE261" s="179"/>
      <c r="AF261" s="204">
        <f t="shared" si="59"/>
        <v>0</v>
      </c>
    </row>
    <row r="262" spans="1:32">
      <c r="A262" s="179">
        <v>248</v>
      </c>
      <c r="B262" s="199" t="s">
        <v>450</v>
      </c>
      <c r="C262" s="199" t="s">
        <v>248</v>
      </c>
      <c r="D262" s="199" t="s">
        <v>641</v>
      </c>
      <c r="E262" s="200" t="s">
        <v>642</v>
      </c>
      <c r="F262" s="201">
        <v>-1.13686837721616E-13</v>
      </c>
      <c r="G262" s="201">
        <v>-1230.52</v>
      </c>
      <c r="H262" s="201">
        <v>-1472.64</v>
      </c>
      <c r="I262" s="201">
        <v>2.2737367544323201E-13</v>
      </c>
      <c r="J262" s="201">
        <v>-2052</v>
      </c>
      <c r="K262" s="201">
        <v>-2318.9699999999998</v>
      </c>
      <c r="L262" s="201">
        <v>-4.5474735088646402E-13</v>
      </c>
      <c r="M262" s="201">
        <v>-2083.14</v>
      </c>
      <c r="N262" s="201">
        <v>-679.34</v>
      </c>
      <c r="O262" s="201">
        <v>0</v>
      </c>
      <c r="P262" s="201">
        <v>0</v>
      </c>
      <c r="Q262" s="201">
        <v>0</v>
      </c>
      <c r="R262" s="201">
        <v>0</v>
      </c>
      <c r="S262" s="202">
        <f t="shared" si="62"/>
        <v>-819.71749999999986</v>
      </c>
      <c r="T262" s="179"/>
      <c r="U262" s="181">
        <f t="shared" si="63"/>
        <v>-819.71749999999986</v>
      </c>
      <c r="V262" s="182"/>
      <c r="W262" s="182"/>
      <c r="X262" s="203"/>
      <c r="Y262" s="182"/>
      <c r="Z262" s="182"/>
      <c r="AA262" s="181"/>
      <c r="AB262" s="182"/>
      <c r="AC262" s="179"/>
      <c r="AD262" s="256">
        <f t="shared" si="64"/>
        <v>-819.71749999999986</v>
      </c>
      <c r="AE262" s="179"/>
      <c r="AF262" s="204">
        <f t="shared" si="59"/>
        <v>0</v>
      </c>
    </row>
    <row r="263" spans="1:32">
      <c r="A263" s="179">
        <v>249</v>
      </c>
      <c r="B263" s="199" t="s">
        <v>450</v>
      </c>
      <c r="C263" s="199" t="s">
        <v>248</v>
      </c>
      <c r="D263" s="199" t="s">
        <v>372</v>
      </c>
      <c r="E263" s="200" t="s">
        <v>643</v>
      </c>
      <c r="F263" s="201">
        <v>-7.2759576141834308E-12</v>
      </c>
      <c r="G263" s="201">
        <v>-92131.38</v>
      </c>
      <c r="H263" s="201">
        <v>-53843.67</v>
      </c>
      <c r="I263" s="201">
        <v>-7.2759576141834308E-12</v>
      </c>
      <c r="J263" s="201">
        <v>-102204.33</v>
      </c>
      <c r="K263" s="201">
        <v>-126429.75</v>
      </c>
      <c r="L263" s="201">
        <v>-1.45519152283669E-11</v>
      </c>
      <c r="M263" s="201">
        <v>-169913.37</v>
      </c>
      <c r="N263" s="201">
        <v>-60958.080000000002</v>
      </c>
      <c r="O263" s="201">
        <v>0</v>
      </c>
      <c r="P263" s="201">
        <v>0</v>
      </c>
      <c r="Q263" s="201">
        <v>0</v>
      </c>
      <c r="R263" s="201">
        <v>0</v>
      </c>
      <c r="S263" s="202">
        <f t="shared" si="62"/>
        <v>-50456.714999999997</v>
      </c>
      <c r="T263" s="179"/>
      <c r="U263" s="181">
        <f t="shared" si="63"/>
        <v>-50456.714999999997</v>
      </c>
      <c r="V263" s="182"/>
      <c r="W263" s="182"/>
      <c r="X263" s="203"/>
      <c r="Y263" s="182"/>
      <c r="Z263" s="182"/>
      <c r="AA263" s="181"/>
      <c r="AB263" s="182"/>
      <c r="AC263" s="179"/>
      <c r="AD263" s="256">
        <f t="shared" si="64"/>
        <v>-50456.714999999997</v>
      </c>
      <c r="AE263" s="179"/>
      <c r="AF263" s="204">
        <f t="shared" si="59"/>
        <v>0</v>
      </c>
    </row>
    <row r="264" spans="1:32">
      <c r="A264" s="179">
        <v>250</v>
      </c>
      <c r="B264" s="199" t="s">
        <v>125</v>
      </c>
      <c r="C264" s="199" t="s">
        <v>249</v>
      </c>
      <c r="D264" s="199" t="s">
        <v>125</v>
      </c>
      <c r="E264" s="200" t="s">
        <v>250</v>
      </c>
      <c r="F264" s="201">
        <v>59785.299999999981</v>
      </c>
      <c r="G264" s="201">
        <v>195023.09</v>
      </c>
      <c r="H264" s="201">
        <v>258706.77999999997</v>
      </c>
      <c r="I264" s="201">
        <v>238227.15999999997</v>
      </c>
      <c r="J264" s="201">
        <v>252352.69000000006</v>
      </c>
      <c r="K264" s="201">
        <v>256575.24000000002</v>
      </c>
      <c r="L264" s="201">
        <v>220507.31000000006</v>
      </c>
      <c r="M264" s="201">
        <v>199340.86</v>
      </c>
      <c r="N264" s="201">
        <v>181707.04</v>
      </c>
      <c r="O264" s="201">
        <v>160999.45000000001</v>
      </c>
      <c r="P264" s="201">
        <v>117782.74</v>
      </c>
      <c r="Q264" s="201">
        <v>105294.82</v>
      </c>
      <c r="R264" s="201">
        <v>45130.430000000102</v>
      </c>
      <c r="S264" s="202">
        <f t="shared" si="62"/>
        <v>186581.25375000003</v>
      </c>
      <c r="T264" s="179"/>
      <c r="U264" s="181">
        <f t="shared" si="63"/>
        <v>186581.25375000003</v>
      </c>
      <c r="V264" s="182"/>
      <c r="W264" s="182"/>
      <c r="X264" s="203"/>
      <c r="Y264" s="182"/>
      <c r="Z264" s="182"/>
      <c r="AA264" s="181"/>
      <c r="AC264" s="179"/>
      <c r="AD264" s="181">
        <f>+S264</f>
        <v>186581.25375000003</v>
      </c>
      <c r="AE264" s="179"/>
      <c r="AF264" s="204">
        <f t="shared" si="59"/>
        <v>0</v>
      </c>
    </row>
    <row r="265" spans="1:32">
      <c r="A265" s="179">
        <v>251</v>
      </c>
      <c r="B265" s="199" t="s">
        <v>1022</v>
      </c>
      <c r="C265" s="199" t="s">
        <v>248</v>
      </c>
      <c r="D265" s="199" t="s">
        <v>208</v>
      </c>
      <c r="E265" s="200" t="s">
        <v>1048</v>
      </c>
      <c r="F265" s="201">
        <v>0</v>
      </c>
      <c r="G265" s="201">
        <v>0</v>
      </c>
      <c r="H265" s="201">
        <v>0</v>
      </c>
      <c r="I265" s="201">
        <v>0</v>
      </c>
      <c r="J265" s="201">
        <v>0</v>
      </c>
      <c r="K265" s="201">
        <v>0</v>
      </c>
      <c r="L265" s="201">
        <v>0</v>
      </c>
      <c r="M265" s="201">
        <v>0</v>
      </c>
      <c r="N265" s="201">
        <v>0</v>
      </c>
      <c r="O265" s="201">
        <v>-160999.45000000001</v>
      </c>
      <c r="P265" s="201">
        <v>-117782.74</v>
      </c>
      <c r="Q265" s="201">
        <v>-95326.51</v>
      </c>
      <c r="R265" s="201">
        <v>-45130.43</v>
      </c>
      <c r="S265" s="202">
        <f t="shared" si="62"/>
        <v>-33056.159583333334</v>
      </c>
      <c r="T265" s="179"/>
      <c r="U265" s="181">
        <f>+S265</f>
        <v>-33056.159583333334</v>
      </c>
      <c r="V265" s="182"/>
      <c r="W265" s="182"/>
      <c r="X265" s="203"/>
      <c r="Y265" s="182"/>
      <c r="Z265" s="182"/>
      <c r="AA265" s="181"/>
      <c r="AC265" s="179"/>
      <c r="AD265" s="181">
        <f>+S265</f>
        <v>-33056.159583333334</v>
      </c>
      <c r="AE265" s="179"/>
      <c r="AF265" s="204">
        <f t="shared" si="59"/>
        <v>0</v>
      </c>
    </row>
    <row r="266" spans="1:32">
      <c r="A266" s="179">
        <v>252</v>
      </c>
      <c r="B266" s="199" t="s">
        <v>450</v>
      </c>
      <c r="C266" s="199" t="s">
        <v>207</v>
      </c>
      <c r="D266" s="199" t="s">
        <v>644</v>
      </c>
      <c r="E266" s="200" t="s">
        <v>645</v>
      </c>
      <c r="F266" s="201">
        <v>2988574.1</v>
      </c>
      <c r="G266" s="201">
        <v>2999372.95</v>
      </c>
      <c r="H266" s="201">
        <v>3011015.48</v>
      </c>
      <c r="I266" s="201">
        <v>3022552.53</v>
      </c>
      <c r="J266" s="201">
        <v>3033980.26</v>
      </c>
      <c r="K266" s="201">
        <v>3024547.99</v>
      </c>
      <c r="L266" s="201">
        <v>3030781.91</v>
      </c>
      <c r="M266" s="201">
        <v>3038151.27</v>
      </c>
      <c r="N266" s="201">
        <v>3045619.03</v>
      </c>
      <c r="O266" s="201">
        <v>3051406.69</v>
      </c>
      <c r="P266" s="201">
        <v>3058727.65</v>
      </c>
      <c r="Q266" s="201">
        <v>3066186.65</v>
      </c>
      <c r="R266" s="201">
        <v>4478392.82</v>
      </c>
      <c r="S266" s="202">
        <f t="shared" si="62"/>
        <v>3092985.4891666663</v>
      </c>
      <c r="T266" s="179"/>
      <c r="U266" s="181">
        <f t="shared" si="63"/>
        <v>3092985.4891666663</v>
      </c>
      <c r="V266" s="182"/>
      <c r="W266" s="182"/>
      <c r="X266" s="203"/>
      <c r="Y266" s="182"/>
      <c r="Z266" s="182"/>
      <c r="AA266" s="181"/>
      <c r="AB266" s="182"/>
      <c r="AC266" s="179"/>
      <c r="AD266" s="256">
        <f>+U266</f>
        <v>3092985.4891666663</v>
      </c>
      <c r="AE266" s="179"/>
      <c r="AF266" s="204">
        <f t="shared" si="59"/>
        <v>0</v>
      </c>
    </row>
    <row r="267" spans="1:32">
      <c r="A267" s="179">
        <v>253</v>
      </c>
      <c r="B267" s="199" t="s">
        <v>1022</v>
      </c>
      <c r="C267" s="199" t="s">
        <v>207</v>
      </c>
      <c r="D267" s="199" t="s">
        <v>1029</v>
      </c>
      <c r="E267" s="200" t="s">
        <v>676</v>
      </c>
      <c r="F267" s="201">
        <v>0</v>
      </c>
      <c r="G267" s="201">
        <v>-137402.29999999999</v>
      </c>
      <c r="H267" s="201">
        <v>-123637.95</v>
      </c>
      <c r="I267" s="201">
        <v>-108044.38</v>
      </c>
      <c r="J267" s="201">
        <v>-352090.88</v>
      </c>
      <c r="K267" s="201">
        <v>-348666.74</v>
      </c>
      <c r="L267" s="201">
        <v>-346007.64</v>
      </c>
      <c r="M267" s="201">
        <v>-344212.35</v>
      </c>
      <c r="N267" s="201">
        <v>-342762.33</v>
      </c>
      <c r="O267" s="201">
        <v>-341265.44</v>
      </c>
      <c r="P267" s="201">
        <v>-342273.78</v>
      </c>
      <c r="Q267" s="201">
        <v>-331106.38</v>
      </c>
      <c r="R267" s="201">
        <v>-313349.98</v>
      </c>
      <c r="S267" s="202">
        <f t="shared" si="62"/>
        <v>-272845.43</v>
      </c>
      <c r="T267" s="179"/>
      <c r="U267" s="181">
        <f>+S267</f>
        <v>-272845.43</v>
      </c>
      <c r="V267" s="182"/>
      <c r="W267" s="182"/>
      <c r="X267" s="203"/>
      <c r="Y267" s="182"/>
      <c r="Z267" s="182"/>
      <c r="AA267" s="181"/>
      <c r="AB267" s="182"/>
      <c r="AC267" s="179"/>
      <c r="AD267" s="256">
        <f>+S267</f>
        <v>-272845.43</v>
      </c>
      <c r="AE267" s="179"/>
      <c r="AF267" s="204"/>
    </row>
    <row r="268" spans="1:32">
      <c r="A268" s="179">
        <v>254</v>
      </c>
      <c r="B268" s="199" t="s">
        <v>475</v>
      </c>
      <c r="C268" s="199" t="s">
        <v>207</v>
      </c>
      <c r="D268" s="199" t="s">
        <v>646</v>
      </c>
      <c r="E268" s="200" t="s">
        <v>647</v>
      </c>
      <c r="F268" s="201">
        <v>29758.74</v>
      </c>
      <c r="G268" s="201">
        <v>23022.73</v>
      </c>
      <c r="H268" s="201">
        <v>16764.68</v>
      </c>
      <c r="I268" s="201">
        <v>9674.23</v>
      </c>
      <c r="J268" s="201">
        <v>4858.92</v>
      </c>
      <c r="K268" s="201">
        <v>2389.2399999999998</v>
      </c>
      <c r="L268" s="201">
        <v>727.03000000000304</v>
      </c>
      <c r="M268" s="201">
        <v>-384.97999999999701</v>
      </c>
      <c r="N268" s="201">
        <v>-1292.25</v>
      </c>
      <c r="O268" s="201">
        <v>-2209.6</v>
      </c>
      <c r="P268" s="201">
        <v>-4708.13</v>
      </c>
      <c r="Q268" s="201">
        <v>62756.39</v>
      </c>
      <c r="R268" s="201">
        <v>52817.54</v>
      </c>
      <c r="S268" s="202">
        <f t="shared" si="62"/>
        <v>12740.533333333335</v>
      </c>
      <c r="T268" s="179"/>
      <c r="U268" s="181"/>
      <c r="V268" s="182"/>
      <c r="W268" s="182"/>
      <c r="X268" s="203">
        <f>+S268</f>
        <v>12740.533333333335</v>
      </c>
      <c r="Y268" s="182"/>
      <c r="Z268" s="182"/>
      <c r="AA268" s="181"/>
      <c r="AB268" s="182">
        <f>+S268</f>
        <v>12740.533333333335</v>
      </c>
      <c r="AC268" s="179"/>
      <c r="AD268" s="256"/>
      <c r="AE268" s="179"/>
      <c r="AF268" s="204">
        <f t="shared" si="59"/>
        <v>0</v>
      </c>
    </row>
    <row r="269" spans="1:32">
      <c r="A269" s="179">
        <v>255</v>
      </c>
      <c r="B269" s="199" t="s">
        <v>475</v>
      </c>
      <c r="C269" s="199" t="s">
        <v>207</v>
      </c>
      <c r="D269" s="199" t="s">
        <v>648</v>
      </c>
      <c r="E269" s="200" t="s">
        <v>649</v>
      </c>
      <c r="F269" s="201">
        <v>2049.1300000000101</v>
      </c>
      <c r="G269" s="201">
        <v>41561.81</v>
      </c>
      <c r="H269" s="201">
        <v>41794.050000000003</v>
      </c>
      <c r="I269" s="201">
        <v>42052.61</v>
      </c>
      <c r="J269" s="201">
        <v>69691.89</v>
      </c>
      <c r="K269" s="201">
        <v>70122.2</v>
      </c>
      <c r="L269" s="201">
        <v>70541.2</v>
      </c>
      <c r="M269" s="201">
        <v>70976.759999999995</v>
      </c>
      <c r="N269" s="201">
        <v>71415.009999999995</v>
      </c>
      <c r="O269" s="201">
        <v>71841.740000000005</v>
      </c>
      <c r="P269" s="201">
        <v>72285.33</v>
      </c>
      <c r="Q269" s="201">
        <v>9.9999999656574801E-3</v>
      </c>
      <c r="R269" s="201">
        <v>9.9999999656574801E-3</v>
      </c>
      <c r="S269" s="202">
        <f t="shared" si="62"/>
        <v>51942.264999999992</v>
      </c>
      <c r="T269" s="179"/>
      <c r="U269" s="181"/>
      <c r="V269" s="182"/>
      <c r="W269" s="182"/>
      <c r="X269" s="203">
        <f t="shared" ref="X269:X270" si="67">+S269</f>
        <v>51942.264999999992</v>
      </c>
      <c r="Y269" s="182"/>
      <c r="Z269" s="182"/>
      <c r="AA269" s="181"/>
      <c r="AB269" s="182">
        <f t="shared" ref="AB269:AB270" si="68">+S269</f>
        <v>51942.264999999992</v>
      </c>
      <c r="AC269" s="179"/>
      <c r="AD269" s="256"/>
      <c r="AE269" s="179"/>
      <c r="AF269" s="204">
        <f t="shared" si="59"/>
        <v>0</v>
      </c>
    </row>
    <row r="270" spans="1:32">
      <c r="A270" s="179">
        <v>256</v>
      </c>
      <c r="B270" s="199" t="s">
        <v>475</v>
      </c>
      <c r="C270" s="199" t="s">
        <v>207</v>
      </c>
      <c r="D270" s="199" t="s">
        <v>650</v>
      </c>
      <c r="E270" s="200" t="s">
        <v>651</v>
      </c>
      <c r="F270" s="201">
        <v>3298.72</v>
      </c>
      <c r="G270" s="201">
        <v>3003.91</v>
      </c>
      <c r="H270" s="201">
        <v>2728.69</v>
      </c>
      <c r="I270" s="201">
        <v>2421.64</v>
      </c>
      <c r="J270" s="201">
        <v>2168.15</v>
      </c>
      <c r="K270" s="201">
        <v>1888.57</v>
      </c>
      <c r="L270" s="201">
        <v>1614.24</v>
      </c>
      <c r="M270" s="201">
        <v>1342.88</v>
      </c>
      <c r="N270" s="201">
        <v>1077.1600000000001</v>
      </c>
      <c r="O270" s="201">
        <v>809.57</v>
      </c>
      <c r="P270" s="201">
        <v>465.23</v>
      </c>
      <c r="Q270" s="201">
        <v>39036.43</v>
      </c>
      <c r="R270" s="201">
        <v>34796.76</v>
      </c>
      <c r="S270" s="202">
        <f t="shared" si="62"/>
        <v>6300.3508333333339</v>
      </c>
      <c r="T270" s="179"/>
      <c r="U270" s="181"/>
      <c r="V270" s="182"/>
      <c r="W270" s="182"/>
      <c r="X270" s="203">
        <f t="shared" si="67"/>
        <v>6300.3508333333339</v>
      </c>
      <c r="Y270" s="182"/>
      <c r="Z270" s="182"/>
      <c r="AA270" s="181"/>
      <c r="AB270" s="182">
        <f t="shared" si="68"/>
        <v>6300.3508333333339</v>
      </c>
      <c r="AC270" s="179"/>
      <c r="AD270" s="256"/>
      <c r="AE270" s="179"/>
      <c r="AF270" s="204">
        <f t="shared" si="59"/>
        <v>0</v>
      </c>
    </row>
    <row r="271" spans="1:32">
      <c r="A271" s="179">
        <v>257</v>
      </c>
      <c r="B271" s="199" t="s">
        <v>475</v>
      </c>
      <c r="C271" s="199" t="s">
        <v>207</v>
      </c>
      <c r="D271" s="199" t="s">
        <v>652</v>
      </c>
      <c r="E271" s="200" t="s">
        <v>649</v>
      </c>
      <c r="F271" s="201">
        <v>7060.75</v>
      </c>
      <c r="G271" s="201">
        <v>7104.43</v>
      </c>
      <c r="H271" s="201">
        <v>7144.13</v>
      </c>
      <c r="I271" s="201">
        <v>7188.33</v>
      </c>
      <c r="J271" s="201">
        <v>40840.54</v>
      </c>
      <c r="K271" s="201">
        <v>41092.71</v>
      </c>
      <c r="L271" s="201">
        <v>41338.25</v>
      </c>
      <c r="M271" s="201">
        <v>41593.49</v>
      </c>
      <c r="N271" s="201">
        <v>41850.31</v>
      </c>
      <c r="O271" s="201">
        <v>42100.38</v>
      </c>
      <c r="P271" s="201">
        <v>47546.63</v>
      </c>
      <c r="Q271" s="201">
        <v>5217.29</v>
      </c>
      <c r="R271" s="201">
        <v>5249.5</v>
      </c>
      <c r="S271" s="202">
        <f t="shared" si="62"/>
        <v>27430.967916666665</v>
      </c>
      <c r="T271" s="179"/>
      <c r="U271" s="219"/>
      <c r="V271" s="182"/>
      <c r="W271" s="182"/>
      <c r="X271" s="203">
        <f>+S271</f>
        <v>27430.967916666665</v>
      </c>
      <c r="Y271" s="182"/>
      <c r="Z271" s="182"/>
      <c r="AA271" s="181"/>
      <c r="AB271" s="263">
        <f>+S271</f>
        <v>27430.967916666665</v>
      </c>
      <c r="AC271" s="179"/>
      <c r="AD271" s="181"/>
      <c r="AE271" s="179"/>
      <c r="AF271" s="204">
        <f t="shared" si="59"/>
        <v>0</v>
      </c>
    </row>
    <row r="272" spans="1:32">
      <c r="A272" s="179">
        <v>258</v>
      </c>
      <c r="B272" s="199" t="s">
        <v>477</v>
      </c>
      <c r="C272" s="199" t="s">
        <v>207</v>
      </c>
      <c r="D272" s="199" t="s">
        <v>653</v>
      </c>
      <c r="E272" s="200" t="s">
        <v>654</v>
      </c>
      <c r="F272" s="201">
        <v>14082715.25</v>
      </c>
      <c r="G272" s="201">
        <v>14082715.25</v>
      </c>
      <c r="H272" s="201">
        <v>14117014.77</v>
      </c>
      <c r="I272" s="201">
        <v>14103400.560000001</v>
      </c>
      <c r="J272" s="201">
        <v>13142221.01</v>
      </c>
      <c r="K272" s="201">
        <v>13168075.51</v>
      </c>
      <c r="L272" s="201">
        <v>13174573.15</v>
      </c>
      <c r="M272" s="201">
        <v>13175998.15</v>
      </c>
      <c r="N272" s="201">
        <v>12807390.439999999</v>
      </c>
      <c r="O272" s="201">
        <v>12850165.449999999</v>
      </c>
      <c r="P272" s="201">
        <v>12853231.449999999</v>
      </c>
      <c r="Q272" s="201">
        <v>12853380.32</v>
      </c>
      <c r="R272" s="201">
        <v>12592136.48</v>
      </c>
      <c r="S272" s="202">
        <f t="shared" si="62"/>
        <v>13305465.99375</v>
      </c>
      <c r="T272" s="179"/>
      <c r="U272" s="219">
        <f>+S272</f>
        <v>13305465.99375</v>
      </c>
      <c r="V272" s="182"/>
      <c r="W272" s="182"/>
      <c r="X272" s="203"/>
      <c r="Y272" s="182"/>
      <c r="Z272" s="182"/>
      <c r="AA272" s="181"/>
      <c r="AC272" s="179"/>
      <c r="AD272" s="181">
        <f>+S272</f>
        <v>13305465.99375</v>
      </c>
      <c r="AE272" s="179"/>
      <c r="AF272" s="204">
        <f t="shared" si="59"/>
        <v>0</v>
      </c>
    </row>
    <row r="273" spans="1:32">
      <c r="A273" s="179">
        <v>259</v>
      </c>
      <c r="B273" s="199" t="s">
        <v>477</v>
      </c>
      <c r="C273" s="199" t="s">
        <v>207</v>
      </c>
      <c r="D273" s="199" t="s">
        <v>655</v>
      </c>
      <c r="E273" s="200" t="s">
        <v>656</v>
      </c>
      <c r="F273" s="201">
        <v>466500</v>
      </c>
      <c r="G273" s="201">
        <v>466500</v>
      </c>
      <c r="H273" s="201">
        <v>466500</v>
      </c>
      <c r="I273" s="201">
        <v>466500</v>
      </c>
      <c r="J273" s="201">
        <v>466500</v>
      </c>
      <c r="K273" s="201">
        <v>466500</v>
      </c>
      <c r="L273" s="201">
        <v>466500</v>
      </c>
      <c r="M273" s="201">
        <v>466500</v>
      </c>
      <c r="N273" s="201">
        <v>466500</v>
      </c>
      <c r="O273" s="201">
        <v>466500</v>
      </c>
      <c r="P273" s="201">
        <v>466500</v>
      </c>
      <c r="Q273" s="201">
        <v>466500</v>
      </c>
      <c r="R273" s="201">
        <v>466500</v>
      </c>
      <c r="S273" s="202">
        <f t="shared" si="62"/>
        <v>466500</v>
      </c>
      <c r="T273" s="179"/>
      <c r="U273" s="219">
        <f>+S273</f>
        <v>466500</v>
      </c>
      <c r="V273" s="182"/>
      <c r="W273" s="182"/>
      <c r="X273" s="203"/>
      <c r="Y273" s="182"/>
      <c r="Z273" s="182"/>
      <c r="AA273" s="181"/>
      <c r="AC273" s="179"/>
      <c r="AD273" s="181">
        <f>+S273</f>
        <v>466500</v>
      </c>
      <c r="AE273" s="179"/>
      <c r="AF273" s="204">
        <f t="shared" si="59"/>
        <v>0</v>
      </c>
    </row>
    <row r="274" spans="1:32">
      <c r="A274" s="179">
        <v>260</v>
      </c>
      <c r="B274" s="199" t="s">
        <v>475</v>
      </c>
      <c r="C274" s="199" t="s">
        <v>207</v>
      </c>
      <c r="D274" s="199" t="s">
        <v>657</v>
      </c>
      <c r="E274" s="200" t="s">
        <v>658</v>
      </c>
      <c r="F274" s="201">
        <v>1883502.85</v>
      </c>
      <c r="G274" s="201">
        <v>1917787.71</v>
      </c>
      <c r="H274" s="201">
        <v>1888055.06</v>
      </c>
      <c r="I274" s="201">
        <v>1892076.67</v>
      </c>
      <c r="J274" s="201">
        <v>1677901.94</v>
      </c>
      <c r="K274" s="201">
        <v>1677702.78</v>
      </c>
      <c r="L274" s="201">
        <v>1132434.1399999999</v>
      </c>
      <c r="M274" s="201">
        <v>1139554.56</v>
      </c>
      <c r="N274" s="201">
        <v>1141824.44</v>
      </c>
      <c r="O274" s="201">
        <v>1143561.54</v>
      </c>
      <c r="P274" s="201">
        <v>1144594.2</v>
      </c>
      <c r="Q274" s="201">
        <v>1153377.47</v>
      </c>
      <c r="R274" s="201">
        <v>993974.16</v>
      </c>
      <c r="S274" s="202">
        <f t="shared" si="62"/>
        <v>1445634.0845833335</v>
      </c>
      <c r="T274" s="179"/>
      <c r="U274" s="219"/>
      <c r="V274" s="182"/>
      <c r="W274" s="182"/>
      <c r="X274" s="203">
        <f t="shared" ref="X274:X291" si="69">+S274</f>
        <v>1445634.0845833335</v>
      </c>
      <c r="Y274" s="182"/>
      <c r="Z274" s="182"/>
      <c r="AA274" s="181"/>
      <c r="AB274" s="182">
        <f t="shared" ref="AB274:AB294" si="70">+S274</f>
        <v>1445634.0845833335</v>
      </c>
      <c r="AC274" s="179"/>
      <c r="AD274" s="256"/>
      <c r="AE274" s="179"/>
      <c r="AF274" s="204">
        <f t="shared" si="59"/>
        <v>0</v>
      </c>
    </row>
    <row r="275" spans="1:32">
      <c r="A275" s="179">
        <v>261</v>
      </c>
      <c r="B275" s="199" t="s">
        <v>477</v>
      </c>
      <c r="C275" s="199" t="s">
        <v>207</v>
      </c>
      <c r="D275" s="199" t="s">
        <v>659</v>
      </c>
      <c r="E275" s="200" t="s">
        <v>660</v>
      </c>
      <c r="F275" s="201">
        <v>5432079.7599999998</v>
      </c>
      <c r="G275" s="201">
        <v>5432079.7599999998</v>
      </c>
      <c r="H275" s="201">
        <v>5433357.4199999999</v>
      </c>
      <c r="I275" s="201">
        <v>5467967.3399999999</v>
      </c>
      <c r="J275" s="201">
        <v>5538241.4100000001</v>
      </c>
      <c r="K275" s="201">
        <v>5543262.6600000001</v>
      </c>
      <c r="L275" s="201">
        <v>5543700.8300000001</v>
      </c>
      <c r="M275" s="201">
        <v>6305032.2699999996</v>
      </c>
      <c r="N275" s="201">
        <v>6486405.6200000001</v>
      </c>
      <c r="O275" s="201">
        <v>6930150.8300000001</v>
      </c>
      <c r="P275" s="201">
        <v>7465365.1200000001</v>
      </c>
      <c r="Q275" s="201">
        <v>7744088.04</v>
      </c>
      <c r="R275" s="201">
        <v>8015406.3799999999</v>
      </c>
      <c r="S275" s="202">
        <f t="shared" si="62"/>
        <v>6217782.8641666668</v>
      </c>
      <c r="T275" s="179"/>
      <c r="U275" s="219">
        <f>+S275</f>
        <v>6217782.8641666668</v>
      </c>
      <c r="V275" s="182"/>
      <c r="W275" s="182"/>
      <c r="X275" s="203"/>
      <c r="Y275" s="182"/>
      <c r="Z275" s="182"/>
      <c r="AA275" s="181"/>
      <c r="AB275" s="182"/>
      <c r="AC275" s="179"/>
      <c r="AD275" s="256">
        <f>+S275</f>
        <v>6217782.8641666668</v>
      </c>
      <c r="AE275" s="179"/>
      <c r="AF275" s="204">
        <f t="shared" si="59"/>
        <v>0</v>
      </c>
    </row>
    <row r="276" spans="1:32">
      <c r="A276" s="179">
        <v>262</v>
      </c>
      <c r="B276" s="199" t="s">
        <v>477</v>
      </c>
      <c r="C276" s="199" t="s">
        <v>207</v>
      </c>
      <c r="D276" s="199" t="s">
        <v>661</v>
      </c>
      <c r="E276" s="200" t="s">
        <v>662</v>
      </c>
      <c r="F276" s="201">
        <v>5197058.3</v>
      </c>
      <c r="G276" s="201">
        <v>5151866.49</v>
      </c>
      <c r="H276" s="201">
        <v>5106674.68</v>
      </c>
      <c r="I276" s="201">
        <v>5061482.87</v>
      </c>
      <c r="J276" s="201">
        <v>5016291.0599999996</v>
      </c>
      <c r="K276" s="201">
        <v>4971099.25</v>
      </c>
      <c r="L276" s="201">
        <v>4925907.4400000004</v>
      </c>
      <c r="M276" s="201">
        <v>4880715.63</v>
      </c>
      <c r="N276" s="201">
        <v>4835523.82</v>
      </c>
      <c r="O276" s="201">
        <v>4790332.01</v>
      </c>
      <c r="P276" s="201">
        <v>4745140.2</v>
      </c>
      <c r="Q276" s="201">
        <v>4699948.3899999997</v>
      </c>
      <c r="R276" s="201">
        <v>4654756.58</v>
      </c>
      <c r="S276" s="202">
        <f t="shared" si="62"/>
        <v>4925907.4400000004</v>
      </c>
      <c r="T276" s="179"/>
      <c r="U276" s="219">
        <f>+S276</f>
        <v>4925907.4400000004</v>
      </c>
      <c r="V276" s="182"/>
      <c r="W276" s="182"/>
      <c r="X276" s="203"/>
      <c r="Y276" s="182"/>
      <c r="Z276" s="182"/>
      <c r="AA276" s="181"/>
      <c r="AB276" s="182">
        <f>+X276</f>
        <v>0</v>
      </c>
      <c r="AC276" s="179"/>
      <c r="AD276" s="256">
        <f>+S276</f>
        <v>4925907.4400000004</v>
      </c>
      <c r="AE276" s="179"/>
      <c r="AF276" s="204">
        <f t="shared" si="59"/>
        <v>0</v>
      </c>
    </row>
    <row r="277" spans="1:32">
      <c r="A277" s="179">
        <v>263</v>
      </c>
      <c r="B277" s="199" t="s">
        <v>475</v>
      </c>
      <c r="C277" s="199" t="s">
        <v>207</v>
      </c>
      <c r="D277" s="199" t="s">
        <v>663</v>
      </c>
      <c r="E277" s="200" t="s">
        <v>664</v>
      </c>
      <c r="F277" s="201">
        <v>70723.14</v>
      </c>
      <c r="G277" s="201">
        <v>62709.42</v>
      </c>
      <c r="H277" s="201">
        <v>55206.400000000001</v>
      </c>
      <c r="I277" s="201">
        <v>46707.57</v>
      </c>
      <c r="J277" s="201">
        <v>234531.38</v>
      </c>
      <c r="K277" s="201">
        <v>233174.02</v>
      </c>
      <c r="L277" s="201">
        <v>231786.92</v>
      </c>
      <c r="M277" s="201">
        <v>230684.2</v>
      </c>
      <c r="N277" s="201">
        <v>229712.1</v>
      </c>
      <c r="O277" s="201">
        <v>228723.35</v>
      </c>
      <c r="P277" s="201">
        <v>226684.72</v>
      </c>
      <c r="Q277" s="201">
        <v>224096.26</v>
      </c>
      <c r="R277" s="201">
        <v>220486.17</v>
      </c>
      <c r="S277" s="202">
        <f t="shared" si="62"/>
        <v>179135.08291666667</v>
      </c>
      <c r="T277" s="179"/>
      <c r="U277" s="181"/>
      <c r="V277" s="182"/>
      <c r="W277" s="182"/>
      <c r="X277" s="203">
        <f t="shared" si="69"/>
        <v>179135.08291666667</v>
      </c>
      <c r="Y277" s="182"/>
      <c r="Z277" s="182"/>
      <c r="AA277" s="181"/>
      <c r="AB277" s="182">
        <f>+X277</f>
        <v>179135.08291666667</v>
      </c>
      <c r="AC277" s="179"/>
      <c r="AD277" s="256"/>
      <c r="AE277" s="179"/>
      <c r="AF277" s="204">
        <f t="shared" si="59"/>
        <v>0</v>
      </c>
    </row>
    <row r="278" spans="1:32">
      <c r="A278" s="179">
        <v>264</v>
      </c>
      <c r="B278" s="199" t="s">
        <v>475</v>
      </c>
      <c r="C278" s="199" t="s">
        <v>207</v>
      </c>
      <c r="D278" s="199" t="s">
        <v>872</v>
      </c>
      <c r="E278" s="200" t="s">
        <v>660</v>
      </c>
      <c r="F278" s="201">
        <v>0</v>
      </c>
      <c r="G278" s="201">
        <v>0</v>
      </c>
      <c r="H278" s="201">
        <v>0</v>
      </c>
      <c r="I278" s="201">
        <v>0</v>
      </c>
      <c r="J278" s="201">
        <v>567072.48</v>
      </c>
      <c r="K278" s="201">
        <v>550870.41</v>
      </c>
      <c r="L278" s="201">
        <v>534668.34</v>
      </c>
      <c r="M278" s="201">
        <v>518466.27</v>
      </c>
      <c r="N278" s="201">
        <v>502264.2</v>
      </c>
      <c r="O278" s="201">
        <v>486062.13</v>
      </c>
      <c r="P278" s="201">
        <v>469860.06</v>
      </c>
      <c r="Q278" s="201">
        <v>453657.99</v>
      </c>
      <c r="R278" s="201">
        <v>437455.92</v>
      </c>
      <c r="S278" s="202">
        <f t="shared" si="62"/>
        <v>358470.82</v>
      </c>
      <c r="T278" s="179"/>
      <c r="U278" s="181"/>
      <c r="V278" s="182"/>
      <c r="W278" s="182"/>
      <c r="X278" s="203">
        <f>+S278</f>
        <v>358470.82</v>
      </c>
      <c r="Y278" s="182"/>
      <c r="Z278" s="182"/>
      <c r="AA278" s="181"/>
      <c r="AB278" s="182">
        <f>+S278</f>
        <v>358470.82</v>
      </c>
      <c r="AC278" s="179"/>
      <c r="AD278" s="256"/>
      <c r="AE278" s="179"/>
      <c r="AF278" s="204"/>
    </row>
    <row r="279" spans="1:32">
      <c r="A279" s="179">
        <v>265</v>
      </c>
      <c r="B279" s="199" t="s">
        <v>477</v>
      </c>
      <c r="C279" s="199" t="s">
        <v>207</v>
      </c>
      <c r="D279" s="199" t="s">
        <v>874</v>
      </c>
      <c r="E279" s="200" t="s">
        <v>1049</v>
      </c>
      <c r="F279" s="201">
        <v>0</v>
      </c>
      <c r="G279" s="201">
        <v>0</v>
      </c>
      <c r="H279" s="201">
        <v>0</v>
      </c>
      <c r="I279" s="201">
        <v>0</v>
      </c>
      <c r="J279" s="201">
        <v>0</v>
      </c>
      <c r="K279" s="201">
        <v>0</v>
      </c>
      <c r="L279" s="201">
        <v>0</v>
      </c>
      <c r="M279" s="201">
        <v>0</v>
      </c>
      <c r="N279" s="201">
        <v>0</v>
      </c>
      <c r="O279" s="201">
        <v>0</v>
      </c>
      <c r="P279" s="201">
        <v>0</v>
      </c>
      <c r="Q279" s="201">
        <v>0</v>
      </c>
      <c r="R279" s="201">
        <v>277480.27</v>
      </c>
      <c r="S279" s="202">
        <f t="shared" si="62"/>
        <v>11561.677916666667</v>
      </c>
      <c r="T279" s="179"/>
      <c r="U279" s="181">
        <f>+S279</f>
        <v>11561.677916666667</v>
      </c>
      <c r="V279" s="182"/>
      <c r="W279" s="182"/>
      <c r="X279" s="203"/>
      <c r="Y279" s="182"/>
      <c r="Z279" s="182"/>
      <c r="AA279" s="181"/>
      <c r="AB279" s="182"/>
      <c r="AC279" s="179"/>
      <c r="AD279" s="256">
        <f>+S279</f>
        <v>11561.677916666667</v>
      </c>
      <c r="AE279" s="179"/>
      <c r="AF279" s="204"/>
    </row>
    <row r="280" spans="1:32">
      <c r="A280" s="179">
        <v>266</v>
      </c>
      <c r="B280" s="199" t="s">
        <v>1022</v>
      </c>
      <c r="C280" s="199" t="s">
        <v>251</v>
      </c>
      <c r="D280" s="199" t="s">
        <v>1029</v>
      </c>
      <c r="E280" s="200" t="s">
        <v>676</v>
      </c>
      <c r="F280" s="201">
        <v>0</v>
      </c>
      <c r="G280" s="201">
        <v>641534.98</v>
      </c>
      <c r="H280" s="201">
        <v>1111122.68</v>
      </c>
      <c r="I280" s="201">
        <v>2014787.43</v>
      </c>
      <c r="J280" s="201">
        <v>2241907.98</v>
      </c>
      <c r="K280" s="201">
        <v>1798183.13</v>
      </c>
      <c r="L280" s="201">
        <v>1844315.2</v>
      </c>
      <c r="M280" s="201">
        <v>1839483.45</v>
      </c>
      <c r="N280" s="201">
        <v>1589409.23</v>
      </c>
      <c r="O280" s="201">
        <v>1673282.96</v>
      </c>
      <c r="P280" s="201">
        <v>2483085.9500000002</v>
      </c>
      <c r="Q280" s="201">
        <v>2304319.4700000002</v>
      </c>
      <c r="R280" s="201">
        <v>1784571.53</v>
      </c>
      <c r="S280" s="202">
        <f t="shared" si="62"/>
        <v>1702809.8520833331</v>
      </c>
      <c r="T280" s="179"/>
      <c r="U280" s="181"/>
      <c r="V280" s="182">
        <f>+S280</f>
        <v>1702809.8520833331</v>
      </c>
      <c r="W280" s="182"/>
      <c r="X280" s="203"/>
      <c r="Y280" s="182"/>
      <c r="Z280" s="182"/>
      <c r="AA280" s="181"/>
      <c r="AB280" s="182"/>
      <c r="AC280" s="179"/>
      <c r="AD280" s="256">
        <f t="shared" ref="AD280:AD281" si="71">+S280</f>
        <v>1702809.8520833331</v>
      </c>
      <c r="AE280" s="179"/>
      <c r="AF280" s="204"/>
    </row>
    <row r="281" spans="1:32">
      <c r="A281" s="179">
        <v>267</v>
      </c>
      <c r="B281" s="199" t="s">
        <v>1022</v>
      </c>
      <c r="C281" s="199" t="s">
        <v>251</v>
      </c>
      <c r="D281" s="199" t="s">
        <v>1031</v>
      </c>
      <c r="E281" s="200" t="s">
        <v>676</v>
      </c>
      <c r="F281" s="201">
        <v>0</v>
      </c>
      <c r="G281" s="201">
        <v>1598763.47</v>
      </c>
      <c r="H281" s="201">
        <v>4137153.52</v>
      </c>
      <c r="I281" s="201">
        <v>4682162.58</v>
      </c>
      <c r="J281" s="201">
        <v>3891731.19</v>
      </c>
      <c r="K281" s="201">
        <v>3688842.38</v>
      </c>
      <c r="L281" s="201">
        <v>3465330.59</v>
      </c>
      <c r="M281" s="201">
        <v>3444803.79</v>
      </c>
      <c r="N281" s="201">
        <v>3048805.93</v>
      </c>
      <c r="O281" s="201">
        <v>3133600.3</v>
      </c>
      <c r="P281" s="201">
        <v>3430358.19</v>
      </c>
      <c r="Q281" s="201">
        <v>3793768.43</v>
      </c>
      <c r="R281" s="201">
        <v>2992929.3</v>
      </c>
      <c r="S281" s="202">
        <f t="shared" si="62"/>
        <v>3317648.7516666665</v>
      </c>
      <c r="T281" s="179"/>
      <c r="U281" s="181"/>
      <c r="V281" s="182">
        <f>+S281</f>
        <v>3317648.7516666665</v>
      </c>
      <c r="W281" s="182"/>
      <c r="X281" s="203"/>
      <c r="Y281" s="182"/>
      <c r="Z281" s="182"/>
      <c r="AA281" s="181"/>
      <c r="AB281" s="182"/>
      <c r="AC281" s="179"/>
      <c r="AD281" s="256">
        <f t="shared" si="71"/>
        <v>3317648.7516666665</v>
      </c>
      <c r="AE281" s="179"/>
      <c r="AF281" s="204"/>
    </row>
    <row r="282" spans="1:32">
      <c r="A282" s="179">
        <v>268</v>
      </c>
      <c r="B282" s="199" t="s">
        <v>477</v>
      </c>
      <c r="C282" s="199" t="s">
        <v>251</v>
      </c>
      <c r="D282" s="199" t="s">
        <v>665</v>
      </c>
      <c r="E282" s="200" t="s">
        <v>666</v>
      </c>
      <c r="F282" s="201">
        <v>0</v>
      </c>
      <c r="G282" s="201">
        <v>0</v>
      </c>
      <c r="H282" s="201">
        <v>0</v>
      </c>
      <c r="I282" s="201">
        <v>0</v>
      </c>
      <c r="J282" s="201">
        <v>0</v>
      </c>
      <c r="K282" s="201">
        <v>0</v>
      </c>
      <c r="L282" s="201">
        <v>0</v>
      </c>
      <c r="M282" s="201">
        <v>0</v>
      </c>
      <c r="N282" s="201">
        <v>0</v>
      </c>
      <c r="O282" s="201">
        <v>0</v>
      </c>
      <c r="P282" s="201">
        <v>0</v>
      </c>
      <c r="Q282" s="201">
        <v>0</v>
      </c>
      <c r="R282" s="201">
        <v>0</v>
      </c>
      <c r="S282" s="202">
        <f t="shared" si="62"/>
        <v>0</v>
      </c>
      <c r="T282" s="179"/>
      <c r="U282" s="181"/>
      <c r="V282" s="182"/>
      <c r="W282" s="182"/>
      <c r="X282" s="203">
        <f t="shared" si="69"/>
        <v>0</v>
      </c>
      <c r="Y282" s="182"/>
      <c r="Z282" s="182"/>
      <c r="AA282" s="181"/>
      <c r="AB282" s="182">
        <f t="shared" ref="AB282:AB291" si="72">+X282</f>
        <v>0</v>
      </c>
      <c r="AC282" s="179"/>
      <c r="AD282" s="256"/>
      <c r="AE282" s="179"/>
      <c r="AF282" s="204">
        <f t="shared" si="59"/>
        <v>0</v>
      </c>
    </row>
    <row r="283" spans="1:32">
      <c r="A283" s="179">
        <v>269</v>
      </c>
      <c r="B283" s="199" t="s">
        <v>477</v>
      </c>
      <c r="C283" s="199" t="s">
        <v>251</v>
      </c>
      <c r="D283" s="199" t="s">
        <v>667</v>
      </c>
      <c r="E283" s="200" t="s">
        <v>668</v>
      </c>
      <c r="F283" s="201">
        <v>0</v>
      </c>
      <c r="G283" s="201">
        <v>0</v>
      </c>
      <c r="H283" s="201">
        <v>0</v>
      </c>
      <c r="I283" s="201">
        <v>0</v>
      </c>
      <c r="J283" s="201">
        <v>0</v>
      </c>
      <c r="K283" s="201">
        <v>0</v>
      </c>
      <c r="L283" s="201">
        <v>0</v>
      </c>
      <c r="M283" s="201">
        <v>0</v>
      </c>
      <c r="N283" s="201">
        <v>0</v>
      </c>
      <c r="O283" s="201">
        <v>0</v>
      </c>
      <c r="P283" s="201">
        <v>0</v>
      </c>
      <c r="Q283" s="201">
        <v>0</v>
      </c>
      <c r="R283" s="201">
        <v>0</v>
      </c>
      <c r="S283" s="202">
        <f t="shared" si="62"/>
        <v>0</v>
      </c>
      <c r="T283" s="179"/>
      <c r="U283" s="181"/>
      <c r="V283" s="182"/>
      <c r="W283" s="182"/>
      <c r="X283" s="203">
        <f t="shared" si="69"/>
        <v>0</v>
      </c>
      <c r="Y283" s="182"/>
      <c r="Z283" s="182"/>
      <c r="AA283" s="181"/>
      <c r="AB283" s="182">
        <f t="shared" si="72"/>
        <v>0</v>
      </c>
      <c r="AC283" s="179"/>
      <c r="AD283" s="256"/>
      <c r="AE283" s="179"/>
      <c r="AF283" s="204">
        <f t="shared" si="59"/>
        <v>0</v>
      </c>
    </row>
    <row r="284" spans="1:32">
      <c r="A284" s="179">
        <v>270</v>
      </c>
      <c r="B284" s="199" t="s">
        <v>477</v>
      </c>
      <c r="C284" s="199" t="s">
        <v>251</v>
      </c>
      <c r="D284" s="199" t="s">
        <v>648</v>
      </c>
      <c r="E284" s="200" t="s">
        <v>669</v>
      </c>
      <c r="F284" s="201">
        <v>0</v>
      </c>
      <c r="G284" s="201">
        <v>0</v>
      </c>
      <c r="H284" s="201">
        <v>0</v>
      </c>
      <c r="I284" s="201">
        <v>0</v>
      </c>
      <c r="J284" s="201">
        <v>0</v>
      </c>
      <c r="K284" s="201">
        <v>0</v>
      </c>
      <c r="L284" s="201">
        <v>0</v>
      </c>
      <c r="M284" s="201">
        <v>0</v>
      </c>
      <c r="N284" s="201">
        <v>0</v>
      </c>
      <c r="O284" s="201">
        <v>0</v>
      </c>
      <c r="P284" s="201">
        <v>0</v>
      </c>
      <c r="Q284" s="201">
        <v>0</v>
      </c>
      <c r="R284" s="201">
        <v>0</v>
      </c>
      <c r="S284" s="202">
        <f t="shared" si="62"/>
        <v>0</v>
      </c>
      <c r="T284" s="179"/>
      <c r="U284" s="181"/>
      <c r="V284" s="182"/>
      <c r="W284" s="182"/>
      <c r="X284" s="203">
        <f t="shared" si="69"/>
        <v>0</v>
      </c>
      <c r="Y284" s="182"/>
      <c r="Z284" s="182"/>
      <c r="AA284" s="181"/>
      <c r="AB284" s="182">
        <f t="shared" si="72"/>
        <v>0</v>
      </c>
      <c r="AC284" s="179"/>
      <c r="AD284" s="256"/>
      <c r="AE284" s="179"/>
      <c r="AF284" s="204">
        <f t="shared" si="59"/>
        <v>0</v>
      </c>
    </row>
    <row r="285" spans="1:32">
      <c r="A285" s="179">
        <v>271</v>
      </c>
      <c r="B285" s="199" t="s">
        <v>477</v>
      </c>
      <c r="C285" s="199" t="s">
        <v>251</v>
      </c>
      <c r="D285" s="199" t="s">
        <v>652</v>
      </c>
      <c r="E285" s="200" t="s">
        <v>670</v>
      </c>
      <c r="F285" s="201">
        <v>0</v>
      </c>
      <c r="G285" s="201">
        <v>0</v>
      </c>
      <c r="H285" s="201">
        <v>0</v>
      </c>
      <c r="I285" s="201">
        <v>0</v>
      </c>
      <c r="J285" s="201">
        <v>0</v>
      </c>
      <c r="K285" s="201">
        <v>0</v>
      </c>
      <c r="L285" s="201">
        <v>0</v>
      </c>
      <c r="M285" s="201">
        <v>0</v>
      </c>
      <c r="N285" s="201">
        <v>0</v>
      </c>
      <c r="O285" s="201">
        <v>0</v>
      </c>
      <c r="P285" s="201">
        <v>0</v>
      </c>
      <c r="Q285" s="201">
        <v>0</v>
      </c>
      <c r="R285" s="201">
        <v>0</v>
      </c>
      <c r="S285" s="202">
        <f t="shared" si="62"/>
        <v>0</v>
      </c>
      <c r="T285" s="179"/>
      <c r="U285" s="181"/>
      <c r="V285" s="182"/>
      <c r="W285" s="182"/>
      <c r="X285" s="203">
        <f t="shared" si="69"/>
        <v>0</v>
      </c>
      <c r="Y285" s="182"/>
      <c r="Z285" s="182"/>
      <c r="AA285" s="181"/>
      <c r="AB285" s="182">
        <f t="shared" si="72"/>
        <v>0</v>
      </c>
      <c r="AC285" s="179"/>
      <c r="AD285" s="256"/>
      <c r="AE285" s="179"/>
      <c r="AF285" s="204">
        <f t="shared" si="59"/>
        <v>0</v>
      </c>
    </row>
    <row r="286" spans="1:32">
      <c r="A286" s="179">
        <v>272</v>
      </c>
      <c r="B286" s="199" t="s">
        <v>475</v>
      </c>
      <c r="C286" s="199" t="s">
        <v>251</v>
      </c>
      <c r="D286" s="199" t="s">
        <v>671</v>
      </c>
      <c r="E286" s="200" t="s">
        <v>672</v>
      </c>
      <c r="F286" s="201">
        <v>643838.16</v>
      </c>
      <c r="G286" s="201">
        <v>984986.82</v>
      </c>
      <c r="H286" s="201">
        <v>329914.84000000003</v>
      </c>
      <c r="I286" s="201">
        <v>-368987.36</v>
      </c>
      <c r="J286" s="201">
        <v>-123533.88</v>
      </c>
      <c r="K286" s="201">
        <v>166169.65</v>
      </c>
      <c r="L286" s="201">
        <v>207631.55</v>
      </c>
      <c r="M286" s="201">
        <v>208913.58</v>
      </c>
      <c r="N286" s="201">
        <v>210203.51999999999</v>
      </c>
      <c r="O286" s="201">
        <v>205820.39</v>
      </c>
      <c r="P286" s="201">
        <v>-238349.44</v>
      </c>
      <c r="Q286" s="201">
        <v>-513985.37</v>
      </c>
      <c r="R286" s="201">
        <v>-35331.469999999899</v>
      </c>
      <c r="S286" s="202">
        <f t="shared" si="62"/>
        <v>114419.80375000001</v>
      </c>
      <c r="T286" s="179"/>
      <c r="U286" s="181"/>
      <c r="V286" s="182"/>
      <c r="W286" s="182"/>
      <c r="X286" s="203">
        <f t="shared" si="69"/>
        <v>114419.80375000001</v>
      </c>
      <c r="Y286" s="182"/>
      <c r="Z286" s="182"/>
      <c r="AA286" s="181"/>
      <c r="AB286" s="182">
        <f t="shared" si="72"/>
        <v>114419.80375000001</v>
      </c>
      <c r="AC286" s="179"/>
      <c r="AD286" s="256"/>
      <c r="AE286" s="179"/>
      <c r="AF286" s="204">
        <f t="shared" si="59"/>
        <v>0</v>
      </c>
    </row>
    <row r="287" spans="1:32">
      <c r="A287" s="179">
        <v>273</v>
      </c>
      <c r="B287" s="199" t="s">
        <v>475</v>
      </c>
      <c r="C287" s="199" t="s">
        <v>251</v>
      </c>
      <c r="D287" s="199" t="s">
        <v>673</v>
      </c>
      <c r="E287" s="200" t="s">
        <v>674</v>
      </c>
      <c r="F287" s="201">
        <v>-228902.82</v>
      </c>
      <c r="G287" s="201">
        <v>-1130641.23</v>
      </c>
      <c r="H287" s="201">
        <v>-1158532.98</v>
      </c>
      <c r="I287" s="201">
        <v>-1532863.72</v>
      </c>
      <c r="J287" s="201">
        <v>-2118355.13</v>
      </c>
      <c r="K287" s="201">
        <v>-2008163.65</v>
      </c>
      <c r="L287" s="201">
        <v>-2142432.1</v>
      </c>
      <c r="M287" s="201">
        <v>-2174164.87</v>
      </c>
      <c r="N287" s="201">
        <v>-1947628.44</v>
      </c>
      <c r="O287" s="201">
        <v>-2078140.8</v>
      </c>
      <c r="P287" s="201">
        <v>-2580194.39</v>
      </c>
      <c r="Q287" s="201">
        <v>-360682.3</v>
      </c>
      <c r="R287" s="201">
        <v>-590581.18999999994</v>
      </c>
      <c r="S287" s="202">
        <f t="shared" si="62"/>
        <v>-1636795.1345833333</v>
      </c>
      <c r="T287" s="179"/>
      <c r="U287" s="181"/>
      <c r="V287" s="182"/>
      <c r="W287" s="182"/>
      <c r="X287" s="203">
        <f t="shared" si="69"/>
        <v>-1636795.1345833333</v>
      </c>
      <c r="Y287" s="182"/>
      <c r="Z287" s="182"/>
      <c r="AA287" s="181"/>
      <c r="AB287" s="182">
        <f t="shared" si="72"/>
        <v>-1636795.1345833333</v>
      </c>
      <c r="AC287" s="179"/>
      <c r="AD287" s="256"/>
      <c r="AE287" s="179"/>
      <c r="AF287" s="204">
        <f t="shared" si="59"/>
        <v>0</v>
      </c>
    </row>
    <row r="288" spans="1:32">
      <c r="A288" s="179">
        <v>274</v>
      </c>
      <c r="B288" s="199" t="s">
        <v>475</v>
      </c>
      <c r="C288" s="199" t="s">
        <v>251</v>
      </c>
      <c r="D288" s="199" t="s">
        <v>675</v>
      </c>
      <c r="E288" s="200" t="s">
        <v>676</v>
      </c>
      <c r="F288" s="201">
        <v>444461.68</v>
      </c>
      <c r="G288" s="201">
        <v>0</v>
      </c>
      <c r="H288" s="201">
        <v>0</v>
      </c>
      <c r="I288" s="201">
        <v>0</v>
      </c>
      <c r="J288" s="201">
        <v>0</v>
      </c>
      <c r="K288" s="201">
        <v>0</v>
      </c>
      <c r="L288" s="201">
        <v>0</v>
      </c>
      <c r="M288" s="201">
        <v>0</v>
      </c>
      <c r="N288" s="201">
        <v>0</v>
      </c>
      <c r="O288" s="201">
        <v>0</v>
      </c>
      <c r="P288" s="201">
        <v>0</v>
      </c>
      <c r="Q288" s="201">
        <v>0</v>
      </c>
      <c r="R288" s="201">
        <v>0</v>
      </c>
      <c r="S288" s="202">
        <f t="shared" si="62"/>
        <v>18519.236666666668</v>
      </c>
      <c r="T288" s="179"/>
      <c r="U288" s="181"/>
      <c r="V288" s="182">
        <f>+S288</f>
        <v>18519.236666666668</v>
      </c>
      <c r="W288" s="182"/>
      <c r="X288" s="203"/>
      <c r="Y288" s="182"/>
      <c r="Z288" s="182"/>
      <c r="AA288" s="181"/>
      <c r="AB288" s="182">
        <f t="shared" si="72"/>
        <v>0</v>
      </c>
      <c r="AC288" s="179"/>
      <c r="AD288" s="256">
        <f>+S288</f>
        <v>18519.236666666668</v>
      </c>
      <c r="AE288" s="179"/>
      <c r="AF288" s="204">
        <f t="shared" si="59"/>
        <v>0</v>
      </c>
    </row>
    <row r="289" spans="1:32">
      <c r="A289" s="179">
        <v>275</v>
      </c>
      <c r="B289" s="199" t="s">
        <v>475</v>
      </c>
      <c r="C289" s="199" t="s">
        <v>251</v>
      </c>
      <c r="D289" s="199" t="s">
        <v>677</v>
      </c>
      <c r="E289" s="200" t="s">
        <v>678</v>
      </c>
      <c r="F289" s="201">
        <v>-859397.02</v>
      </c>
      <c r="G289" s="201">
        <v>-647935</v>
      </c>
      <c r="H289" s="201">
        <v>-449843.62</v>
      </c>
      <c r="I289" s="201">
        <v>-224713.82</v>
      </c>
      <c r="J289" s="201">
        <v>-72025.13</v>
      </c>
      <c r="K289" s="201">
        <v>7716.5999999999904</v>
      </c>
      <c r="L289" s="201">
        <v>62336.9</v>
      </c>
      <c r="M289" s="201">
        <v>102130.51</v>
      </c>
      <c r="N289" s="201">
        <v>135575.28</v>
      </c>
      <c r="O289" s="201">
        <v>168612.3</v>
      </c>
      <c r="P289" s="201">
        <v>247812.78</v>
      </c>
      <c r="Q289" s="201">
        <v>-1598765.05</v>
      </c>
      <c r="R289" s="201">
        <v>-1349763.52</v>
      </c>
      <c r="S289" s="202">
        <f t="shared" si="62"/>
        <v>-281139.87666666665</v>
      </c>
      <c r="T289" s="179"/>
      <c r="U289" s="181"/>
      <c r="V289" s="182"/>
      <c r="W289" s="182"/>
      <c r="X289" s="203">
        <f t="shared" si="69"/>
        <v>-281139.87666666665</v>
      </c>
      <c r="Y289" s="182"/>
      <c r="Z289" s="182"/>
      <c r="AA289" s="181"/>
      <c r="AB289" s="182">
        <f t="shared" si="72"/>
        <v>-281139.87666666665</v>
      </c>
      <c r="AC289" s="179"/>
      <c r="AD289" s="256"/>
      <c r="AE289" s="179"/>
      <c r="AF289" s="204">
        <f t="shared" si="59"/>
        <v>0</v>
      </c>
    </row>
    <row r="290" spans="1:32">
      <c r="A290" s="179">
        <v>276</v>
      </c>
      <c r="B290" s="199" t="s">
        <v>477</v>
      </c>
      <c r="C290" s="199" t="s">
        <v>251</v>
      </c>
      <c r="D290" s="199" t="s">
        <v>1050</v>
      </c>
      <c r="E290" s="200" t="s">
        <v>1051</v>
      </c>
      <c r="F290" s="201">
        <v>0</v>
      </c>
      <c r="G290" s="201">
        <v>152054.43</v>
      </c>
      <c r="H290" s="201">
        <v>167339.07999999999</v>
      </c>
      <c r="I290" s="201">
        <v>111777.47</v>
      </c>
      <c r="J290" s="201">
        <v>72006.16</v>
      </c>
      <c r="K290" s="201">
        <v>36094.269999999997</v>
      </c>
      <c r="L290" s="201">
        <v>28148.45</v>
      </c>
      <c r="M290" s="201">
        <v>23637.33</v>
      </c>
      <c r="N290" s="201">
        <v>12440.41</v>
      </c>
      <c r="O290" s="201">
        <v>30425.15</v>
      </c>
      <c r="P290" s="201">
        <v>87645.1</v>
      </c>
      <c r="Q290" s="201">
        <v>169113.25</v>
      </c>
      <c r="R290" s="201">
        <v>191104.65</v>
      </c>
      <c r="S290" s="202">
        <f t="shared" si="62"/>
        <v>82186.118749999994</v>
      </c>
      <c r="T290" s="179"/>
      <c r="U290" s="181"/>
      <c r="V290" s="182"/>
      <c r="W290" s="182"/>
      <c r="X290" s="203">
        <f t="shared" si="69"/>
        <v>82186.118749999994</v>
      </c>
      <c r="Y290" s="182"/>
      <c r="Z290" s="182"/>
      <c r="AA290" s="181"/>
      <c r="AB290" s="182">
        <f t="shared" si="72"/>
        <v>82186.118749999994</v>
      </c>
      <c r="AC290" s="179"/>
      <c r="AD290" s="256"/>
      <c r="AE290" s="179"/>
      <c r="AF290" s="204">
        <f t="shared" si="59"/>
        <v>0</v>
      </c>
    </row>
    <row r="291" spans="1:32">
      <c r="A291" s="179">
        <v>277</v>
      </c>
      <c r="B291" s="199" t="s">
        <v>477</v>
      </c>
      <c r="C291" s="199" t="s">
        <v>251</v>
      </c>
      <c r="D291" s="199" t="s">
        <v>680</v>
      </c>
      <c r="E291" s="200" t="s">
        <v>681</v>
      </c>
      <c r="F291" s="201">
        <v>0</v>
      </c>
      <c r="G291" s="201">
        <v>0</v>
      </c>
      <c r="H291" s="201">
        <v>0</v>
      </c>
      <c r="I291" s="201">
        <v>0</v>
      </c>
      <c r="J291" s="201">
        <v>0</v>
      </c>
      <c r="K291" s="201">
        <v>0</v>
      </c>
      <c r="L291" s="201">
        <v>0</v>
      </c>
      <c r="M291" s="201">
        <v>0</v>
      </c>
      <c r="N291" s="201">
        <v>0</v>
      </c>
      <c r="O291" s="201">
        <v>0</v>
      </c>
      <c r="P291" s="201">
        <v>0</v>
      </c>
      <c r="Q291" s="201">
        <v>0</v>
      </c>
      <c r="R291" s="201">
        <v>0</v>
      </c>
      <c r="S291" s="202">
        <f t="shared" si="62"/>
        <v>0</v>
      </c>
      <c r="T291" s="179"/>
      <c r="U291" s="181"/>
      <c r="V291" s="182"/>
      <c r="W291" s="182"/>
      <c r="X291" s="203">
        <f t="shared" si="69"/>
        <v>0</v>
      </c>
      <c r="Y291" s="182"/>
      <c r="Z291" s="182"/>
      <c r="AA291" s="181"/>
      <c r="AB291" s="182">
        <f t="shared" si="72"/>
        <v>0</v>
      </c>
      <c r="AC291" s="179"/>
      <c r="AD291" s="256"/>
      <c r="AE291" s="179"/>
      <c r="AF291" s="204">
        <f t="shared" si="59"/>
        <v>0</v>
      </c>
    </row>
    <row r="292" spans="1:32">
      <c r="A292" s="179">
        <v>278</v>
      </c>
      <c r="B292" s="199" t="s">
        <v>477</v>
      </c>
      <c r="C292" s="199" t="s">
        <v>251</v>
      </c>
      <c r="D292" s="199" t="s">
        <v>659</v>
      </c>
      <c r="E292" s="200" t="s">
        <v>682</v>
      </c>
      <c r="F292" s="201">
        <v>4075395.82</v>
      </c>
      <c r="G292" s="201">
        <v>0</v>
      </c>
      <c r="H292" s="201">
        <v>0</v>
      </c>
      <c r="I292" s="201">
        <v>0</v>
      </c>
      <c r="J292" s="201">
        <v>0</v>
      </c>
      <c r="K292" s="201">
        <v>0</v>
      </c>
      <c r="L292" s="201">
        <v>0</v>
      </c>
      <c r="M292" s="201">
        <v>0</v>
      </c>
      <c r="N292" s="201">
        <v>0</v>
      </c>
      <c r="O292" s="201">
        <v>0</v>
      </c>
      <c r="P292" s="201">
        <v>0</v>
      </c>
      <c r="Q292" s="201">
        <v>0</v>
      </c>
      <c r="R292" s="201">
        <v>0</v>
      </c>
      <c r="S292" s="202">
        <f t="shared" si="62"/>
        <v>169808.15916666665</v>
      </c>
      <c r="T292" s="179"/>
      <c r="U292" s="181"/>
      <c r="V292" s="182">
        <f>+S292</f>
        <v>169808.15916666665</v>
      </c>
      <c r="W292" s="182"/>
      <c r="X292" s="203"/>
      <c r="Y292" s="182"/>
      <c r="Z292" s="182"/>
      <c r="AA292" s="181"/>
      <c r="AB292" s="182"/>
      <c r="AC292" s="179"/>
      <c r="AD292" s="256">
        <f>+S292</f>
        <v>169808.15916666665</v>
      </c>
      <c r="AE292" s="179"/>
      <c r="AF292" s="204">
        <f t="shared" si="59"/>
        <v>0</v>
      </c>
    </row>
    <row r="293" spans="1:32">
      <c r="A293" s="179">
        <v>279</v>
      </c>
      <c r="B293" s="199" t="s">
        <v>477</v>
      </c>
      <c r="C293" s="199" t="s">
        <v>251</v>
      </c>
      <c r="D293" s="199" t="s">
        <v>663</v>
      </c>
      <c r="E293" s="200" t="s">
        <v>683</v>
      </c>
      <c r="F293" s="201">
        <v>-5089098.99</v>
      </c>
      <c r="G293" s="201">
        <v>-4124640.33</v>
      </c>
      <c r="H293" s="201">
        <v>-3089840.52</v>
      </c>
      <c r="I293" s="201">
        <v>-1945226.2</v>
      </c>
      <c r="J293" s="201">
        <v>-1296286.46</v>
      </c>
      <c r="K293" s="201">
        <v>-902155.4</v>
      </c>
      <c r="L293" s="201">
        <v>-660483.6</v>
      </c>
      <c r="M293" s="201">
        <v>-453451.97</v>
      </c>
      <c r="N293" s="201">
        <v>-263237.06</v>
      </c>
      <c r="O293" s="201">
        <v>-83052.119999999806</v>
      </c>
      <c r="P293" s="201">
        <v>346885.78</v>
      </c>
      <c r="Q293" s="201">
        <v>1797161.5</v>
      </c>
      <c r="R293" s="201">
        <v>1618895.22</v>
      </c>
      <c r="S293" s="202">
        <f t="shared" ref="S293:S297" si="73">((F293+R293)+((G293+H293+I293+J293+K293+L293+M293+N293+O293+P293+Q293)*2))/24</f>
        <v>-1034119.0220833332</v>
      </c>
      <c r="T293" s="179"/>
      <c r="U293" s="181"/>
      <c r="V293" s="182"/>
      <c r="W293" s="182"/>
      <c r="X293" s="203">
        <f>+S293</f>
        <v>-1034119.0220833332</v>
      </c>
      <c r="Y293" s="182"/>
      <c r="Z293" s="182"/>
      <c r="AA293" s="181"/>
      <c r="AB293" s="182">
        <f t="shared" si="70"/>
        <v>-1034119.0220833332</v>
      </c>
      <c r="AC293" s="179"/>
      <c r="AD293" s="256"/>
      <c r="AE293" s="179"/>
      <c r="AF293" s="204">
        <f t="shared" si="59"/>
        <v>0</v>
      </c>
    </row>
    <row r="294" spans="1:32">
      <c r="A294" s="179">
        <v>280</v>
      </c>
      <c r="B294" s="199" t="s">
        <v>450</v>
      </c>
      <c r="C294" s="199" t="s">
        <v>252</v>
      </c>
      <c r="D294" s="199" t="s">
        <v>211</v>
      </c>
      <c r="E294" s="200" t="s">
        <v>684</v>
      </c>
      <c r="F294" s="201">
        <v>4405213</v>
      </c>
      <c r="G294" s="201">
        <v>4405213</v>
      </c>
      <c r="H294" s="201">
        <v>4405213</v>
      </c>
      <c r="I294" s="201">
        <v>4405213</v>
      </c>
      <c r="J294" s="201">
        <v>4405213</v>
      </c>
      <c r="K294" s="201">
        <v>4405213</v>
      </c>
      <c r="L294" s="201">
        <v>4405213</v>
      </c>
      <c r="M294" s="201">
        <v>4405213</v>
      </c>
      <c r="N294" s="201">
        <v>4405213</v>
      </c>
      <c r="O294" s="201">
        <v>4405213</v>
      </c>
      <c r="P294" s="201">
        <v>4405213</v>
      </c>
      <c r="Q294" s="201">
        <v>4405213</v>
      </c>
      <c r="R294" s="201">
        <v>5114217</v>
      </c>
      <c r="S294" s="202">
        <f t="shared" si="73"/>
        <v>4434754.833333333</v>
      </c>
      <c r="T294" s="179"/>
      <c r="U294" s="181"/>
      <c r="V294" s="182"/>
      <c r="W294" s="182"/>
      <c r="X294" s="203">
        <f>+S294</f>
        <v>4434754.833333333</v>
      </c>
      <c r="Y294" s="182"/>
      <c r="Z294" s="182"/>
      <c r="AA294" s="181"/>
      <c r="AB294" s="182">
        <f t="shared" si="70"/>
        <v>4434754.833333333</v>
      </c>
      <c r="AC294" s="179"/>
      <c r="AD294" s="256"/>
      <c r="AE294" s="179"/>
      <c r="AF294" s="204">
        <f t="shared" si="59"/>
        <v>0</v>
      </c>
    </row>
    <row r="295" spans="1:32">
      <c r="A295" s="179">
        <v>281</v>
      </c>
      <c r="B295" s="199" t="s">
        <v>477</v>
      </c>
      <c r="C295" s="199" t="s">
        <v>251</v>
      </c>
      <c r="D295" s="199" t="s">
        <v>679</v>
      </c>
      <c r="E295" s="200" t="s">
        <v>1052</v>
      </c>
      <c r="F295" s="201">
        <v>1013703.17</v>
      </c>
      <c r="G295" s="201">
        <v>1862122.14</v>
      </c>
      <c r="H295" s="201">
        <v>-1875742.37</v>
      </c>
      <c r="I295" s="201">
        <v>-3284598.31</v>
      </c>
      <c r="J295" s="201">
        <v>-2886883.79</v>
      </c>
      <c r="K295" s="201">
        <v>-2954889.15</v>
      </c>
      <c r="L295" s="201">
        <v>-2925317.55</v>
      </c>
      <c r="M295" s="201">
        <v>-3111066.99</v>
      </c>
      <c r="N295" s="201">
        <v>-2851899.68</v>
      </c>
      <c r="O295" s="201">
        <v>-3210940.66</v>
      </c>
      <c r="P295" s="201">
        <v>-4163630.2</v>
      </c>
      <c r="Q295" s="201">
        <v>-5420059.8200000003</v>
      </c>
      <c r="R295" s="201">
        <v>-4410222.42</v>
      </c>
      <c r="S295" s="202">
        <f t="shared" si="73"/>
        <v>-2710097.1670833337</v>
      </c>
      <c r="T295" s="179"/>
      <c r="U295" s="181"/>
      <c r="V295" s="182"/>
      <c r="W295" s="182"/>
      <c r="X295" s="203">
        <f>+S295</f>
        <v>-2710097.1670833337</v>
      </c>
      <c r="Y295" s="182"/>
      <c r="Z295" s="182"/>
      <c r="AA295" s="181"/>
      <c r="AB295" s="182">
        <f>+S295</f>
        <v>-2710097.1670833337</v>
      </c>
      <c r="AC295" s="179"/>
      <c r="AD295" s="256"/>
      <c r="AE295" s="179"/>
      <c r="AF295" s="204"/>
    </row>
    <row r="296" spans="1:32">
      <c r="A296" s="179">
        <v>282</v>
      </c>
      <c r="B296" s="199" t="s">
        <v>477</v>
      </c>
      <c r="C296" s="199" t="s">
        <v>251</v>
      </c>
      <c r="D296" s="199" t="s">
        <v>1050</v>
      </c>
      <c r="E296" s="200" t="s">
        <v>1051</v>
      </c>
      <c r="F296" s="201">
        <v>0</v>
      </c>
      <c r="G296" s="201">
        <v>663754.72</v>
      </c>
      <c r="H296" s="201">
        <v>828429.37</v>
      </c>
      <c r="I296" s="201">
        <v>547661.93000000005</v>
      </c>
      <c r="J296" s="201">
        <v>291439.06</v>
      </c>
      <c r="K296" s="201">
        <v>168202.17</v>
      </c>
      <c r="L296" s="201">
        <v>120470.56</v>
      </c>
      <c r="M296" s="201">
        <v>119715.17</v>
      </c>
      <c r="N296" s="201">
        <v>66330.809999999896</v>
      </c>
      <c r="O296" s="201">
        <v>160392.48000000001</v>
      </c>
      <c r="P296" s="201">
        <v>386386.23</v>
      </c>
      <c r="Q296" s="201">
        <v>-170858.55</v>
      </c>
      <c r="R296" s="201">
        <v>-201602.1</v>
      </c>
      <c r="S296" s="202">
        <f t="shared" si="73"/>
        <v>256760.2416666667</v>
      </c>
      <c r="T296" s="179"/>
      <c r="U296" s="181"/>
      <c r="V296" s="182"/>
      <c r="W296" s="182"/>
      <c r="X296" s="203">
        <f>+S296</f>
        <v>256760.2416666667</v>
      </c>
      <c r="Y296" s="182"/>
      <c r="Z296" s="182"/>
      <c r="AA296" s="181"/>
      <c r="AB296" s="182">
        <f>+S296</f>
        <v>256760.2416666667</v>
      </c>
      <c r="AC296" s="179"/>
      <c r="AD296" s="256"/>
      <c r="AE296" s="179"/>
      <c r="AF296" s="204"/>
    </row>
    <row r="297" spans="1:32">
      <c r="A297" s="179">
        <v>283</v>
      </c>
      <c r="B297" s="199" t="s">
        <v>1022</v>
      </c>
      <c r="C297" s="199" t="s">
        <v>1053</v>
      </c>
      <c r="D297" s="199" t="s">
        <v>205</v>
      </c>
      <c r="E297" s="200" t="s">
        <v>1054</v>
      </c>
      <c r="F297" s="201">
        <v>0</v>
      </c>
      <c r="G297" s="201">
        <v>0</v>
      </c>
      <c r="H297" s="201">
        <v>289719.78000000003</v>
      </c>
      <c r="I297" s="201">
        <v>283311.46000000002</v>
      </c>
      <c r="J297" s="201">
        <v>278107.78999999998</v>
      </c>
      <c r="K297" s="201">
        <v>272887.74</v>
      </c>
      <c r="L297" s="201">
        <v>266375.51</v>
      </c>
      <c r="M297" s="201">
        <v>251531.02</v>
      </c>
      <c r="N297" s="201">
        <v>246178.54</v>
      </c>
      <c r="O297" s="201">
        <v>239584.91</v>
      </c>
      <c r="P297" s="201">
        <v>234195.48</v>
      </c>
      <c r="Q297" s="201">
        <v>228789.27</v>
      </c>
      <c r="R297" s="201">
        <v>220703.66</v>
      </c>
      <c r="S297" s="202">
        <f t="shared" si="73"/>
        <v>225086.11083333334</v>
      </c>
      <c r="T297" s="179"/>
      <c r="U297" s="181"/>
      <c r="V297" s="182">
        <f>+S297</f>
        <v>225086.11083333334</v>
      </c>
      <c r="W297" s="182"/>
      <c r="X297" s="203"/>
      <c r="Y297" s="182"/>
      <c r="Z297" s="182"/>
      <c r="AA297" s="181"/>
      <c r="AB297" s="182"/>
      <c r="AC297" s="179"/>
      <c r="AD297" s="256">
        <f>+S297</f>
        <v>225086.11083333334</v>
      </c>
      <c r="AE297" s="179"/>
      <c r="AF297" s="204"/>
    </row>
    <row r="298" spans="1:32">
      <c r="A298" s="179">
        <v>284</v>
      </c>
      <c r="B298" s="179"/>
      <c r="C298" s="179"/>
      <c r="D298" s="179"/>
      <c r="E298" s="200" t="s">
        <v>253</v>
      </c>
      <c r="F298" s="207">
        <f>SUM(F229:F297)</f>
        <v>90797163.850000009</v>
      </c>
      <c r="G298" s="207">
        <f t="shared" ref="G298:S298" si="74">SUM(G229:G297)</f>
        <v>83872115.900000006</v>
      </c>
      <c r="H298" s="207">
        <f t="shared" si="74"/>
        <v>84250807.50999999</v>
      </c>
      <c r="I298" s="207">
        <f t="shared" si="74"/>
        <v>84249637.769999996</v>
      </c>
      <c r="J298" s="207">
        <f t="shared" si="74"/>
        <v>82986934.51000002</v>
      </c>
      <c r="K298" s="207">
        <f t="shared" si="74"/>
        <v>82892982.759999961</v>
      </c>
      <c r="L298" s="207">
        <f t="shared" si="74"/>
        <v>82461224.200000063</v>
      </c>
      <c r="M298" s="207">
        <f t="shared" si="74"/>
        <v>82876149.450000018</v>
      </c>
      <c r="N298" s="207">
        <f t="shared" si="74"/>
        <v>82646604.889999986</v>
      </c>
      <c r="O298" s="207">
        <f t="shared" si="74"/>
        <v>82951796.799999997</v>
      </c>
      <c r="P298" s="207">
        <f t="shared" si="74"/>
        <v>83443873.230000019</v>
      </c>
      <c r="Q298" s="207">
        <f t="shared" si="74"/>
        <v>80998826.870000005</v>
      </c>
      <c r="R298" s="207">
        <f t="shared" si="74"/>
        <v>78817809.329999998</v>
      </c>
      <c r="S298" s="207">
        <f t="shared" si="74"/>
        <v>83203203.373333305</v>
      </c>
      <c r="T298" s="179"/>
      <c r="U298" s="181"/>
      <c r="V298" s="182"/>
      <c r="W298" s="182"/>
      <c r="X298" s="203"/>
      <c r="Y298" s="182"/>
      <c r="Z298" s="182"/>
      <c r="AA298" s="181"/>
      <c r="AB298" s="182"/>
      <c r="AC298" s="179"/>
      <c r="AD298" s="179"/>
      <c r="AE298" s="179"/>
      <c r="AF298" s="204">
        <f t="shared" si="59"/>
        <v>0</v>
      </c>
    </row>
    <row r="299" spans="1:32">
      <c r="A299" s="179">
        <v>285</v>
      </c>
      <c r="B299" s="179"/>
      <c r="C299" s="179"/>
      <c r="D299" s="179"/>
      <c r="E299" s="225"/>
      <c r="F299" s="201"/>
      <c r="G299" s="260"/>
      <c r="H299" s="248"/>
      <c r="I299" s="248"/>
      <c r="J299" s="249"/>
      <c r="K299" s="250"/>
      <c r="L299" s="251"/>
      <c r="M299" s="252"/>
      <c r="N299" s="253"/>
      <c r="O299" s="220"/>
      <c r="P299" s="254"/>
      <c r="Q299" s="261"/>
      <c r="R299" s="201"/>
      <c r="S299" s="219"/>
      <c r="T299" s="179"/>
      <c r="U299" s="181"/>
      <c r="V299" s="182"/>
      <c r="W299" s="182"/>
      <c r="X299" s="203"/>
      <c r="Y299" s="182"/>
      <c r="Z299" s="182"/>
      <c r="AA299" s="181"/>
      <c r="AB299" s="182"/>
      <c r="AC299" s="179"/>
      <c r="AD299" s="179"/>
      <c r="AE299" s="179"/>
      <c r="AF299" s="204">
        <f t="shared" si="59"/>
        <v>0</v>
      </c>
    </row>
    <row r="300" spans="1:32">
      <c r="A300" s="179">
        <v>286</v>
      </c>
      <c r="B300" s="199" t="s">
        <v>125</v>
      </c>
      <c r="C300" s="199" t="s">
        <v>254</v>
      </c>
      <c r="D300" s="199" t="s">
        <v>125</v>
      </c>
      <c r="E300" s="200" t="s">
        <v>255</v>
      </c>
      <c r="F300" s="201">
        <v>139413148.13</v>
      </c>
      <c r="G300" s="201">
        <v>19498287.82</v>
      </c>
      <c r="H300" s="201">
        <v>42963718.759999998</v>
      </c>
      <c r="I300" s="201">
        <v>60184862.039999999</v>
      </c>
      <c r="J300" s="201">
        <v>70104690.230000004</v>
      </c>
      <c r="K300" s="201">
        <v>76135787.719999999</v>
      </c>
      <c r="L300" s="201">
        <v>80684630.609999999</v>
      </c>
      <c r="M300" s="201">
        <v>85208369.680000007</v>
      </c>
      <c r="N300" s="201">
        <v>88234764.299999997</v>
      </c>
      <c r="O300" s="201">
        <v>94309037.239999995</v>
      </c>
      <c r="P300" s="201">
        <v>108758984.14</v>
      </c>
      <c r="Q300" s="201">
        <v>130579212.08</v>
      </c>
      <c r="R300" s="201">
        <v>156654971.69999999</v>
      </c>
      <c r="S300" s="202">
        <f>((F300+R300)+((G300+H300+I300+J300+K300+L300+M300+N300+O300+P300+Q300)*2))/24</f>
        <v>83724700.377916679</v>
      </c>
      <c r="T300" s="179"/>
      <c r="U300" s="181"/>
      <c r="V300" s="182"/>
      <c r="W300" s="182">
        <f t="shared" ref="W300:W303" si="75">+S300</f>
        <v>83724700.377916679</v>
      </c>
      <c r="X300" s="203"/>
      <c r="Y300" s="182"/>
      <c r="Z300" s="182"/>
      <c r="AA300" s="181"/>
      <c r="AB300" s="182"/>
      <c r="AC300" s="256">
        <f>+S300</f>
        <v>83724700.377916679</v>
      </c>
      <c r="AD300" s="179"/>
      <c r="AE300" s="179"/>
      <c r="AF300" s="204">
        <f t="shared" si="59"/>
        <v>0</v>
      </c>
    </row>
    <row r="301" spans="1:32">
      <c r="A301" s="179">
        <v>287</v>
      </c>
      <c r="B301" s="199" t="s">
        <v>125</v>
      </c>
      <c r="C301" s="199" t="s">
        <v>256</v>
      </c>
      <c r="D301" s="199" t="s">
        <v>125</v>
      </c>
      <c r="E301" s="200" t="s">
        <v>257</v>
      </c>
      <c r="F301" s="201">
        <v>53526616.649999999</v>
      </c>
      <c r="G301" s="201">
        <v>5902548.9699999997</v>
      </c>
      <c r="H301" s="201">
        <v>10693985.939999999</v>
      </c>
      <c r="I301" s="201">
        <v>15974280.960000001</v>
      </c>
      <c r="J301" s="201">
        <v>20516668.18</v>
      </c>
      <c r="K301" s="201">
        <v>25771922.5</v>
      </c>
      <c r="L301" s="201">
        <v>29912106.329999998</v>
      </c>
      <c r="M301" s="201">
        <v>34604558.259999998</v>
      </c>
      <c r="N301" s="201">
        <v>38762060.390000001</v>
      </c>
      <c r="O301" s="201">
        <v>43384306.619999997</v>
      </c>
      <c r="P301" s="201">
        <v>48722937.189999998</v>
      </c>
      <c r="Q301" s="201">
        <v>53673859.75</v>
      </c>
      <c r="R301" s="201">
        <v>59786976.289999999</v>
      </c>
      <c r="S301" s="202">
        <f>((F301+R301)+((G301+H301+I301+J301+K301+L301+M301+N301+O301+P301+Q301)*2))/24</f>
        <v>32048002.629999995</v>
      </c>
      <c r="T301" s="179"/>
      <c r="U301" s="181"/>
      <c r="V301" s="182"/>
      <c r="W301" s="182">
        <f t="shared" si="75"/>
        <v>32048002.629999995</v>
      </c>
      <c r="X301" s="203"/>
      <c r="Y301" s="182"/>
      <c r="Z301" s="182"/>
      <c r="AA301" s="181"/>
      <c r="AB301" s="182"/>
      <c r="AC301" s="256">
        <f t="shared" ref="AC301:AC303" si="76">+S301</f>
        <v>32048002.629999995</v>
      </c>
      <c r="AD301" s="179"/>
      <c r="AE301" s="179"/>
      <c r="AF301" s="204">
        <f t="shared" ref="AF301:AF369" si="77">+U301+V301-AD301</f>
        <v>0</v>
      </c>
    </row>
    <row r="302" spans="1:32">
      <c r="A302" s="179">
        <v>288</v>
      </c>
      <c r="B302" s="199" t="s">
        <v>125</v>
      </c>
      <c r="C302" s="199" t="s">
        <v>258</v>
      </c>
      <c r="D302" s="199" t="s">
        <v>259</v>
      </c>
      <c r="E302" s="200" t="s">
        <v>260</v>
      </c>
      <c r="F302" s="201">
        <v>0</v>
      </c>
      <c r="G302" s="201">
        <v>0</v>
      </c>
      <c r="H302" s="201">
        <v>0</v>
      </c>
      <c r="I302" s="201">
        <v>0</v>
      </c>
      <c r="J302" s="201">
        <v>0</v>
      </c>
      <c r="K302" s="201">
        <v>0</v>
      </c>
      <c r="L302" s="201">
        <v>0</v>
      </c>
      <c r="M302" s="201">
        <v>0</v>
      </c>
      <c r="N302" s="201">
        <v>0</v>
      </c>
      <c r="O302" s="201">
        <v>0</v>
      </c>
      <c r="P302" s="201">
        <v>0</v>
      </c>
      <c r="Q302" s="201">
        <v>0</v>
      </c>
      <c r="R302" s="201">
        <v>0</v>
      </c>
      <c r="S302" s="202">
        <f>((F302+R302)+((G302+H302+I302+J302+K302+L302+M302+N302+O302+P302+Q302)*2))/24</f>
        <v>0</v>
      </c>
      <c r="T302" s="179"/>
      <c r="U302" s="181"/>
      <c r="V302" s="182"/>
      <c r="W302" s="182">
        <f t="shared" si="75"/>
        <v>0</v>
      </c>
      <c r="X302" s="203"/>
      <c r="Y302" s="182"/>
      <c r="Z302" s="182"/>
      <c r="AA302" s="181"/>
      <c r="AB302" s="182"/>
      <c r="AC302" s="256">
        <f t="shared" si="76"/>
        <v>0</v>
      </c>
      <c r="AD302" s="179"/>
      <c r="AE302" s="179"/>
      <c r="AF302" s="204">
        <f t="shared" si="77"/>
        <v>0</v>
      </c>
    </row>
    <row r="303" spans="1:32">
      <c r="A303" s="179">
        <v>289</v>
      </c>
      <c r="B303" s="199" t="s">
        <v>125</v>
      </c>
      <c r="C303" s="199" t="s">
        <v>261</v>
      </c>
      <c r="D303" s="199" t="s">
        <v>125</v>
      </c>
      <c r="E303" s="200" t="s">
        <v>262</v>
      </c>
      <c r="F303" s="221">
        <v>8005145.8399999999</v>
      </c>
      <c r="G303" s="221">
        <v>608458.04</v>
      </c>
      <c r="H303" s="221">
        <v>1195964.1399999999</v>
      </c>
      <c r="I303" s="221">
        <v>1854951.61</v>
      </c>
      <c r="J303" s="221">
        <v>2642517.87</v>
      </c>
      <c r="K303" s="221">
        <v>3362523.23</v>
      </c>
      <c r="L303" s="221">
        <v>3945487.04</v>
      </c>
      <c r="M303" s="221">
        <v>4778990.8600000003</v>
      </c>
      <c r="N303" s="221">
        <v>5481968.5499999998</v>
      </c>
      <c r="O303" s="221">
        <v>6115121.4000000004</v>
      </c>
      <c r="P303" s="221">
        <v>6909520.1299999999</v>
      </c>
      <c r="Q303" s="221">
        <v>7549900.5300000003</v>
      </c>
      <c r="R303" s="221">
        <v>8302733.6799999997</v>
      </c>
      <c r="S303" s="202">
        <f>((F303+R303)+((G303+H303+I303+J303+K303+L303+M303+N303+O303+P303+Q303)*2))/24</f>
        <v>4383278.5966666667</v>
      </c>
      <c r="T303" s="179"/>
      <c r="U303" s="181"/>
      <c r="V303" s="182"/>
      <c r="W303" s="182">
        <f t="shared" si="75"/>
        <v>4383278.5966666667</v>
      </c>
      <c r="X303" s="203"/>
      <c r="Y303" s="182"/>
      <c r="Z303" s="182"/>
      <c r="AA303" s="181"/>
      <c r="AB303" s="182"/>
      <c r="AC303" s="256">
        <f t="shared" si="76"/>
        <v>4383278.5966666667</v>
      </c>
      <c r="AD303" s="179"/>
      <c r="AE303" s="179"/>
      <c r="AF303" s="204">
        <f t="shared" si="77"/>
        <v>0</v>
      </c>
    </row>
    <row r="304" spans="1:32">
      <c r="A304" s="179">
        <v>290</v>
      </c>
      <c r="B304" s="199"/>
      <c r="C304" s="199"/>
      <c r="D304" s="199"/>
      <c r="E304" s="200" t="s">
        <v>263</v>
      </c>
      <c r="F304" s="206">
        <f>SUM(F300:F303)</f>
        <v>200944910.62</v>
      </c>
      <c r="G304" s="206">
        <f t="shared" ref="G304:S304" si="78">SUM(G300:G303)</f>
        <v>26009294.829999998</v>
      </c>
      <c r="H304" s="206">
        <f t="shared" si="78"/>
        <v>54853668.839999996</v>
      </c>
      <c r="I304" s="206">
        <f t="shared" si="78"/>
        <v>78014094.609999999</v>
      </c>
      <c r="J304" s="206">
        <f t="shared" si="78"/>
        <v>93263876.280000001</v>
      </c>
      <c r="K304" s="206">
        <f t="shared" si="78"/>
        <v>105270233.45</v>
      </c>
      <c r="L304" s="206">
        <f t="shared" si="78"/>
        <v>114542223.98</v>
      </c>
      <c r="M304" s="206">
        <f t="shared" si="78"/>
        <v>124591918.8</v>
      </c>
      <c r="N304" s="206">
        <f t="shared" si="78"/>
        <v>132478793.23999999</v>
      </c>
      <c r="O304" s="206">
        <f t="shared" si="78"/>
        <v>143808465.25999999</v>
      </c>
      <c r="P304" s="206">
        <f t="shared" si="78"/>
        <v>164391441.45999998</v>
      </c>
      <c r="Q304" s="206">
        <f t="shared" si="78"/>
        <v>191802972.35999998</v>
      </c>
      <c r="R304" s="206">
        <f t="shared" si="78"/>
        <v>224744681.66999999</v>
      </c>
      <c r="S304" s="207">
        <f t="shared" si="78"/>
        <v>120155981.60458334</v>
      </c>
      <c r="T304" s="179"/>
      <c r="U304" s="181"/>
      <c r="V304" s="182"/>
      <c r="W304" s="182"/>
      <c r="X304" s="203"/>
      <c r="Y304" s="182"/>
      <c r="Z304" s="182"/>
      <c r="AA304" s="181"/>
      <c r="AB304" s="182"/>
      <c r="AC304" s="179"/>
      <c r="AD304" s="179"/>
      <c r="AE304" s="179"/>
      <c r="AF304" s="204">
        <f t="shared" si="77"/>
        <v>0</v>
      </c>
    </row>
    <row r="305" spans="1:32">
      <c r="A305" s="179">
        <v>291</v>
      </c>
      <c r="B305" s="179"/>
      <c r="C305" s="179"/>
      <c r="D305" s="179"/>
      <c r="E305" s="225"/>
      <c r="F305" s="201"/>
      <c r="G305" s="260"/>
      <c r="H305" s="248"/>
      <c r="I305" s="248"/>
      <c r="J305" s="249"/>
      <c r="K305" s="250"/>
      <c r="L305" s="251"/>
      <c r="M305" s="252"/>
      <c r="N305" s="253"/>
      <c r="O305" s="220"/>
      <c r="P305" s="254"/>
      <c r="Q305" s="261"/>
      <c r="R305" s="201"/>
      <c r="S305" s="219"/>
      <c r="T305" s="179"/>
      <c r="U305" s="181"/>
      <c r="V305" s="182"/>
      <c r="W305" s="182"/>
      <c r="X305" s="203"/>
      <c r="Y305" s="182"/>
      <c r="Z305" s="182"/>
      <c r="AA305" s="181"/>
      <c r="AB305" s="182"/>
      <c r="AC305" s="179"/>
      <c r="AD305" s="179"/>
      <c r="AE305" s="179"/>
      <c r="AF305" s="204">
        <f t="shared" si="77"/>
        <v>0</v>
      </c>
    </row>
    <row r="306" spans="1:32">
      <c r="A306" s="179">
        <v>292</v>
      </c>
      <c r="B306" s="199" t="s">
        <v>475</v>
      </c>
      <c r="C306" s="199" t="s">
        <v>264</v>
      </c>
      <c r="D306" s="179"/>
      <c r="E306" s="200" t="s">
        <v>265</v>
      </c>
      <c r="F306" s="201">
        <v>0</v>
      </c>
      <c r="G306" s="201">
        <v>0</v>
      </c>
      <c r="H306" s="201">
        <v>0</v>
      </c>
      <c r="I306" s="201">
        <v>0</v>
      </c>
      <c r="J306" s="201">
        <v>0</v>
      </c>
      <c r="K306" s="201">
        <v>0</v>
      </c>
      <c r="L306" s="201">
        <v>0</v>
      </c>
      <c r="M306" s="201">
        <v>0</v>
      </c>
      <c r="N306" s="201">
        <v>0</v>
      </c>
      <c r="O306" s="201">
        <v>0</v>
      </c>
      <c r="P306" s="201">
        <v>0</v>
      </c>
      <c r="Q306" s="201">
        <v>0</v>
      </c>
      <c r="R306" s="201">
        <v>0</v>
      </c>
      <c r="S306" s="219">
        <f>((F306+R306)+((G306+H306+I306+J306+K306+L306+M306+N306+O306+P306+Q306)*2))/24</f>
        <v>0</v>
      </c>
      <c r="T306" s="179"/>
      <c r="U306" s="181"/>
      <c r="V306" s="182"/>
      <c r="W306" s="182">
        <f t="shared" ref="W306:W324" si="79">+S306</f>
        <v>0</v>
      </c>
      <c r="X306" s="203"/>
      <c r="Y306" s="182"/>
      <c r="Z306" s="182"/>
      <c r="AA306" s="181"/>
      <c r="AB306" s="182"/>
      <c r="AC306" s="256">
        <f t="shared" ref="AC306:AC324" si="80">+S306</f>
        <v>0</v>
      </c>
      <c r="AD306" s="179"/>
      <c r="AE306" s="179"/>
      <c r="AF306" s="204">
        <f t="shared" si="77"/>
        <v>0</v>
      </c>
    </row>
    <row r="307" spans="1:32">
      <c r="A307" s="179">
        <v>293</v>
      </c>
      <c r="B307" s="199" t="s">
        <v>477</v>
      </c>
      <c r="C307" s="199" t="s">
        <v>264</v>
      </c>
      <c r="D307" s="179"/>
      <c r="E307" s="200" t="s">
        <v>265</v>
      </c>
      <c r="F307" s="201">
        <v>0</v>
      </c>
      <c r="G307" s="201">
        <v>0</v>
      </c>
      <c r="H307" s="201">
        <v>0</v>
      </c>
      <c r="I307" s="201">
        <v>0</v>
      </c>
      <c r="J307" s="201">
        <v>0</v>
      </c>
      <c r="K307" s="201">
        <v>0</v>
      </c>
      <c r="L307" s="201">
        <v>0</v>
      </c>
      <c r="M307" s="201">
        <v>0</v>
      </c>
      <c r="N307" s="201">
        <v>0</v>
      </c>
      <c r="O307" s="201">
        <v>0</v>
      </c>
      <c r="P307" s="201">
        <v>0</v>
      </c>
      <c r="Q307" s="201">
        <v>0</v>
      </c>
      <c r="R307" s="201">
        <v>0</v>
      </c>
      <c r="S307" s="219">
        <f>((F307+R307)+((G307+H307+I307+J307+K307+L307+M307+N307+O307+P307+Q307)*2))/24</f>
        <v>0</v>
      </c>
      <c r="T307" s="179"/>
      <c r="U307" s="181"/>
      <c r="V307" s="182"/>
      <c r="W307" s="182">
        <f t="shared" si="79"/>
        <v>0</v>
      </c>
      <c r="X307" s="203"/>
      <c r="Y307" s="182"/>
      <c r="Z307" s="182"/>
      <c r="AA307" s="181"/>
      <c r="AB307" s="182"/>
      <c r="AC307" s="256">
        <f t="shared" si="80"/>
        <v>0</v>
      </c>
      <c r="AD307" s="179"/>
      <c r="AE307" s="179"/>
      <c r="AF307" s="204">
        <f t="shared" si="77"/>
        <v>0</v>
      </c>
    </row>
    <row r="308" spans="1:32">
      <c r="A308" s="179">
        <v>294</v>
      </c>
      <c r="B308" s="199"/>
      <c r="C308" s="199"/>
      <c r="D308" s="179"/>
      <c r="E308" s="200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19"/>
      <c r="T308" s="179"/>
      <c r="U308" s="181"/>
      <c r="V308" s="182"/>
      <c r="W308" s="182"/>
      <c r="X308" s="203"/>
      <c r="Y308" s="182"/>
      <c r="Z308" s="182"/>
      <c r="AA308" s="181"/>
      <c r="AB308" s="182"/>
      <c r="AC308" s="256"/>
      <c r="AD308" s="179"/>
      <c r="AE308" s="179"/>
      <c r="AF308" s="204"/>
    </row>
    <row r="309" spans="1:32">
      <c r="A309" s="179">
        <v>295</v>
      </c>
      <c r="B309" s="179" t="s">
        <v>450</v>
      </c>
      <c r="C309" s="179" t="s">
        <v>266</v>
      </c>
      <c r="D309" s="179" t="s">
        <v>1055</v>
      </c>
      <c r="E309" s="225" t="s">
        <v>1056</v>
      </c>
      <c r="F309" s="201">
        <v>0</v>
      </c>
      <c r="G309" s="260">
        <v>0</v>
      </c>
      <c r="H309" s="248">
        <v>0</v>
      </c>
      <c r="I309" s="248">
        <v>0</v>
      </c>
      <c r="J309" s="249">
        <v>0</v>
      </c>
      <c r="K309" s="250">
        <v>0</v>
      </c>
      <c r="L309" s="251">
        <v>15645</v>
      </c>
      <c r="M309" s="252">
        <v>21777</v>
      </c>
      <c r="N309" s="253">
        <v>24843</v>
      </c>
      <c r="O309" s="220">
        <v>27909</v>
      </c>
      <c r="P309" s="254">
        <v>30975</v>
      </c>
      <c r="Q309" s="261">
        <v>34041</v>
      </c>
      <c r="R309" s="201">
        <v>36822.300000000003</v>
      </c>
      <c r="S309" s="202">
        <f>((F309+R309)+((G309+H309+I309+J309+K309+L309+M309+N309+O309+P309+Q309)*2))/24</f>
        <v>14466.762499999999</v>
      </c>
      <c r="T309" s="179"/>
      <c r="U309" s="181"/>
      <c r="V309" s="182"/>
      <c r="W309" s="182">
        <f t="shared" si="79"/>
        <v>14466.762499999999</v>
      </c>
      <c r="X309" s="203"/>
      <c r="Y309" s="182"/>
      <c r="Z309" s="182"/>
      <c r="AA309" s="181"/>
      <c r="AB309" s="182"/>
      <c r="AC309" s="256">
        <f t="shared" si="80"/>
        <v>14466.762499999999</v>
      </c>
      <c r="AD309" s="179"/>
      <c r="AE309" s="179"/>
      <c r="AF309" s="204">
        <f t="shared" si="77"/>
        <v>0</v>
      </c>
    </row>
    <row r="310" spans="1:32">
      <c r="A310" s="179">
        <v>296</v>
      </c>
      <c r="B310" s="199" t="s">
        <v>475</v>
      </c>
      <c r="C310" s="199" t="s">
        <v>266</v>
      </c>
      <c r="D310" s="199" t="s">
        <v>685</v>
      </c>
      <c r="E310" s="200" t="s">
        <v>686</v>
      </c>
      <c r="F310" s="201">
        <v>192824.35</v>
      </c>
      <c r="G310" s="201">
        <v>16075.52</v>
      </c>
      <c r="H310" s="201">
        <v>32151.040000000001</v>
      </c>
      <c r="I310" s="201">
        <v>47638.3</v>
      </c>
      <c r="J310" s="201">
        <v>63125.56</v>
      </c>
      <c r="K310" s="201">
        <v>78612.820000000007</v>
      </c>
      <c r="L310" s="201">
        <v>94100.08</v>
      </c>
      <c r="M310" s="201">
        <v>109587.34</v>
      </c>
      <c r="N310" s="201">
        <v>125074.6</v>
      </c>
      <c r="O310" s="201">
        <v>140561.85999999999</v>
      </c>
      <c r="P310" s="201">
        <v>156049.12</v>
      </c>
      <c r="Q310" s="201">
        <v>171536.38</v>
      </c>
      <c r="R310" s="201">
        <v>187023.64</v>
      </c>
      <c r="S310" s="202">
        <f>((F310+R310)+((G310+H310+I310+J310+K310+L310+M310+N310+O310+P310+Q310)*2))/24</f>
        <v>102036.38458333333</v>
      </c>
      <c r="T310" s="179"/>
      <c r="U310" s="181"/>
      <c r="V310" s="182"/>
      <c r="W310" s="182">
        <f t="shared" si="79"/>
        <v>102036.38458333333</v>
      </c>
      <c r="X310" s="203"/>
      <c r="Y310" s="182"/>
      <c r="Z310" s="182"/>
      <c r="AA310" s="181"/>
      <c r="AB310" s="182"/>
      <c r="AC310" s="256">
        <f t="shared" si="80"/>
        <v>102036.38458333333</v>
      </c>
      <c r="AD310" s="179"/>
      <c r="AE310" s="179"/>
      <c r="AF310" s="204">
        <f t="shared" si="77"/>
        <v>0</v>
      </c>
    </row>
    <row r="311" spans="1:32">
      <c r="A311" s="179">
        <v>297</v>
      </c>
      <c r="B311" s="199" t="s">
        <v>477</v>
      </c>
      <c r="C311" s="199" t="s">
        <v>266</v>
      </c>
      <c r="D311" s="199" t="s">
        <v>685</v>
      </c>
      <c r="E311" s="200" t="s">
        <v>687</v>
      </c>
      <c r="F311" s="201">
        <v>441440.08</v>
      </c>
      <c r="G311" s="201">
        <v>58775.53</v>
      </c>
      <c r="H311" s="201">
        <v>121314.8</v>
      </c>
      <c r="I311" s="201">
        <v>189419.16</v>
      </c>
      <c r="J311" s="201">
        <v>232166.32</v>
      </c>
      <c r="K311" s="201">
        <v>250545.63</v>
      </c>
      <c r="L311" s="201">
        <v>271208.3</v>
      </c>
      <c r="M311" s="201">
        <v>289762.34999999998</v>
      </c>
      <c r="N311" s="201">
        <v>307709.62</v>
      </c>
      <c r="O311" s="201">
        <v>325464.8</v>
      </c>
      <c r="P311" s="201">
        <v>354222.54</v>
      </c>
      <c r="Q311" s="201">
        <v>399806.24</v>
      </c>
      <c r="R311" s="201">
        <v>467665.9</v>
      </c>
      <c r="S311" s="202">
        <f t="shared" ref="S311:S323" si="81">((F311+R311)+((G311+H311+I311+J311+K311+L311+M311+N311+O311+P311+Q311)*2))/24</f>
        <v>271245.69</v>
      </c>
      <c r="T311" s="179"/>
      <c r="U311" s="181"/>
      <c r="V311" s="182"/>
      <c r="W311" s="182">
        <f t="shared" si="79"/>
        <v>271245.69</v>
      </c>
      <c r="X311" s="203"/>
      <c r="Y311" s="182"/>
      <c r="Z311" s="182"/>
      <c r="AA311" s="181"/>
      <c r="AB311" s="182"/>
      <c r="AC311" s="256">
        <f t="shared" si="80"/>
        <v>271245.69</v>
      </c>
      <c r="AD311" s="179"/>
      <c r="AE311" s="179"/>
      <c r="AF311" s="204">
        <f t="shared" si="77"/>
        <v>0</v>
      </c>
    </row>
    <row r="312" spans="1:32">
      <c r="A312" s="179">
        <v>298</v>
      </c>
      <c r="B312" s="199" t="s">
        <v>477</v>
      </c>
      <c r="C312" s="199" t="s">
        <v>266</v>
      </c>
      <c r="D312" s="199" t="s">
        <v>188</v>
      </c>
      <c r="E312" s="200" t="s">
        <v>688</v>
      </c>
      <c r="F312" s="201">
        <v>9826025.0600000005</v>
      </c>
      <c r="G312" s="201">
        <v>1330854.8700000001</v>
      </c>
      <c r="H312" s="201">
        <v>2753725.76</v>
      </c>
      <c r="I312" s="201">
        <v>4331125.0999999996</v>
      </c>
      <c r="J312" s="201">
        <v>5281304.3499999996</v>
      </c>
      <c r="K312" s="201">
        <v>5900267.8399999999</v>
      </c>
      <c r="L312" s="201">
        <v>6320072.2400000002</v>
      </c>
      <c r="M312" s="201">
        <v>6691861.2599999998</v>
      </c>
      <c r="N312" s="201">
        <v>7047148.79</v>
      </c>
      <c r="O312" s="201">
        <v>7385522.6399999997</v>
      </c>
      <c r="P312" s="201">
        <v>7965182.3099999996</v>
      </c>
      <c r="Q312" s="201">
        <v>8954706.1400000006</v>
      </c>
      <c r="R312" s="201">
        <v>10518223.220000001</v>
      </c>
      <c r="S312" s="202">
        <f t="shared" si="81"/>
        <v>6177824.6200000001</v>
      </c>
      <c r="T312" s="179"/>
      <c r="U312" s="181"/>
      <c r="V312" s="182"/>
      <c r="W312" s="182">
        <f t="shared" si="79"/>
        <v>6177824.6200000001</v>
      </c>
      <c r="X312" s="203"/>
      <c r="Y312" s="182"/>
      <c r="Z312" s="182"/>
      <c r="AA312" s="181"/>
      <c r="AB312" s="182"/>
      <c r="AC312" s="256">
        <f t="shared" si="80"/>
        <v>6177824.6200000001</v>
      </c>
      <c r="AD312" s="179"/>
      <c r="AE312" s="179"/>
      <c r="AF312" s="204">
        <f t="shared" si="77"/>
        <v>0</v>
      </c>
    </row>
    <row r="313" spans="1:32">
      <c r="A313" s="179">
        <v>299</v>
      </c>
      <c r="B313" s="199" t="s">
        <v>477</v>
      </c>
      <c r="C313" s="199" t="s">
        <v>266</v>
      </c>
      <c r="D313" s="199" t="s">
        <v>189</v>
      </c>
      <c r="E313" s="200" t="s">
        <v>689</v>
      </c>
      <c r="F313" s="201">
        <v>8579658.0999999996</v>
      </c>
      <c r="G313" s="201">
        <v>1130343.76</v>
      </c>
      <c r="H313" s="201">
        <v>2489322.56</v>
      </c>
      <c r="I313" s="201">
        <v>3523896.71</v>
      </c>
      <c r="J313" s="201">
        <v>4124001.15</v>
      </c>
      <c r="K313" s="201">
        <v>4562856.3499999996</v>
      </c>
      <c r="L313" s="201">
        <v>4905032.3899999997</v>
      </c>
      <c r="M313" s="201">
        <v>5260591.8499999996</v>
      </c>
      <c r="N313" s="201">
        <v>5546447.9800000004</v>
      </c>
      <c r="O313" s="201">
        <v>5977545.0199999996</v>
      </c>
      <c r="P313" s="201">
        <v>6793463.6500000004</v>
      </c>
      <c r="Q313" s="201">
        <v>7994039.8399999999</v>
      </c>
      <c r="R313" s="201">
        <v>9428488.2300000004</v>
      </c>
      <c r="S313" s="202">
        <f t="shared" si="81"/>
        <v>5109301.2020833325</v>
      </c>
      <c r="T313" s="179"/>
      <c r="U313" s="181"/>
      <c r="V313" s="182"/>
      <c r="W313" s="182">
        <f t="shared" si="79"/>
        <v>5109301.2020833325</v>
      </c>
      <c r="X313" s="203"/>
      <c r="Y313" s="182"/>
      <c r="Z313" s="182"/>
      <c r="AA313" s="181"/>
      <c r="AB313" s="182"/>
      <c r="AC313" s="256">
        <f t="shared" si="80"/>
        <v>5109301.2020833325</v>
      </c>
      <c r="AD313" s="179"/>
      <c r="AE313" s="179"/>
      <c r="AF313" s="204">
        <f t="shared" si="77"/>
        <v>0</v>
      </c>
    </row>
    <row r="314" spans="1:32">
      <c r="A314" s="179">
        <v>300</v>
      </c>
      <c r="B314" s="199" t="s">
        <v>475</v>
      </c>
      <c r="C314" s="199" t="s">
        <v>266</v>
      </c>
      <c r="D314" s="257" t="s">
        <v>690</v>
      </c>
      <c r="E314" s="200" t="s">
        <v>691</v>
      </c>
      <c r="F314" s="201">
        <v>85001.3</v>
      </c>
      <c r="G314" s="201">
        <v>6897.58</v>
      </c>
      <c r="H314" s="201">
        <v>13795.16</v>
      </c>
      <c r="I314" s="201">
        <v>20692.740000000002</v>
      </c>
      <c r="J314" s="201">
        <v>27590.32</v>
      </c>
      <c r="K314" s="201">
        <v>34487.9</v>
      </c>
      <c r="L314" s="201">
        <v>41385.480000000003</v>
      </c>
      <c r="M314" s="201">
        <v>48283.06</v>
      </c>
      <c r="N314" s="201">
        <v>54360.84</v>
      </c>
      <c r="O314" s="201">
        <v>60438.62</v>
      </c>
      <c r="P314" s="201">
        <v>66516.399999999994</v>
      </c>
      <c r="Q314" s="201">
        <v>72594.179999999993</v>
      </c>
      <c r="R314" s="201">
        <v>78671.960000000006</v>
      </c>
      <c r="S314" s="202">
        <f t="shared" si="81"/>
        <v>44073.242499999993</v>
      </c>
      <c r="T314" s="179"/>
      <c r="U314" s="181"/>
      <c r="V314" s="182"/>
      <c r="W314" s="182">
        <f t="shared" si="79"/>
        <v>44073.242499999993</v>
      </c>
      <c r="X314" s="203"/>
      <c r="Y314" s="182"/>
      <c r="Z314" s="182"/>
      <c r="AA314" s="181"/>
      <c r="AB314" s="182"/>
      <c r="AC314" s="256">
        <f t="shared" si="80"/>
        <v>44073.242499999993</v>
      </c>
      <c r="AD314" s="179"/>
      <c r="AE314" s="179"/>
      <c r="AF314" s="204">
        <f t="shared" si="77"/>
        <v>0</v>
      </c>
    </row>
    <row r="315" spans="1:32">
      <c r="A315" s="179">
        <v>301</v>
      </c>
      <c r="B315" s="199" t="s">
        <v>475</v>
      </c>
      <c r="C315" s="199" t="s">
        <v>266</v>
      </c>
      <c r="D315" s="257" t="s">
        <v>692</v>
      </c>
      <c r="E315" s="200" t="s">
        <v>693</v>
      </c>
      <c r="F315" s="201">
        <v>1424187.05</v>
      </c>
      <c r="G315" s="201">
        <v>226798.65</v>
      </c>
      <c r="H315" s="201">
        <v>450539.53</v>
      </c>
      <c r="I315" s="201">
        <v>638883.72</v>
      </c>
      <c r="J315" s="201">
        <v>771798.77</v>
      </c>
      <c r="K315" s="201">
        <v>835906.93</v>
      </c>
      <c r="L315" s="201">
        <v>898115.42</v>
      </c>
      <c r="M315" s="201">
        <v>945799.7</v>
      </c>
      <c r="N315" s="201">
        <v>981155.53</v>
      </c>
      <c r="O315" s="201">
        <v>1042395.09</v>
      </c>
      <c r="P315" s="201">
        <v>1184892.1100000001</v>
      </c>
      <c r="Q315" s="201">
        <v>1365899.69</v>
      </c>
      <c r="R315" s="201">
        <v>1595454.84</v>
      </c>
      <c r="S315" s="202">
        <f t="shared" si="81"/>
        <v>904333.8404166667</v>
      </c>
      <c r="T315" s="179"/>
      <c r="U315" s="181"/>
      <c r="V315" s="182"/>
      <c r="W315" s="182">
        <f t="shared" si="79"/>
        <v>904333.8404166667</v>
      </c>
      <c r="X315" s="203"/>
      <c r="Y315" s="182"/>
      <c r="Z315" s="182"/>
      <c r="AA315" s="181"/>
      <c r="AB315" s="182"/>
      <c r="AC315" s="256">
        <f t="shared" si="80"/>
        <v>904333.8404166667</v>
      </c>
      <c r="AD315" s="179"/>
      <c r="AE315" s="179"/>
      <c r="AF315" s="204">
        <f t="shared" si="77"/>
        <v>0</v>
      </c>
    </row>
    <row r="316" spans="1:32">
      <c r="A316" s="179">
        <v>302</v>
      </c>
      <c r="B316" s="199" t="s">
        <v>477</v>
      </c>
      <c r="C316" s="199" t="s">
        <v>266</v>
      </c>
      <c r="D316" s="199" t="s">
        <v>692</v>
      </c>
      <c r="E316" s="200" t="s">
        <v>693</v>
      </c>
      <c r="F316" s="201">
        <v>208767.15</v>
      </c>
      <c r="G316" s="201">
        <v>28074.04</v>
      </c>
      <c r="H316" s="201">
        <v>56328.07</v>
      </c>
      <c r="I316" s="201">
        <v>88208.68</v>
      </c>
      <c r="J316" s="201">
        <v>109657.23</v>
      </c>
      <c r="K316" s="201">
        <v>126784.31</v>
      </c>
      <c r="L316" s="201">
        <v>136473.24</v>
      </c>
      <c r="M316" s="201">
        <v>145011.71</v>
      </c>
      <c r="N316" s="201">
        <v>152642.22</v>
      </c>
      <c r="O316" s="201">
        <v>160059.82</v>
      </c>
      <c r="P316" s="201">
        <v>170421.06</v>
      </c>
      <c r="Q316" s="201">
        <v>189387.09</v>
      </c>
      <c r="R316" s="201">
        <v>217905.58</v>
      </c>
      <c r="S316" s="202">
        <f t="shared" si="81"/>
        <v>131365.31958333333</v>
      </c>
      <c r="T316" s="179"/>
      <c r="U316" s="181"/>
      <c r="V316" s="182"/>
      <c r="W316" s="182">
        <f t="shared" si="79"/>
        <v>131365.31958333333</v>
      </c>
      <c r="X316" s="203"/>
      <c r="Y316" s="182"/>
      <c r="Z316" s="182"/>
      <c r="AA316" s="181"/>
      <c r="AB316" s="182"/>
      <c r="AC316" s="256">
        <f t="shared" si="80"/>
        <v>131365.31958333333</v>
      </c>
      <c r="AD316" s="179"/>
      <c r="AE316" s="179"/>
      <c r="AF316" s="204">
        <f t="shared" si="77"/>
        <v>0</v>
      </c>
    </row>
    <row r="317" spans="1:32">
      <c r="A317" s="179">
        <v>303</v>
      </c>
      <c r="B317" s="199" t="s">
        <v>475</v>
      </c>
      <c r="C317" s="199" t="s">
        <v>266</v>
      </c>
      <c r="D317" s="199" t="s">
        <v>694</v>
      </c>
      <c r="E317" s="200" t="s">
        <v>695</v>
      </c>
      <c r="F317" s="201">
        <v>1111049.94</v>
      </c>
      <c r="G317" s="201">
        <v>171653.98</v>
      </c>
      <c r="H317" s="201">
        <v>334372.89</v>
      </c>
      <c r="I317" s="201">
        <v>517885.19</v>
      </c>
      <c r="J317" s="201">
        <v>647470.17000000004</v>
      </c>
      <c r="K317" s="201">
        <v>720626.82</v>
      </c>
      <c r="L317" s="201">
        <v>772105.24</v>
      </c>
      <c r="M317" s="201">
        <v>823398.98</v>
      </c>
      <c r="N317" s="201">
        <v>873249.75</v>
      </c>
      <c r="O317" s="201">
        <v>922405.42</v>
      </c>
      <c r="P317" s="201">
        <v>1020907.49</v>
      </c>
      <c r="Q317" s="201">
        <v>1171886.22</v>
      </c>
      <c r="R317" s="201">
        <v>1400826.71</v>
      </c>
      <c r="S317" s="202">
        <f t="shared" si="81"/>
        <v>769325.0395833333</v>
      </c>
      <c r="T317" s="179"/>
      <c r="U317" s="181"/>
      <c r="V317" s="182"/>
      <c r="W317" s="182">
        <f t="shared" si="79"/>
        <v>769325.0395833333</v>
      </c>
      <c r="X317" s="203"/>
      <c r="Y317" s="182"/>
      <c r="Z317" s="182"/>
      <c r="AA317" s="181"/>
      <c r="AB317" s="182"/>
      <c r="AC317" s="256">
        <f t="shared" si="80"/>
        <v>769325.0395833333</v>
      </c>
      <c r="AD317" s="179"/>
      <c r="AE317" s="179"/>
      <c r="AF317" s="204">
        <f t="shared" si="77"/>
        <v>0</v>
      </c>
    </row>
    <row r="318" spans="1:32">
      <c r="A318" s="179">
        <v>304</v>
      </c>
      <c r="B318" s="199" t="s">
        <v>450</v>
      </c>
      <c r="C318" s="199" t="s">
        <v>266</v>
      </c>
      <c r="D318" s="199" t="s">
        <v>696</v>
      </c>
      <c r="E318" s="200" t="s">
        <v>697</v>
      </c>
      <c r="F318" s="201">
        <v>275293.73</v>
      </c>
      <c r="G318" s="201">
        <v>19332</v>
      </c>
      <c r="H318" s="201">
        <v>38664</v>
      </c>
      <c r="I318" s="201">
        <v>57996</v>
      </c>
      <c r="J318" s="201">
        <v>35187.17</v>
      </c>
      <c r="K318" s="201">
        <v>48970.17</v>
      </c>
      <c r="L318" s="201">
        <v>65561.17</v>
      </c>
      <c r="M318" s="201">
        <v>82152.17</v>
      </c>
      <c r="N318" s="201">
        <v>107031.17</v>
      </c>
      <c r="O318" s="201">
        <v>124658.17</v>
      </c>
      <c r="P318" s="201">
        <v>142285.17000000001</v>
      </c>
      <c r="Q318" s="201">
        <v>159912.17000000001</v>
      </c>
      <c r="R318" s="201">
        <v>177539.17</v>
      </c>
      <c r="S318" s="202">
        <f t="shared" si="81"/>
        <v>92347.150833333333</v>
      </c>
      <c r="T318" s="179"/>
      <c r="U318" s="181"/>
      <c r="V318" s="182"/>
      <c r="W318" s="182">
        <f t="shared" si="79"/>
        <v>92347.150833333333</v>
      </c>
      <c r="X318" s="203"/>
      <c r="Y318" s="182"/>
      <c r="Z318" s="182"/>
      <c r="AA318" s="181"/>
      <c r="AB318" s="182"/>
      <c r="AC318" s="256">
        <f t="shared" si="80"/>
        <v>92347.150833333333</v>
      </c>
      <c r="AD318" s="179"/>
      <c r="AE318" s="179"/>
      <c r="AF318" s="204">
        <f t="shared" si="77"/>
        <v>0</v>
      </c>
    </row>
    <row r="319" spans="1:32">
      <c r="A319" s="179">
        <v>305</v>
      </c>
      <c r="B319" s="199" t="s">
        <v>475</v>
      </c>
      <c r="C319" s="199" t="s">
        <v>266</v>
      </c>
      <c r="D319" s="199" t="s">
        <v>696</v>
      </c>
      <c r="E319" s="200" t="s">
        <v>697</v>
      </c>
      <c r="F319" s="201">
        <v>1616657.04</v>
      </c>
      <c r="G319" s="201">
        <v>140517</v>
      </c>
      <c r="H319" s="201">
        <v>281034</v>
      </c>
      <c r="I319" s="201">
        <v>421551</v>
      </c>
      <c r="J319" s="201">
        <v>562068</v>
      </c>
      <c r="K319" s="201">
        <v>702585</v>
      </c>
      <c r="L319" s="201">
        <v>843102</v>
      </c>
      <c r="M319" s="201">
        <v>1000496</v>
      </c>
      <c r="N319" s="201">
        <v>1157890</v>
      </c>
      <c r="O319" s="201">
        <v>1315284</v>
      </c>
      <c r="P319" s="201">
        <v>1472678</v>
      </c>
      <c r="Q319" s="201">
        <v>1629206.24</v>
      </c>
      <c r="R319" s="201">
        <v>1785732.24</v>
      </c>
      <c r="S319" s="202">
        <f>((F319+R319)+((G319+H319+I319+J319+K319+L319+M319+N319+O319+P319+Q319)*2))/24</f>
        <v>935633.82333333336</v>
      </c>
      <c r="T319" s="179"/>
      <c r="U319" s="181"/>
      <c r="V319" s="182"/>
      <c r="W319" s="182">
        <f t="shared" si="79"/>
        <v>935633.82333333336</v>
      </c>
      <c r="X319" s="203"/>
      <c r="Y319" s="182"/>
      <c r="Z319" s="182"/>
      <c r="AA319" s="181"/>
      <c r="AB319" s="182"/>
      <c r="AC319" s="256">
        <f t="shared" si="80"/>
        <v>935633.82333333336</v>
      </c>
      <c r="AD319" s="179"/>
      <c r="AE319" s="179"/>
      <c r="AF319" s="204">
        <f t="shared" si="77"/>
        <v>0</v>
      </c>
    </row>
    <row r="320" spans="1:32">
      <c r="A320" s="179">
        <v>306</v>
      </c>
      <c r="B320" s="199" t="s">
        <v>477</v>
      </c>
      <c r="C320" s="199" t="s">
        <v>266</v>
      </c>
      <c r="D320" s="199" t="s">
        <v>696</v>
      </c>
      <c r="E320" s="200" t="s">
        <v>697</v>
      </c>
      <c r="F320" s="201">
        <v>2348751.16</v>
      </c>
      <c r="G320" s="201">
        <v>209006</v>
      </c>
      <c r="H320" s="201">
        <v>418012</v>
      </c>
      <c r="I320" s="201">
        <v>627018</v>
      </c>
      <c r="J320" s="201">
        <v>442240.22</v>
      </c>
      <c r="K320" s="201">
        <v>610455.22</v>
      </c>
      <c r="L320" s="201">
        <v>812934.22</v>
      </c>
      <c r="M320" s="201">
        <v>1015413.22</v>
      </c>
      <c r="N320" s="201">
        <v>1319034.22</v>
      </c>
      <c r="O320" s="201">
        <v>1534156.22</v>
      </c>
      <c r="P320" s="201">
        <v>1749278.22</v>
      </c>
      <c r="Q320" s="201">
        <v>1964400.22</v>
      </c>
      <c r="R320" s="201">
        <v>2179522.2200000002</v>
      </c>
      <c r="S320" s="202">
        <f t="shared" si="81"/>
        <v>1080507.0374999999</v>
      </c>
      <c r="T320" s="179"/>
      <c r="U320" s="181"/>
      <c r="V320" s="182"/>
      <c r="W320" s="182">
        <f t="shared" si="79"/>
        <v>1080507.0374999999</v>
      </c>
      <c r="X320" s="203"/>
      <c r="Y320" s="182"/>
      <c r="Z320" s="182"/>
      <c r="AA320" s="181"/>
      <c r="AB320" s="182"/>
      <c r="AC320" s="256">
        <f t="shared" si="80"/>
        <v>1080507.0374999999</v>
      </c>
      <c r="AD320" s="179"/>
      <c r="AE320" s="179"/>
      <c r="AF320" s="204">
        <f t="shared" si="77"/>
        <v>0</v>
      </c>
    </row>
    <row r="321" spans="1:32">
      <c r="A321" s="179">
        <v>307</v>
      </c>
      <c r="B321" s="199" t="s">
        <v>450</v>
      </c>
      <c r="C321" s="199" t="s">
        <v>266</v>
      </c>
      <c r="D321" s="199" t="s">
        <v>698</v>
      </c>
      <c r="E321" s="200" t="s">
        <v>699</v>
      </c>
      <c r="F321" s="201">
        <v>2223.23</v>
      </c>
      <c r="G321" s="201">
        <v>105.15</v>
      </c>
      <c r="H321" s="201">
        <v>105.15</v>
      </c>
      <c r="I321" s="201">
        <v>553.16</v>
      </c>
      <c r="J321" s="201">
        <v>1039.1099999999999</v>
      </c>
      <c r="K321" s="201">
        <v>1039.1099999999999</v>
      </c>
      <c r="L321" s="201">
        <v>1039.1099999999999</v>
      </c>
      <c r="M321" s="201">
        <v>1039.1099999999999</v>
      </c>
      <c r="N321" s="201">
        <v>1137.29</v>
      </c>
      <c r="O321" s="201">
        <v>1137.29</v>
      </c>
      <c r="P321" s="201">
        <v>1315.87</v>
      </c>
      <c r="Q321" s="201">
        <v>1315.87</v>
      </c>
      <c r="R321" s="201">
        <v>1315.87</v>
      </c>
      <c r="S321" s="202">
        <f t="shared" si="81"/>
        <v>966.31416666666644</v>
      </c>
      <c r="T321" s="179"/>
      <c r="U321" s="181"/>
      <c r="V321" s="182"/>
      <c r="W321" s="182">
        <f t="shared" si="79"/>
        <v>966.31416666666644</v>
      </c>
      <c r="X321" s="203"/>
      <c r="Y321" s="182"/>
      <c r="Z321" s="182"/>
      <c r="AA321" s="181"/>
      <c r="AB321" s="182"/>
      <c r="AC321" s="256">
        <f t="shared" si="80"/>
        <v>966.31416666666644</v>
      </c>
      <c r="AD321" s="179"/>
      <c r="AE321" s="179"/>
      <c r="AF321" s="204">
        <f t="shared" si="77"/>
        <v>0</v>
      </c>
    </row>
    <row r="322" spans="1:32">
      <c r="A322" s="179">
        <v>308</v>
      </c>
      <c r="B322" s="199" t="s">
        <v>475</v>
      </c>
      <c r="C322" s="199" t="s">
        <v>266</v>
      </c>
      <c r="D322" s="199" t="s">
        <v>698</v>
      </c>
      <c r="E322" s="200" t="s">
        <v>699</v>
      </c>
      <c r="F322" s="201">
        <v>26450.98</v>
      </c>
      <c r="G322" s="201">
        <v>291</v>
      </c>
      <c r="H322" s="201">
        <v>814.83</v>
      </c>
      <c r="I322" s="201">
        <v>1120.78</v>
      </c>
      <c r="J322" s="201">
        <v>1244.54</v>
      </c>
      <c r="K322" s="201">
        <v>1623.2</v>
      </c>
      <c r="L322" s="201">
        <v>2082.31</v>
      </c>
      <c r="M322" s="201">
        <v>2624.81</v>
      </c>
      <c r="N322" s="201">
        <v>3267.91</v>
      </c>
      <c r="O322" s="201">
        <v>3725.11</v>
      </c>
      <c r="P322" s="201">
        <v>26823.8</v>
      </c>
      <c r="Q322" s="201">
        <v>27291.8</v>
      </c>
      <c r="R322" s="201">
        <v>27706.880000000001</v>
      </c>
      <c r="S322" s="202">
        <f t="shared" si="81"/>
        <v>8165.7516666666661</v>
      </c>
      <c r="T322" s="179"/>
      <c r="U322" s="181"/>
      <c r="V322" s="182"/>
      <c r="W322" s="182">
        <f t="shared" si="79"/>
        <v>8165.7516666666661</v>
      </c>
      <c r="X322" s="203"/>
      <c r="Y322" s="182"/>
      <c r="Z322" s="182"/>
      <c r="AA322" s="181"/>
      <c r="AB322" s="182"/>
      <c r="AC322" s="256">
        <f t="shared" si="80"/>
        <v>8165.7516666666661</v>
      </c>
      <c r="AD322" s="179"/>
      <c r="AE322" s="179"/>
      <c r="AF322" s="204">
        <f t="shared" si="77"/>
        <v>0</v>
      </c>
    </row>
    <row r="323" spans="1:32">
      <c r="A323" s="179">
        <v>309</v>
      </c>
      <c r="B323" s="199" t="s">
        <v>477</v>
      </c>
      <c r="C323" s="199" t="s">
        <v>266</v>
      </c>
      <c r="D323" s="199" t="s">
        <v>698</v>
      </c>
      <c r="E323" s="200" t="s">
        <v>699</v>
      </c>
      <c r="F323" s="201">
        <v>34335.31</v>
      </c>
      <c r="G323" s="201">
        <v>141.65</v>
      </c>
      <c r="H323" s="201">
        <v>791.36</v>
      </c>
      <c r="I323" s="201">
        <v>16005.09</v>
      </c>
      <c r="J323" s="201">
        <v>6911.61</v>
      </c>
      <c r="K323" s="201">
        <v>7607.94</v>
      </c>
      <c r="L323" s="201">
        <v>7851.93</v>
      </c>
      <c r="M323" s="201">
        <v>8879.27</v>
      </c>
      <c r="N323" s="201">
        <v>14413.81</v>
      </c>
      <c r="O323" s="201">
        <v>17217.419999999998</v>
      </c>
      <c r="P323" s="201">
        <v>17223.32</v>
      </c>
      <c r="Q323" s="201">
        <v>22366.77</v>
      </c>
      <c r="R323" s="201">
        <v>23966.93</v>
      </c>
      <c r="S323" s="202">
        <f t="shared" si="81"/>
        <v>12380.1075</v>
      </c>
      <c r="T323" s="179"/>
      <c r="U323" s="181"/>
      <c r="V323" s="182"/>
      <c r="W323" s="182">
        <f t="shared" si="79"/>
        <v>12380.1075</v>
      </c>
      <c r="X323" s="203"/>
      <c r="Y323" s="182"/>
      <c r="Z323" s="182"/>
      <c r="AA323" s="181"/>
      <c r="AB323" s="182"/>
      <c r="AC323" s="256">
        <f t="shared" si="80"/>
        <v>12380.1075</v>
      </c>
      <c r="AD323" s="179"/>
      <c r="AE323" s="179"/>
      <c r="AF323" s="204">
        <f t="shared" si="77"/>
        <v>0</v>
      </c>
    </row>
    <row r="324" spans="1:32">
      <c r="A324" s="179">
        <v>310</v>
      </c>
      <c r="B324" s="179" t="s">
        <v>125</v>
      </c>
      <c r="C324" s="179" t="s">
        <v>267</v>
      </c>
      <c r="D324" s="179" t="s">
        <v>125</v>
      </c>
      <c r="E324" s="200" t="s">
        <v>700</v>
      </c>
      <c r="F324" s="221">
        <v>2257640.98</v>
      </c>
      <c r="G324" s="221">
        <v>227876.63</v>
      </c>
      <c r="H324" s="221">
        <v>435984.76</v>
      </c>
      <c r="I324" s="221">
        <v>635136.4</v>
      </c>
      <c r="J324" s="221">
        <v>841363.86</v>
      </c>
      <c r="K324" s="221">
        <v>1045796.29</v>
      </c>
      <c r="L324" s="221">
        <v>1224380.81</v>
      </c>
      <c r="M324" s="221">
        <v>1426816.56</v>
      </c>
      <c r="N324" s="221">
        <v>1614952.02</v>
      </c>
      <c r="O324" s="221">
        <v>1799163.64</v>
      </c>
      <c r="P324" s="221">
        <v>2000828.68</v>
      </c>
      <c r="Q324" s="221">
        <v>2171032.12</v>
      </c>
      <c r="R324" s="221">
        <v>2415606.38</v>
      </c>
      <c r="S324" s="202">
        <f>((F324+R324)+((G324+H324+I324+J324+K324+L324+M324+N324+O324+P324+Q324)*2))/24</f>
        <v>1313329.6208333333</v>
      </c>
      <c r="T324" s="179"/>
      <c r="U324" s="181"/>
      <c r="V324" s="182"/>
      <c r="W324" s="182">
        <f t="shared" si="79"/>
        <v>1313329.6208333333</v>
      </c>
      <c r="X324" s="203"/>
      <c r="Y324" s="182"/>
      <c r="Z324" s="182"/>
      <c r="AA324" s="181"/>
      <c r="AB324" s="182"/>
      <c r="AC324" s="256">
        <f t="shared" si="80"/>
        <v>1313329.6208333333</v>
      </c>
      <c r="AD324" s="179"/>
      <c r="AE324" s="179"/>
      <c r="AF324" s="204">
        <f t="shared" si="77"/>
        <v>0</v>
      </c>
    </row>
    <row r="325" spans="1:32">
      <c r="A325" s="179">
        <v>311</v>
      </c>
      <c r="B325" s="179"/>
      <c r="C325" s="179"/>
      <c r="D325" s="179"/>
      <c r="E325" s="225" t="s">
        <v>268</v>
      </c>
      <c r="F325" s="206">
        <f>SUM(F309:F324)</f>
        <v>28430305.460000001</v>
      </c>
      <c r="G325" s="206">
        <f t="shared" ref="G325:S325" si="82">SUM(G309:G324)</f>
        <v>3566743.36</v>
      </c>
      <c r="H325" s="206">
        <f t="shared" si="82"/>
        <v>7426955.9100000011</v>
      </c>
      <c r="I325" s="206">
        <f t="shared" si="82"/>
        <v>11117130.029999999</v>
      </c>
      <c r="J325" s="206">
        <f t="shared" si="82"/>
        <v>13147168.379999997</v>
      </c>
      <c r="K325" s="206">
        <f t="shared" si="82"/>
        <v>14928165.530000001</v>
      </c>
      <c r="L325" s="206">
        <f t="shared" si="82"/>
        <v>16411088.940000001</v>
      </c>
      <c r="M325" s="206">
        <f t="shared" si="82"/>
        <v>17873494.390000001</v>
      </c>
      <c r="N325" s="206">
        <f t="shared" si="82"/>
        <v>19330358.749999996</v>
      </c>
      <c r="O325" s="206">
        <f t="shared" si="82"/>
        <v>20837644.119999997</v>
      </c>
      <c r="P325" s="206">
        <f t="shared" si="82"/>
        <v>23153062.740000002</v>
      </c>
      <c r="Q325" s="206">
        <f t="shared" si="82"/>
        <v>26329421.970000003</v>
      </c>
      <c r="R325" s="206">
        <f t="shared" si="82"/>
        <v>30542472.069999997</v>
      </c>
      <c r="S325" s="206">
        <f t="shared" si="82"/>
        <v>16967301.907083333</v>
      </c>
      <c r="T325" s="179"/>
      <c r="U325" s="181"/>
      <c r="V325" s="182"/>
      <c r="W325" s="182"/>
      <c r="X325" s="203"/>
      <c r="Y325" s="182"/>
      <c r="Z325" s="182"/>
      <c r="AA325" s="181"/>
      <c r="AB325" s="182"/>
      <c r="AC325" s="179"/>
      <c r="AD325" s="179"/>
      <c r="AE325" s="179"/>
      <c r="AF325" s="204">
        <f t="shared" si="77"/>
        <v>0</v>
      </c>
    </row>
    <row r="326" spans="1:32">
      <c r="A326" s="179">
        <v>312</v>
      </c>
      <c r="B326" s="179"/>
      <c r="C326" s="179"/>
      <c r="D326" s="179"/>
      <c r="E326" s="225"/>
      <c r="F326" s="201"/>
      <c r="G326" s="260"/>
      <c r="H326" s="248"/>
      <c r="I326" s="248"/>
      <c r="J326" s="249"/>
      <c r="K326" s="250"/>
      <c r="L326" s="251"/>
      <c r="M326" s="252"/>
      <c r="N326" s="253"/>
      <c r="O326" s="220"/>
      <c r="P326" s="254"/>
      <c r="Q326" s="261"/>
      <c r="R326" s="201"/>
      <c r="S326" s="219"/>
      <c r="T326" s="179"/>
      <c r="U326" s="181"/>
      <c r="V326" s="182"/>
      <c r="W326" s="182"/>
      <c r="X326" s="203"/>
      <c r="Y326" s="182"/>
      <c r="Z326" s="182"/>
      <c r="AA326" s="181"/>
      <c r="AB326" s="182"/>
      <c r="AC326" s="179"/>
      <c r="AD326" s="179"/>
      <c r="AE326" s="179"/>
      <c r="AF326" s="204">
        <f t="shared" si="77"/>
        <v>0</v>
      </c>
    </row>
    <row r="327" spans="1:32">
      <c r="A327" s="179">
        <v>313</v>
      </c>
      <c r="B327" s="199" t="s">
        <v>450</v>
      </c>
      <c r="C327" s="199" t="s">
        <v>269</v>
      </c>
      <c r="D327" s="179"/>
      <c r="E327" s="200" t="s">
        <v>701</v>
      </c>
      <c r="F327" s="201">
        <v>26303412.609999999</v>
      </c>
      <c r="G327" s="201">
        <v>2356483.42</v>
      </c>
      <c r="H327" s="201">
        <v>4726032.16</v>
      </c>
      <c r="I327" s="201">
        <v>7104545.4199999999</v>
      </c>
      <c r="J327" s="201">
        <v>9497469.6799999997</v>
      </c>
      <c r="K327" s="201">
        <v>11907578.300000001</v>
      </c>
      <c r="L327" s="201">
        <v>14334782.939999999</v>
      </c>
      <c r="M327" s="201">
        <v>16782480.190000001</v>
      </c>
      <c r="N327" s="201">
        <v>19235705.48</v>
      </c>
      <c r="O327" s="201">
        <v>21703420.32</v>
      </c>
      <c r="P327" s="201">
        <v>24188691.23</v>
      </c>
      <c r="Q327" s="201">
        <v>26702769.57</v>
      </c>
      <c r="R327" s="201">
        <v>29230447.98</v>
      </c>
      <c r="S327" s="219">
        <f>((F327+R327)+((G327+H327+I327+J327+K327+L327+M327+N327+O327+P327+Q327)*2))/24</f>
        <v>15525574.08375</v>
      </c>
      <c r="T327" s="179"/>
      <c r="U327" s="181"/>
      <c r="V327" s="182"/>
      <c r="W327" s="182">
        <f t="shared" ref="W327:W329" si="83">+S327</f>
        <v>15525574.08375</v>
      </c>
      <c r="X327" s="203"/>
      <c r="Y327" s="182"/>
      <c r="Z327" s="182"/>
      <c r="AA327" s="181"/>
      <c r="AB327" s="182"/>
      <c r="AC327" s="256">
        <f t="shared" ref="AC327:AC328" si="84">+S327</f>
        <v>15525574.08375</v>
      </c>
      <c r="AD327" s="179"/>
      <c r="AE327" s="179"/>
      <c r="AF327" s="204">
        <f t="shared" si="77"/>
        <v>0</v>
      </c>
    </row>
    <row r="328" spans="1:32">
      <c r="A328" s="179">
        <v>314</v>
      </c>
      <c r="B328" s="199" t="s">
        <v>450</v>
      </c>
      <c r="C328" s="199" t="s">
        <v>270</v>
      </c>
      <c r="D328" s="179"/>
      <c r="E328" s="200" t="s">
        <v>702</v>
      </c>
      <c r="F328" s="201">
        <v>3486360.4</v>
      </c>
      <c r="G328" s="201">
        <v>288580.90000000002</v>
      </c>
      <c r="H328" s="201">
        <v>577130.34</v>
      </c>
      <c r="I328" s="201">
        <v>865679.78</v>
      </c>
      <c r="J328" s="201">
        <v>1151676.1000000001</v>
      </c>
      <c r="K328" s="201">
        <v>1438514.42</v>
      </c>
      <c r="L328" s="201">
        <v>1725352.74</v>
      </c>
      <c r="M328" s="201">
        <v>2012192.61</v>
      </c>
      <c r="N328" s="201">
        <v>2299181.62</v>
      </c>
      <c r="O328" s="201">
        <v>2586176.0699999998</v>
      </c>
      <c r="P328" s="201">
        <v>2876670.55</v>
      </c>
      <c r="Q328" s="201">
        <v>3166291.48</v>
      </c>
      <c r="R328" s="201">
        <v>3457659.27</v>
      </c>
      <c r="S328" s="219">
        <f>((F328+R328)+((G328+H328+I328+J328+K328+L328+M328+N328+O328+P328+Q328)*2))/24</f>
        <v>1871621.3704166671</v>
      </c>
      <c r="T328" s="179"/>
      <c r="U328" s="181"/>
      <c r="V328" s="182"/>
      <c r="W328" s="182">
        <f t="shared" si="83"/>
        <v>1871621.3704166671</v>
      </c>
      <c r="X328" s="203"/>
      <c r="Y328" s="182"/>
      <c r="Z328" s="182"/>
      <c r="AA328" s="181"/>
      <c r="AB328" s="182"/>
      <c r="AC328" s="256">
        <f t="shared" si="84"/>
        <v>1871621.3704166671</v>
      </c>
      <c r="AD328" s="179"/>
      <c r="AE328" s="179"/>
      <c r="AF328" s="204">
        <f t="shared" si="77"/>
        <v>0</v>
      </c>
    </row>
    <row r="329" spans="1:32">
      <c r="A329" s="179">
        <v>315</v>
      </c>
      <c r="B329" s="199" t="s">
        <v>450</v>
      </c>
      <c r="C329" s="257" t="s">
        <v>271</v>
      </c>
      <c r="D329" s="179"/>
      <c r="E329" s="200" t="s">
        <v>703</v>
      </c>
      <c r="F329" s="221">
        <v>0</v>
      </c>
      <c r="G329" s="221">
        <v>0</v>
      </c>
      <c r="H329" s="221">
        <v>0</v>
      </c>
      <c r="I329" s="221">
        <v>0</v>
      </c>
      <c r="J329" s="221">
        <v>0</v>
      </c>
      <c r="K329" s="221">
        <v>0</v>
      </c>
      <c r="L329" s="221">
        <v>0</v>
      </c>
      <c r="M329" s="221">
        <v>0</v>
      </c>
      <c r="N329" s="221">
        <v>0</v>
      </c>
      <c r="O329" s="221">
        <v>0</v>
      </c>
      <c r="P329" s="221">
        <v>0</v>
      </c>
      <c r="Q329" s="221">
        <v>0</v>
      </c>
      <c r="R329" s="221">
        <v>0</v>
      </c>
      <c r="S329" s="219">
        <f>((F329+R329)+((G329+H329+I329+J329+K329+L329+M329+N329+O329+P329+Q329)*2))/24</f>
        <v>0</v>
      </c>
      <c r="T329" s="179"/>
      <c r="U329" s="181"/>
      <c r="V329" s="182"/>
      <c r="W329" s="182">
        <f t="shared" si="83"/>
        <v>0</v>
      </c>
      <c r="X329" s="203"/>
      <c r="Y329" s="182"/>
      <c r="Z329" s="182"/>
      <c r="AA329" s="181"/>
      <c r="AB329" s="182"/>
      <c r="AC329" s="256">
        <f>+S329</f>
        <v>0</v>
      </c>
      <c r="AD329" s="179"/>
      <c r="AE329" s="179"/>
      <c r="AF329" s="204">
        <f t="shared" si="77"/>
        <v>0</v>
      </c>
    </row>
    <row r="330" spans="1:32">
      <c r="A330" s="179">
        <v>316</v>
      </c>
      <c r="B330" s="179"/>
      <c r="C330" s="179"/>
      <c r="D330" s="179"/>
      <c r="E330" s="200" t="s">
        <v>272</v>
      </c>
      <c r="F330" s="206">
        <f>SUM(F327:F329)</f>
        <v>29789773.009999998</v>
      </c>
      <c r="G330" s="206">
        <f t="shared" ref="G330:S330" si="85">SUM(G327:G329)</f>
        <v>2645064.3199999998</v>
      </c>
      <c r="H330" s="206">
        <f t="shared" si="85"/>
        <v>5303162.5</v>
      </c>
      <c r="I330" s="206">
        <f t="shared" si="85"/>
        <v>7970225.2000000002</v>
      </c>
      <c r="J330" s="206">
        <f t="shared" si="85"/>
        <v>10649145.779999999</v>
      </c>
      <c r="K330" s="206">
        <f t="shared" si="85"/>
        <v>13346092.720000001</v>
      </c>
      <c r="L330" s="206">
        <f t="shared" si="85"/>
        <v>16060135.68</v>
      </c>
      <c r="M330" s="206">
        <f t="shared" si="85"/>
        <v>18794672.800000001</v>
      </c>
      <c r="N330" s="206">
        <f t="shared" si="85"/>
        <v>21534887.100000001</v>
      </c>
      <c r="O330" s="206">
        <f t="shared" si="85"/>
        <v>24289596.390000001</v>
      </c>
      <c r="P330" s="206">
        <f t="shared" si="85"/>
        <v>27065361.780000001</v>
      </c>
      <c r="Q330" s="206">
        <f t="shared" si="85"/>
        <v>29869061.050000001</v>
      </c>
      <c r="R330" s="206">
        <f t="shared" si="85"/>
        <v>32688107.25</v>
      </c>
      <c r="S330" s="207">
        <f t="shared" si="85"/>
        <v>17397195.454166666</v>
      </c>
      <c r="T330" s="179"/>
      <c r="U330" s="181"/>
      <c r="V330" s="182"/>
      <c r="W330" s="182"/>
      <c r="X330" s="203"/>
      <c r="Y330" s="182"/>
      <c r="Z330" s="182"/>
      <c r="AA330" s="181"/>
      <c r="AB330" s="182"/>
      <c r="AC330" s="179"/>
      <c r="AD330" s="179"/>
      <c r="AE330" s="179"/>
      <c r="AF330" s="204">
        <f t="shared" si="77"/>
        <v>0</v>
      </c>
    </row>
    <row r="331" spans="1:32">
      <c r="A331" s="179">
        <v>317</v>
      </c>
      <c r="B331" s="179"/>
      <c r="C331" s="179"/>
      <c r="D331" s="179"/>
      <c r="E331" s="225"/>
      <c r="F331" s="201"/>
      <c r="G331" s="260"/>
      <c r="H331" s="248"/>
      <c r="I331" s="248"/>
      <c r="J331" s="249"/>
      <c r="K331" s="250"/>
      <c r="L331" s="251"/>
      <c r="M331" s="252"/>
      <c r="N331" s="253"/>
      <c r="O331" s="220"/>
      <c r="P331" s="254"/>
      <c r="Q331" s="261"/>
      <c r="R331" s="201"/>
      <c r="S331" s="219"/>
      <c r="T331" s="179"/>
      <c r="U331" s="181"/>
      <c r="V331" s="182"/>
      <c r="W331" s="182"/>
      <c r="X331" s="203"/>
      <c r="Y331" s="182"/>
      <c r="Z331" s="182"/>
      <c r="AA331" s="181"/>
      <c r="AB331" s="182"/>
      <c r="AC331" s="179"/>
      <c r="AD331" s="179"/>
      <c r="AE331" s="179"/>
      <c r="AF331" s="204">
        <f t="shared" si="77"/>
        <v>0</v>
      </c>
    </row>
    <row r="332" spans="1:32">
      <c r="A332" s="179">
        <v>318</v>
      </c>
      <c r="B332" s="199" t="s">
        <v>450</v>
      </c>
      <c r="C332" s="199" t="s">
        <v>273</v>
      </c>
      <c r="D332" s="179"/>
      <c r="E332" s="200" t="s">
        <v>274</v>
      </c>
      <c r="F332" s="201">
        <v>0</v>
      </c>
      <c r="G332" s="201">
        <v>0</v>
      </c>
      <c r="H332" s="201">
        <v>0</v>
      </c>
      <c r="I332" s="201">
        <v>0</v>
      </c>
      <c r="J332" s="201">
        <v>0</v>
      </c>
      <c r="K332" s="201">
        <v>0</v>
      </c>
      <c r="L332" s="201">
        <v>0</v>
      </c>
      <c r="M332" s="201">
        <v>0</v>
      </c>
      <c r="N332" s="201">
        <v>0</v>
      </c>
      <c r="O332" s="201">
        <v>0</v>
      </c>
      <c r="P332" s="201">
        <v>0</v>
      </c>
      <c r="Q332" s="201">
        <v>0</v>
      </c>
      <c r="R332" s="201">
        <v>0</v>
      </c>
      <c r="S332" s="202">
        <f>((F332+R332)+((G332+H332+I332+J332+K332+L332+M332+N332+O332+P332+Q332)*2))/24</f>
        <v>0</v>
      </c>
      <c r="T332" s="179"/>
      <c r="U332" s="181"/>
      <c r="V332" s="182"/>
      <c r="W332" s="182"/>
      <c r="X332" s="203"/>
      <c r="Y332" s="182"/>
      <c r="Z332" s="182"/>
      <c r="AA332" s="181"/>
      <c r="AB332" s="182"/>
      <c r="AC332" s="179"/>
      <c r="AD332" s="179"/>
      <c r="AE332" s="179"/>
      <c r="AF332" s="204">
        <f t="shared" si="77"/>
        <v>0</v>
      </c>
    </row>
    <row r="333" spans="1:32">
      <c r="A333" s="179">
        <v>319</v>
      </c>
      <c r="B333" s="199" t="s">
        <v>450</v>
      </c>
      <c r="C333" s="199" t="s">
        <v>275</v>
      </c>
      <c r="D333" s="179"/>
      <c r="E333" s="200" t="s">
        <v>276</v>
      </c>
      <c r="F333" s="201">
        <v>11139099.369999999</v>
      </c>
      <c r="G333" s="201">
        <v>928096.05</v>
      </c>
      <c r="H333" s="201">
        <v>1856104.6</v>
      </c>
      <c r="I333" s="201">
        <v>2784113.15</v>
      </c>
      <c r="J333" s="201">
        <v>3712121.68</v>
      </c>
      <c r="K333" s="201">
        <v>4639727.7300000004</v>
      </c>
      <c r="L333" s="201">
        <v>5812917.1200000001</v>
      </c>
      <c r="M333" s="201">
        <v>6986106.4900000002</v>
      </c>
      <c r="N333" s="201">
        <v>8159252.1100000003</v>
      </c>
      <c r="O333" s="201">
        <v>9332397.75</v>
      </c>
      <c r="P333" s="201">
        <v>10505543.369999999</v>
      </c>
      <c r="Q333" s="201">
        <v>11678579.609999999</v>
      </c>
      <c r="R333" s="201">
        <v>12851615.869999999</v>
      </c>
      <c r="S333" s="202">
        <f>((F333+R333)+((G333+H333+I333+J333+K333+L333+M333+N333+O333+P333+Q333)*2))/24</f>
        <v>6532526.4400000004</v>
      </c>
      <c r="T333" s="179"/>
      <c r="U333" s="181"/>
      <c r="V333" s="182"/>
      <c r="W333" s="182">
        <f t="shared" ref="W333:W347" si="86">+S333</f>
        <v>6532526.4400000004</v>
      </c>
      <c r="X333" s="203"/>
      <c r="Y333" s="182"/>
      <c r="Z333" s="182"/>
      <c r="AA333" s="181"/>
      <c r="AB333" s="182"/>
      <c r="AC333" s="256">
        <f t="shared" ref="AC333:AC347" si="87">+S333</f>
        <v>6532526.4400000004</v>
      </c>
      <c r="AD333" s="179"/>
      <c r="AE333" s="179"/>
      <c r="AF333" s="204">
        <f t="shared" si="77"/>
        <v>0</v>
      </c>
    </row>
    <row r="334" spans="1:32">
      <c r="A334" s="179">
        <v>320</v>
      </c>
      <c r="B334" s="199" t="s">
        <v>450</v>
      </c>
      <c r="C334" s="199" t="s">
        <v>275</v>
      </c>
      <c r="D334" s="199" t="s">
        <v>22</v>
      </c>
      <c r="E334" s="220" t="s">
        <v>277</v>
      </c>
      <c r="F334" s="201">
        <v>548333.80000000005</v>
      </c>
      <c r="G334" s="201">
        <v>165230.87</v>
      </c>
      <c r="H334" s="201">
        <v>320019.8</v>
      </c>
      <c r="I334" s="201">
        <v>478537.68</v>
      </c>
      <c r="J334" s="201">
        <v>580989.74</v>
      </c>
      <c r="K334" s="201">
        <v>789188.57</v>
      </c>
      <c r="L334" s="201">
        <v>873005.23</v>
      </c>
      <c r="M334" s="201">
        <v>917419.62</v>
      </c>
      <c r="N334" s="201">
        <v>993359.71</v>
      </c>
      <c r="O334" s="201">
        <v>1067622.68</v>
      </c>
      <c r="P334" s="201">
        <v>1095507.58</v>
      </c>
      <c r="Q334" s="201">
        <v>1146976.75</v>
      </c>
      <c r="R334" s="201">
        <v>1237444.53</v>
      </c>
      <c r="S334" s="202">
        <f>((F334+R334)+((G334+H334+I334+J334+K334+L334+M334+N334+O334+P334+Q334)*2))/24</f>
        <v>776728.94958333333</v>
      </c>
      <c r="T334" s="179"/>
      <c r="U334" s="181"/>
      <c r="V334" s="182"/>
      <c r="W334" s="182">
        <f t="shared" si="86"/>
        <v>776728.94958333333</v>
      </c>
      <c r="X334" s="203"/>
      <c r="Y334" s="182"/>
      <c r="Z334" s="182"/>
      <c r="AA334" s="181"/>
      <c r="AB334" s="182"/>
      <c r="AC334" s="256">
        <f t="shared" si="87"/>
        <v>776728.94958333333</v>
      </c>
      <c r="AD334" s="179"/>
      <c r="AE334" s="179"/>
      <c r="AF334" s="204">
        <f t="shared" si="77"/>
        <v>0</v>
      </c>
    </row>
    <row r="335" spans="1:32">
      <c r="A335" s="179">
        <v>321</v>
      </c>
      <c r="B335" s="199" t="s">
        <v>450</v>
      </c>
      <c r="C335" s="199" t="s">
        <v>275</v>
      </c>
      <c r="D335" s="199" t="s">
        <v>25</v>
      </c>
      <c r="E335" s="220" t="s">
        <v>1057</v>
      </c>
      <c r="F335" s="201">
        <v>0</v>
      </c>
      <c r="G335" s="201">
        <v>0</v>
      </c>
      <c r="H335" s="201">
        <v>0</v>
      </c>
      <c r="I335" s="201">
        <v>0</v>
      </c>
      <c r="J335" s="201">
        <v>31250.01</v>
      </c>
      <c r="K335" s="201">
        <v>39322.93</v>
      </c>
      <c r="L335" s="201">
        <v>48958.35</v>
      </c>
      <c r="M335" s="201">
        <v>59722.239999999998</v>
      </c>
      <c r="N335" s="201">
        <v>70486.13</v>
      </c>
      <c r="O335" s="201">
        <v>81076.39</v>
      </c>
      <c r="P335" s="201">
        <v>91840.28</v>
      </c>
      <c r="Q335" s="201">
        <v>102256.95</v>
      </c>
      <c r="R335" s="201">
        <v>113020.83</v>
      </c>
      <c r="S335" s="202">
        <f t="shared" ref="S335:S345" si="88">((F335+R335)+((G335+H335+I335+J335+K335+L335+M335+N335+O335+P335+Q335)*2))/24</f>
        <v>48451.974583333329</v>
      </c>
      <c r="T335" s="179"/>
      <c r="U335" s="181"/>
      <c r="V335" s="182"/>
      <c r="W335" s="182">
        <f t="shared" si="86"/>
        <v>48451.974583333329</v>
      </c>
      <c r="X335" s="203"/>
      <c r="Y335" s="182"/>
      <c r="Z335" s="182"/>
      <c r="AA335" s="181"/>
      <c r="AB335" s="182"/>
      <c r="AC335" s="256">
        <f>+W335</f>
        <v>48451.974583333329</v>
      </c>
      <c r="AD335" s="179"/>
      <c r="AE335" s="179"/>
      <c r="AF335" s="204"/>
    </row>
    <row r="336" spans="1:32">
      <c r="A336" s="179">
        <v>322</v>
      </c>
      <c r="B336" s="199" t="s">
        <v>450</v>
      </c>
      <c r="C336" s="199" t="s">
        <v>278</v>
      </c>
      <c r="D336" s="199" t="s">
        <v>1058</v>
      </c>
      <c r="E336" s="220" t="s">
        <v>1059</v>
      </c>
      <c r="F336" s="201">
        <v>0</v>
      </c>
      <c r="G336" s="201">
        <v>0</v>
      </c>
      <c r="H336" s="201">
        <v>0</v>
      </c>
      <c r="I336" s="201">
        <v>1110</v>
      </c>
      <c r="J336" s="201">
        <v>1110</v>
      </c>
      <c r="K336" s="201">
        <v>1110</v>
      </c>
      <c r="L336" s="201">
        <v>1682</v>
      </c>
      <c r="M336" s="201">
        <v>1682</v>
      </c>
      <c r="N336" s="201">
        <v>1682</v>
      </c>
      <c r="O336" s="201">
        <v>2191</v>
      </c>
      <c r="P336" s="201">
        <v>2191</v>
      </c>
      <c r="Q336" s="201">
        <v>2191</v>
      </c>
      <c r="R336" s="201">
        <v>3227</v>
      </c>
      <c r="S336" s="202">
        <f t="shared" si="88"/>
        <v>1380.2083333333333</v>
      </c>
      <c r="T336" s="179"/>
      <c r="U336" s="181"/>
      <c r="V336" s="182"/>
      <c r="W336" s="182">
        <f t="shared" si="86"/>
        <v>1380.2083333333333</v>
      </c>
      <c r="X336" s="203"/>
      <c r="Y336" s="182"/>
      <c r="Z336" s="182"/>
      <c r="AA336" s="181"/>
      <c r="AB336" s="182"/>
      <c r="AC336" s="256">
        <f>+W336</f>
        <v>1380.2083333333333</v>
      </c>
      <c r="AD336" s="179"/>
      <c r="AE336" s="179"/>
      <c r="AF336" s="204"/>
    </row>
    <row r="337" spans="1:32">
      <c r="A337" s="179">
        <v>323</v>
      </c>
      <c r="B337" s="199" t="s">
        <v>450</v>
      </c>
      <c r="C337" s="199" t="s">
        <v>278</v>
      </c>
      <c r="D337" s="199" t="s">
        <v>134</v>
      </c>
      <c r="E337" s="200" t="s">
        <v>704</v>
      </c>
      <c r="F337" s="201">
        <v>95052.07</v>
      </c>
      <c r="G337" s="201">
        <v>8072.92</v>
      </c>
      <c r="H337" s="201">
        <v>15364.59</v>
      </c>
      <c r="I337" s="201">
        <v>23437.51</v>
      </c>
      <c r="J337" s="201">
        <v>3.6379788070917101E-12</v>
      </c>
      <c r="K337" s="201">
        <v>3.6379788070917101E-12</v>
      </c>
      <c r="L337" s="201">
        <v>3.6379788070917101E-12</v>
      </c>
      <c r="M337" s="201">
        <v>3.6379788070917101E-12</v>
      </c>
      <c r="N337" s="201">
        <v>3.6379788070917101E-12</v>
      </c>
      <c r="O337" s="201">
        <v>3.6379788070917101E-12</v>
      </c>
      <c r="P337" s="201">
        <v>3.6379788070917101E-12</v>
      </c>
      <c r="Q337" s="201">
        <v>3.6379788070917101E-12</v>
      </c>
      <c r="R337" s="201">
        <v>3.6379788070917101E-12</v>
      </c>
      <c r="S337" s="202">
        <f t="shared" si="88"/>
        <v>7866.7545833333343</v>
      </c>
      <c r="T337" s="179"/>
      <c r="U337" s="181"/>
      <c r="V337" s="182"/>
      <c r="W337" s="182">
        <f t="shared" si="86"/>
        <v>7866.7545833333343</v>
      </c>
      <c r="X337" s="203"/>
      <c r="Y337" s="182"/>
      <c r="Z337" s="182"/>
      <c r="AA337" s="181"/>
      <c r="AB337" s="182"/>
      <c r="AC337" s="256">
        <f t="shared" si="87"/>
        <v>7866.7545833333343</v>
      </c>
      <c r="AD337" s="179"/>
      <c r="AE337" s="179"/>
      <c r="AF337" s="204">
        <f t="shared" si="77"/>
        <v>0</v>
      </c>
    </row>
    <row r="338" spans="1:32">
      <c r="A338" s="179">
        <v>324</v>
      </c>
      <c r="B338" s="199" t="s">
        <v>450</v>
      </c>
      <c r="C338" s="199" t="s">
        <v>278</v>
      </c>
      <c r="D338" s="199" t="s">
        <v>1060</v>
      </c>
      <c r="E338" s="200" t="s">
        <v>1061</v>
      </c>
      <c r="F338" s="201">
        <v>0</v>
      </c>
      <c r="G338" s="201">
        <v>34533.33</v>
      </c>
      <c r="H338" s="201">
        <v>103337.65</v>
      </c>
      <c r="I338" s="201">
        <v>205798.22</v>
      </c>
      <c r="J338" s="201">
        <v>377331.64</v>
      </c>
      <c r="K338" s="201">
        <v>556400.62</v>
      </c>
      <c r="L338" s="201">
        <v>702228.65</v>
      </c>
      <c r="M338" s="201">
        <v>801606.15</v>
      </c>
      <c r="N338" s="201">
        <v>896076.18</v>
      </c>
      <c r="O338" s="201">
        <v>984024.68</v>
      </c>
      <c r="P338" s="201">
        <v>1069734.94</v>
      </c>
      <c r="Q338" s="201">
        <v>1146529.3899999999</v>
      </c>
      <c r="R338" s="201">
        <v>1212769.3899999999</v>
      </c>
      <c r="S338" s="202">
        <f t="shared" si="88"/>
        <v>623665.51208333333</v>
      </c>
      <c r="T338" s="179"/>
      <c r="U338" s="181"/>
      <c r="V338" s="182"/>
      <c r="W338" s="182">
        <f t="shared" si="86"/>
        <v>623665.51208333333</v>
      </c>
      <c r="X338" s="203"/>
      <c r="Y338" s="182"/>
      <c r="Z338" s="182"/>
      <c r="AA338" s="181"/>
      <c r="AB338" s="182"/>
      <c r="AC338" s="256">
        <f t="shared" si="87"/>
        <v>623665.51208333333</v>
      </c>
      <c r="AD338" s="179"/>
      <c r="AE338" s="179"/>
      <c r="AF338" s="204"/>
    </row>
    <row r="339" spans="1:32">
      <c r="A339" s="179">
        <v>325</v>
      </c>
      <c r="B339" s="199" t="s">
        <v>450</v>
      </c>
      <c r="C339" s="199" t="s">
        <v>278</v>
      </c>
      <c r="D339" s="199" t="s">
        <v>287</v>
      </c>
      <c r="E339" s="200" t="s">
        <v>1062</v>
      </c>
      <c r="F339" s="201">
        <v>0</v>
      </c>
      <c r="G339" s="201">
        <v>0</v>
      </c>
      <c r="H339" s="201">
        <v>0</v>
      </c>
      <c r="I339" s="201">
        <v>7555.44</v>
      </c>
      <c r="J339" s="201">
        <v>7555.44</v>
      </c>
      <c r="K339" s="201">
        <v>7555.44</v>
      </c>
      <c r="L339" s="201">
        <v>17094.7</v>
      </c>
      <c r="M339" s="201">
        <v>17094.7</v>
      </c>
      <c r="N339" s="201">
        <v>17094.7</v>
      </c>
      <c r="O339" s="201">
        <v>25258.66</v>
      </c>
      <c r="P339" s="201">
        <v>25258.66</v>
      </c>
      <c r="Q339" s="201">
        <v>25258.66</v>
      </c>
      <c r="R339" s="201">
        <v>33252.980000000003</v>
      </c>
      <c r="S339" s="202">
        <f t="shared" si="88"/>
        <v>13862.740833333331</v>
      </c>
      <c r="T339" s="179"/>
      <c r="U339" s="181"/>
      <c r="V339" s="182"/>
      <c r="W339" s="182">
        <f t="shared" si="86"/>
        <v>13862.740833333331</v>
      </c>
      <c r="X339" s="203"/>
      <c r="Y339" s="182"/>
      <c r="Z339" s="182"/>
      <c r="AA339" s="181"/>
      <c r="AB339" s="182"/>
      <c r="AC339" s="256">
        <f t="shared" si="87"/>
        <v>13862.740833333331</v>
      </c>
      <c r="AD339" s="179"/>
      <c r="AE339" s="179"/>
      <c r="AF339" s="204"/>
    </row>
    <row r="340" spans="1:32">
      <c r="A340" s="179">
        <v>326</v>
      </c>
      <c r="B340" s="199" t="s">
        <v>475</v>
      </c>
      <c r="C340" s="199" t="s">
        <v>278</v>
      </c>
      <c r="D340" s="199" t="s">
        <v>705</v>
      </c>
      <c r="E340" s="200" t="s">
        <v>706</v>
      </c>
      <c r="F340" s="201">
        <v>3105.24</v>
      </c>
      <c r="G340" s="201">
        <v>50.32</v>
      </c>
      <c r="H340" s="201">
        <v>117.73</v>
      </c>
      <c r="I340" s="201">
        <v>241.09</v>
      </c>
      <c r="J340" s="201">
        <v>481.33</v>
      </c>
      <c r="K340" s="201">
        <v>732.42</v>
      </c>
      <c r="L340" s="201">
        <v>949.16</v>
      </c>
      <c r="M340" s="201">
        <v>1236.6300000000001</v>
      </c>
      <c r="N340" s="201">
        <v>1532.37</v>
      </c>
      <c r="O340" s="201">
        <v>1820.65</v>
      </c>
      <c r="P340" s="201">
        <v>2317.12</v>
      </c>
      <c r="Q340" s="201">
        <v>2571.5300000000002</v>
      </c>
      <c r="R340" s="201">
        <v>4567.83</v>
      </c>
      <c r="S340" s="202">
        <f t="shared" si="88"/>
        <v>1323.9070833333333</v>
      </c>
      <c r="T340" s="179"/>
      <c r="U340" s="181"/>
      <c r="V340" s="182"/>
      <c r="W340" s="182">
        <f t="shared" si="86"/>
        <v>1323.9070833333333</v>
      </c>
      <c r="X340" s="203"/>
      <c r="Y340" s="182"/>
      <c r="Z340" s="182"/>
      <c r="AA340" s="181"/>
      <c r="AB340" s="182"/>
      <c r="AC340" s="256">
        <f t="shared" si="87"/>
        <v>1323.9070833333333</v>
      </c>
      <c r="AD340" s="179"/>
      <c r="AE340" s="179"/>
      <c r="AF340" s="204">
        <f t="shared" si="77"/>
        <v>0</v>
      </c>
    </row>
    <row r="341" spans="1:32">
      <c r="A341" s="179">
        <v>327</v>
      </c>
      <c r="B341" s="199" t="s">
        <v>475</v>
      </c>
      <c r="C341" s="199" t="s">
        <v>278</v>
      </c>
      <c r="D341" s="199" t="s">
        <v>707</v>
      </c>
      <c r="E341" s="200" t="s">
        <v>708</v>
      </c>
      <c r="F341" s="201">
        <v>156518.59</v>
      </c>
      <c r="G341" s="201">
        <v>0</v>
      </c>
      <c r="H341" s="201">
        <v>0</v>
      </c>
      <c r="I341" s="201">
        <v>0</v>
      </c>
      <c r="J341" s="201">
        <v>0</v>
      </c>
      <c r="K341" s="201">
        <v>0</v>
      </c>
      <c r="L341" s="201">
        <v>0</v>
      </c>
      <c r="M341" s="201">
        <v>0</v>
      </c>
      <c r="N341" s="201">
        <v>0</v>
      </c>
      <c r="O341" s="201">
        <v>0</v>
      </c>
      <c r="P341" s="201">
        <v>0</v>
      </c>
      <c r="Q341" s="201">
        <v>0</v>
      </c>
      <c r="R341" s="201">
        <v>0</v>
      </c>
      <c r="S341" s="202">
        <f t="shared" si="88"/>
        <v>6521.6079166666668</v>
      </c>
      <c r="T341" s="179"/>
      <c r="U341" s="181"/>
      <c r="V341" s="182"/>
      <c r="W341" s="182">
        <f t="shared" si="86"/>
        <v>6521.6079166666668</v>
      </c>
      <c r="X341" s="203"/>
      <c r="Y341" s="182"/>
      <c r="Z341" s="182"/>
      <c r="AA341" s="181"/>
      <c r="AB341" s="182"/>
      <c r="AC341" s="256">
        <f t="shared" si="87"/>
        <v>6521.6079166666668</v>
      </c>
      <c r="AD341" s="179"/>
      <c r="AE341" s="179"/>
      <c r="AF341" s="204">
        <f t="shared" si="77"/>
        <v>0</v>
      </c>
    </row>
    <row r="342" spans="1:32">
      <c r="A342" s="179">
        <v>328</v>
      </c>
      <c r="B342" s="199" t="s">
        <v>475</v>
      </c>
      <c r="C342" s="199" t="s">
        <v>278</v>
      </c>
      <c r="D342" s="199" t="s">
        <v>709</v>
      </c>
      <c r="E342" s="200" t="s">
        <v>710</v>
      </c>
      <c r="F342" s="201">
        <v>39378.44</v>
      </c>
      <c r="G342" s="201">
        <v>0</v>
      </c>
      <c r="H342" s="201">
        <v>0</v>
      </c>
      <c r="I342" s="201">
        <v>0</v>
      </c>
      <c r="J342" s="201">
        <v>9490.2900000000009</v>
      </c>
      <c r="K342" s="201">
        <v>21965.360000000001</v>
      </c>
      <c r="L342" s="201">
        <v>31077.74</v>
      </c>
      <c r="M342" s="201">
        <v>40780.449999999997</v>
      </c>
      <c r="N342" s="201">
        <v>50530.43</v>
      </c>
      <c r="O342" s="201">
        <v>58370.19</v>
      </c>
      <c r="P342" s="201">
        <v>67212.75</v>
      </c>
      <c r="Q342" s="201">
        <v>79771.240000000005</v>
      </c>
      <c r="R342" s="201">
        <v>92377.64</v>
      </c>
      <c r="S342" s="202">
        <f t="shared" si="88"/>
        <v>35423.040833333333</v>
      </c>
      <c r="T342" s="179"/>
      <c r="U342" s="181"/>
      <c r="V342" s="182"/>
      <c r="W342" s="182">
        <f t="shared" si="86"/>
        <v>35423.040833333333</v>
      </c>
      <c r="X342" s="203"/>
      <c r="Y342" s="182"/>
      <c r="Z342" s="182"/>
      <c r="AA342" s="181"/>
      <c r="AB342" s="182"/>
      <c r="AC342" s="256">
        <f t="shared" si="87"/>
        <v>35423.040833333333</v>
      </c>
      <c r="AD342" s="179"/>
      <c r="AE342" s="179"/>
      <c r="AF342" s="204">
        <f t="shared" si="77"/>
        <v>0</v>
      </c>
    </row>
    <row r="343" spans="1:32">
      <c r="A343" s="179">
        <v>329</v>
      </c>
      <c r="B343" s="199" t="s">
        <v>477</v>
      </c>
      <c r="C343" s="199" t="s">
        <v>278</v>
      </c>
      <c r="D343" s="199" t="s">
        <v>705</v>
      </c>
      <c r="E343" s="200" t="s">
        <v>706</v>
      </c>
      <c r="F343" s="201">
        <v>12321.35</v>
      </c>
      <c r="G343" s="201">
        <v>144.74</v>
      </c>
      <c r="H343" s="201">
        <v>424.49</v>
      </c>
      <c r="I343" s="201">
        <v>944.89</v>
      </c>
      <c r="J343" s="201">
        <v>1674.17</v>
      </c>
      <c r="K343" s="201">
        <v>2379.8200000000002</v>
      </c>
      <c r="L343" s="201">
        <v>3131.36</v>
      </c>
      <c r="M343" s="201">
        <v>4037.04</v>
      </c>
      <c r="N343" s="201">
        <v>5172.18</v>
      </c>
      <c r="O343" s="201">
        <v>6230.27</v>
      </c>
      <c r="P343" s="201">
        <v>7596.28</v>
      </c>
      <c r="Q343" s="201">
        <v>8494.06</v>
      </c>
      <c r="R343" s="201">
        <v>16599.79</v>
      </c>
      <c r="S343" s="202">
        <f t="shared" si="88"/>
        <v>4557.4891666666672</v>
      </c>
      <c r="T343" s="179"/>
      <c r="U343" s="181"/>
      <c r="V343" s="182"/>
      <c r="W343" s="182">
        <f t="shared" si="86"/>
        <v>4557.4891666666672</v>
      </c>
      <c r="X343" s="203"/>
      <c r="Y343" s="182"/>
      <c r="Z343" s="182"/>
      <c r="AA343" s="181"/>
      <c r="AB343" s="182"/>
      <c r="AC343" s="256">
        <f t="shared" si="87"/>
        <v>4557.4891666666672</v>
      </c>
      <c r="AD343" s="179"/>
      <c r="AE343" s="179"/>
      <c r="AF343" s="204">
        <f t="shared" si="77"/>
        <v>0</v>
      </c>
    </row>
    <row r="344" spans="1:32">
      <c r="A344" s="179">
        <v>330</v>
      </c>
      <c r="B344" s="199" t="s">
        <v>477</v>
      </c>
      <c r="C344" s="199" t="s">
        <v>278</v>
      </c>
      <c r="D344" s="199" t="s">
        <v>707</v>
      </c>
      <c r="E344" s="200" t="s">
        <v>708</v>
      </c>
      <c r="F344" s="201">
        <v>0</v>
      </c>
      <c r="G344" s="201">
        <v>0</v>
      </c>
      <c r="H344" s="201">
        <v>0</v>
      </c>
      <c r="I344" s="201">
        <v>0</v>
      </c>
      <c r="J344" s="201">
        <v>0</v>
      </c>
      <c r="K344" s="201">
        <v>0</v>
      </c>
      <c r="L344" s="201">
        <v>0</v>
      </c>
      <c r="M344" s="201">
        <v>0</v>
      </c>
      <c r="N344" s="201">
        <v>0</v>
      </c>
      <c r="O344" s="201">
        <v>0</v>
      </c>
      <c r="P344" s="201">
        <v>0</v>
      </c>
      <c r="Q344" s="201">
        <v>0</v>
      </c>
      <c r="R344" s="201">
        <v>0</v>
      </c>
      <c r="S344" s="202">
        <f t="shared" si="88"/>
        <v>0</v>
      </c>
      <c r="T344" s="179"/>
      <c r="U344" s="181"/>
      <c r="V344" s="182"/>
      <c r="W344" s="182">
        <f t="shared" si="86"/>
        <v>0</v>
      </c>
      <c r="X344" s="203"/>
      <c r="Y344" s="182"/>
      <c r="Z344" s="182"/>
      <c r="AA344" s="181"/>
      <c r="AB344" s="182"/>
      <c r="AC344" s="256">
        <f t="shared" si="87"/>
        <v>0</v>
      </c>
      <c r="AD344" s="179"/>
      <c r="AE344" s="179"/>
      <c r="AF344" s="204">
        <f t="shared" si="77"/>
        <v>0</v>
      </c>
    </row>
    <row r="345" spans="1:32">
      <c r="A345" s="179">
        <v>331</v>
      </c>
      <c r="B345" s="199" t="s">
        <v>477</v>
      </c>
      <c r="C345" s="199" t="s">
        <v>278</v>
      </c>
      <c r="D345" s="199" t="s">
        <v>709</v>
      </c>
      <c r="E345" s="200" t="s">
        <v>710</v>
      </c>
      <c r="F345" s="201">
        <v>53464.6</v>
      </c>
      <c r="G345" s="201">
        <v>0</v>
      </c>
      <c r="H345" s="201">
        <v>0</v>
      </c>
      <c r="I345" s="201">
        <v>0</v>
      </c>
      <c r="J345" s="201">
        <v>0</v>
      </c>
      <c r="K345" s="201">
        <v>0</v>
      </c>
      <c r="L345" s="201">
        <v>0</v>
      </c>
      <c r="M345" s="201">
        <v>0</v>
      </c>
      <c r="N345" s="201">
        <v>0</v>
      </c>
      <c r="O345" s="201">
        <v>0</v>
      </c>
      <c r="P345" s="201">
        <v>0</v>
      </c>
      <c r="Q345" s="201">
        <v>0</v>
      </c>
      <c r="R345" s="201">
        <v>0</v>
      </c>
      <c r="S345" s="202">
        <f t="shared" si="88"/>
        <v>2227.6916666666666</v>
      </c>
      <c r="T345" s="179"/>
      <c r="U345" s="181"/>
      <c r="V345" s="182"/>
      <c r="W345" s="182">
        <f t="shared" si="86"/>
        <v>2227.6916666666666</v>
      </c>
      <c r="X345" s="203"/>
      <c r="Y345" s="182"/>
      <c r="Z345" s="182"/>
      <c r="AA345" s="181"/>
      <c r="AB345" s="182"/>
      <c r="AC345" s="256">
        <f t="shared" si="87"/>
        <v>2227.6916666666666</v>
      </c>
      <c r="AD345" s="179"/>
      <c r="AE345" s="179"/>
      <c r="AF345" s="204">
        <f t="shared" si="77"/>
        <v>0</v>
      </c>
    </row>
    <row r="346" spans="1:32">
      <c r="A346" s="179">
        <v>332</v>
      </c>
      <c r="B346" s="199" t="s">
        <v>450</v>
      </c>
      <c r="C346" s="199" t="s">
        <v>279</v>
      </c>
      <c r="D346" s="179"/>
      <c r="E346" s="200" t="s">
        <v>280</v>
      </c>
      <c r="F346" s="201">
        <v>200172.75</v>
      </c>
      <c r="G346" s="201">
        <v>16464.189999999999</v>
      </c>
      <c r="H346" s="201">
        <v>33621.160000000003</v>
      </c>
      <c r="I346" s="201">
        <v>50081.73</v>
      </c>
      <c r="J346" s="201">
        <v>66542.3</v>
      </c>
      <c r="K346" s="201">
        <v>86139.56</v>
      </c>
      <c r="L346" s="201">
        <v>169066.61</v>
      </c>
      <c r="M346" s="201">
        <v>186772.98</v>
      </c>
      <c r="N346" s="201">
        <v>142055.23000000001</v>
      </c>
      <c r="O346" s="201">
        <v>160580.14000000001</v>
      </c>
      <c r="P346" s="201">
        <v>179105.05</v>
      </c>
      <c r="Q346" s="201">
        <v>198455.11</v>
      </c>
      <c r="R346" s="201">
        <v>216975.49</v>
      </c>
      <c r="S346" s="202">
        <f>((F346+R346)+((G346+H346+I346+J346+K346+L346+M346+N346+O346+P346+Q346)*2))/24</f>
        <v>124788.18166666669</v>
      </c>
      <c r="T346" s="179"/>
      <c r="U346" s="181"/>
      <c r="V346" s="182"/>
      <c r="W346" s="182">
        <f t="shared" si="86"/>
        <v>124788.18166666669</v>
      </c>
      <c r="X346" s="203"/>
      <c r="Y346" s="182"/>
      <c r="Z346" s="182"/>
      <c r="AA346" s="181"/>
      <c r="AB346" s="182"/>
      <c r="AC346" s="256">
        <f t="shared" si="87"/>
        <v>124788.18166666669</v>
      </c>
      <c r="AD346" s="179"/>
      <c r="AE346" s="179"/>
      <c r="AF346" s="204">
        <f t="shared" si="77"/>
        <v>0</v>
      </c>
    </row>
    <row r="347" spans="1:32">
      <c r="A347" s="179">
        <v>333</v>
      </c>
      <c r="B347" s="199" t="s">
        <v>450</v>
      </c>
      <c r="C347" s="199" t="s">
        <v>281</v>
      </c>
      <c r="D347" s="179"/>
      <c r="E347" s="200" t="s">
        <v>711</v>
      </c>
      <c r="F347" s="221">
        <v>40970.639999999999</v>
      </c>
      <c r="G347" s="221">
        <v>3414.22</v>
      </c>
      <c r="H347" s="221">
        <v>6828.44</v>
      </c>
      <c r="I347" s="221">
        <v>10242.66</v>
      </c>
      <c r="J347" s="221">
        <v>13656.88</v>
      </c>
      <c r="K347" s="221">
        <v>17071.099999999999</v>
      </c>
      <c r="L347" s="221">
        <v>20485.32</v>
      </c>
      <c r="M347" s="221">
        <v>23899.54</v>
      </c>
      <c r="N347" s="221">
        <v>27313.759999999998</v>
      </c>
      <c r="O347" s="221">
        <v>30727.98</v>
      </c>
      <c r="P347" s="221">
        <v>34142.199999999997</v>
      </c>
      <c r="Q347" s="221">
        <v>37556.42</v>
      </c>
      <c r="R347" s="221">
        <v>40970.639999999999</v>
      </c>
      <c r="S347" s="202">
        <f>((F347+R347)+((G347+H347+I347+J347+K347+L347+M347+N347+O347+P347+Q347)*2))/24</f>
        <v>22192.429999999997</v>
      </c>
      <c r="T347" s="179"/>
      <c r="U347" s="181"/>
      <c r="V347" s="182"/>
      <c r="W347" s="182">
        <f t="shared" si="86"/>
        <v>22192.429999999997</v>
      </c>
      <c r="X347" s="203"/>
      <c r="Y347" s="182"/>
      <c r="Z347" s="182"/>
      <c r="AA347" s="181"/>
      <c r="AB347" s="182"/>
      <c r="AC347" s="256">
        <f t="shared" si="87"/>
        <v>22192.429999999997</v>
      </c>
      <c r="AD347" s="179"/>
      <c r="AE347" s="179"/>
      <c r="AF347" s="204">
        <f t="shared" si="77"/>
        <v>0</v>
      </c>
    </row>
    <row r="348" spans="1:32">
      <c r="A348" s="179">
        <v>334</v>
      </c>
      <c r="B348" s="179"/>
      <c r="C348" s="179"/>
      <c r="D348" s="179"/>
      <c r="E348" s="200" t="s">
        <v>282</v>
      </c>
      <c r="F348" s="206">
        <f t="shared" ref="F348:S348" si="89">SUM(F332:F347)</f>
        <v>12288416.85</v>
      </c>
      <c r="G348" s="206">
        <f t="shared" si="89"/>
        <v>1156006.6399999999</v>
      </c>
      <c r="H348" s="206">
        <f t="shared" si="89"/>
        <v>2335818.46</v>
      </c>
      <c r="I348" s="206">
        <f t="shared" si="89"/>
        <v>3562062.37</v>
      </c>
      <c r="J348" s="206">
        <f t="shared" si="89"/>
        <v>4802203.4799999995</v>
      </c>
      <c r="K348" s="206">
        <f t="shared" si="89"/>
        <v>6161593.5500000007</v>
      </c>
      <c r="L348" s="206">
        <f t="shared" si="89"/>
        <v>7680596.2400000012</v>
      </c>
      <c r="M348" s="206">
        <f t="shared" si="89"/>
        <v>9040357.839999998</v>
      </c>
      <c r="N348" s="206">
        <f t="shared" si="89"/>
        <v>10364554.799999999</v>
      </c>
      <c r="O348" s="206">
        <f t="shared" si="89"/>
        <v>11750300.390000001</v>
      </c>
      <c r="P348" s="206">
        <f t="shared" si="89"/>
        <v>13080449.229999997</v>
      </c>
      <c r="Q348" s="206">
        <f t="shared" si="89"/>
        <v>14428640.719999999</v>
      </c>
      <c r="R348" s="206">
        <f t="shared" si="89"/>
        <v>15822821.99</v>
      </c>
      <c r="S348" s="207">
        <f t="shared" si="89"/>
        <v>8201516.9283333337</v>
      </c>
      <c r="T348" s="179"/>
      <c r="U348" s="181"/>
      <c r="V348" s="182"/>
      <c r="W348" s="182"/>
      <c r="X348" s="203"/>
      <c r="Y348" s="182"/>
      <c r="Z348" s="182"/>
      <c r="AA348" s="181"/>
      <c r="AB348" s="182"/>
      <c r="AC348" s="179"/>
      <c r="AD348" s="179"/>
      <c r="AE348" s="179"/>
      <c r="AF348" s="204">
        <f t="shared" si="77"/>
        <v>0</v>
      </c>
    </row>
    <row r="349" spans="1:32">
      <c r="A349" s="179">
        <v>335</v>
      </c>
      <c r="B349" s="179"/>
      <c r="C349" s="179"/>
      <c r="D349" s="179"/>
      <c r="E349" s="200"/>
      <c r="F349" s="201"/>
      <c r="G349" s="260"/>
      <c r="H349" s="248"/>
      <c r="I349" s="248"/>
      <c r="J349" s="249"/>
      <c r="K349" s="250"/>
      <c r="L349" s="251"/>
      <c r="M349" s="252"/>
      <c r="N349" s="253"/>
      <c r="O349" s="220"/>
      <c r="P349" s="254"/>
      <c r="Q349" s="261"/>
      <c r="R349" s="201"/>
      <c r="S349" s="219"/>
      <c r="T349" s="179"/>
      <c r="U349" s="181"/>
      <c r="V349" s="182"/>
      <c r="W349" s="182"/>
      <c r="X349" s="203"/>
      <c r="Y349" s="182"/>
      <c r="Z349" s="182"/>
      <c r="AA349" s="181"/>
      <c r="AB349" s="182"/>
      <c r="AC349" s="179"/>
      <c r="AD349" s="179"/>
      <c r="AE349" s="179"/>
      <c r="AF349" s="204">
        <f t="shared" si="77"/>
        <v>0</v>
      </c>
    </row>
    <row r="350" spans="1:32">
      <c r="A350" s="179">
        <v>336</v>
      </c>
      <c r="B350" s="199" t="s">
        <v>475</v>
      </c>
      <c r="C350" s="199" t="s">
        <v>283</v>
      </c>
      <c r="D350" s="199" t="s">
        <v>712</v>
      </c>
      <c r="E350" s="200" t="s">
        <v>713</v>
      </c>
      <c r="F350" s="201">
        <v>477754.1</v>
      </c>
      <c r="G350" s="201">
        <v>-1106116.25</v>
      </c>
      <c r="H350" s="201">
        <v>360934.49</v>
      </c>
      <c r="I350" s="201">
        <v>304626.49</v>
      </c>
      <c r="J350" s="201">
        <v>60968.1</v>
      </c>
      <c r="K350" s="201">
        <v>-120515.98</v>
      </c>
      <c r="L350" s="201">
        <v>-340927.21</v>
      </c>
      <c r="M350" s="201">
        <v>-656514.9</v>
      </c>
      <c r="N350" s="201">
        <v>-1034313.55</v>
      </c>
      <c r="O350" s="201">
        <v>-900351.67</v>
      </c>
      <c r="P350" s="201">
        <v>-972430.98</v>
      </c>
      <c r="Q350" s="201">
        <v>-1075747.08</v>
      </c>
      <c r="R350" s="201">
        <v>-638181.51</v>
      </c>
      <c r="S350" s="202">
        <f t="shared" ref="S350:S370" si="90">((F350+R350)+((G350+H350+I350+J350+K350+L350+M350+N350+O350+P350+Q350)*2))/24</f>
        <v>-463383.52041666675</v>
      </c>
      <c r="T350" s="179"/>
      <c r="U350" s="181"/>
      <c r="V350" s="182"/>
      <c r="W350" s="182">
        <f t="shared" ref="W350:W370" si="91">+S350</f>
        <v>-463383.52041666675</v>
      </c>
      <c r="X350" s="203"/>
      <c r="Y350" s="182"/>
      <c r="Z350" s="182"/>
      <c r="AA350" s="181"/>
      <c r="AB350" s="182"/>
      <c r="AC350" s="256">
        <f t="shared" ref="AC350:AC370" si="92">+S350</f>
        <v>-463383.52041666675</v>
      </c>
      <c r="AD350" s="179"/>
      <c r="AE350" s="179"/>
      <c r="AF350" s="204">
        <f t="shared" si="77"/>
        <v>0</v>
      </c>
    </row>
    <row r="351" spans="1:32">
      <c r="A351" s="179">
        <v>337</v>
      </c>
      <c r="B351" s="199" t="s">
        <v>475</v>
      </c>
      <c r="C351" s="199" t="s">
        <v>283</v>
      </c>
      <c r="D351" s="199" t="s">
        <v>714</v>
      </c>
      <c r="E351" s="200" t="s">
        <v>715</v>
      </c>
      <c r="F351" s="201">
        <v>-461581.72</v>
      </c>
      <c r="G351" s="201">
        <v>4449.66</v>
      </c>
      <c r="H351" s="201">
        <v>-310132.34000000003</v>
      </c>
      <c r="I351" s="201">
        <v>-655617.5</v>
      </c>
      <c r="J351" s="201">
        <v>-653131</v>
      </c>
      <c r="K351" s="201">
        <v>-734062.41</v>
      </c>
      <c r="L351" s="201">
        <v>-843428.71</v>
      </c>
      <c r="M351" s="201">
        <v>-983006.67</v>
      </c>
      <c r="N351" s="201">
        <v>-1116988.21</v>
      </c>
      <c r="O351" s="201">
        <v>-1049291.58</v>
      </c>
      <c r="P351" s="201">
        <v>-1068975.5</v>
      </c>
      <c r="Q351" s="201">
        <v>-1029140.04</v>
      </c>
      <c r="R351" s="201">
        <v>-941388.15</v>
      </c>
      <c r="S351" s="202">
        <f t="shared" si="90"/>
        <v>-761734.10291666677</v>
      </c>
      <c r="T351" s="179"/>
      <c r="U351" s="181"/>
      <c r="V351" s="182"/>
      <c r="W351" s="182">
        <f t="shared" si="91"/>
        <v>-761734.10291666677</v>
      </c>
      <c r="X351" s="203"/>
      <c r="Y351" s="182"/>
      <c r="Z351" s="182"/>
      <c r="AA351" s="181"/>
      <c r="AB351" s="182"/>
      <c r="AC351" s="256">
        <f t="shared" si="92"/>
        <v>-761734.10291666677</v>
      </c>
      <c r="AD351" s="179"/>
      <c r="AE351" s="179"/>
      <c r="AF351" s="204">
        <f t="shared" si="77"/>
        <v>0</v>
      </c>
    </row>
    <row r="352" spans="1:32">
      <c r="A352" s="179">
        <v>338</v>
      </c>
      <c r="B352" s="199" t="s">
        <v>477</v>
      </c>
      <c r="C352" s="199" t="s">
        <v>283</v>
      </c>
      <c r="D352" s="199" t="s">
        <v>712</v>
      </c>
      <c r="E352" s="200" t="s">
        <v>713</v>
      </c>
      <c r="F352" s="201">
        <v>-5897972.5800000001</v>
      </c>
      <c r="G352" s="201">
        <v>1164652.29</v>
      </c>
      <c r="H352" s="201">
        <v>-3906190.58</v>
      </c>
      <c r="I352" s="201">
        <v>-7792882.1500000004</v>
      </c>
      <c r="J352" s="201">
        <v>-7521783.9699999997</v>
      </c>
      <c r="K352" s="201">
        <v>-8265924.8300000001</v>
      </c>
      <c r="L352" s="201">
        <v>-9301275.4000000004</v>
      </c>
      <c r="M352" s="201">
        <v>-10583539.939999999</v>
      </c>
      <c r="N352" s="201">
        <v>-11739653.470000001</v>
      </c>
      <c r="O352" s="201">
        <v>-11096809.800000001</v>
      </c>
      <c r="P352" s="201">
        <v>-11252771.48</v>
      </c>
      <c r="Q352" s="201">
        <v>-11444564.33</v>
      </c>
      <c r="R352" s="201">
        <v>-10887316.07</v>
      </c>
      <c r="S352" s="202">
        <f t="shared" si="90"/>
        <v>-8344448.9987500003</v>
      </c>
      <c r="T352" s="179"/>
      <c r="U352" s="181"/>
      <c r="V352" s="182"/>
      <c r="W352" s="182">
        <f t="shared" si="91"/>
        <v>-8344448.9987500003</v>
      </c>
      <c r="X352" s="203"/>
      <c r="Y352" s="182"/>
      <c r="Z352" s="182"/>
      <c r="AA352" s="181"/>
      <c r="AB352" s="182"/>
      <c r="AC352" s="256">
        <f t="shared" si="92"/>
        <v>-8344448.9987500003</v>
      </c>
      <c r="AD352" s="179"/>
      <c r="AE352" s="179"/>
      <c r="AF352" s="204">
        <f t="shared" si="77"/>
        <v>0</v>
      </c>
    </row>
    <row r="353" spans="1:32">
      <c r="A353" s="179">
        <v>339</v>
      </c>
      <c r="B353" s="199" t="s">
        <v>450</v>
      </c>
      <c r="C353" s="199" t="s">
        <v>284</v>
      </c>
      <c r="D353" s="199" t="s">
        <v>712</v>
      </c>
      <c r="E353" s="200" t="s">
        <v>716</v>
      </c>
      <c r="F353" s="201">
        <v>-0.66000000003987203</v>
      </c>
      <c r="G353" s="201">
        <v>0</v>
      </c>
      <c r="H353" s="201">
        <v>0</v>
      </c>
      <c r="I353" s="201">
        <v>0</v>
      </c>
      <c r="J353" s="201">
        <v>0</v>
      </c>
      <c r="K353" s="201">
        <v>0</v>
      </c>
      <c r="L353" s="201">
        <v>0</v>
      </c>
      <c r="M353" s="201">
        <v>0</v>
      </c>
      <c r="N353" s="201">
        <v>0</v>
      </c>
      <c r="O353" s="201">
        <v>0</v>
      </c>
      <c r="P353" s="201">
        <v>0</v>
      </c>
      <c r="Q353" s="201">
        <v>0</v>
      </c>
      <c r="R353" s="201">
        <v>0</v>
      </c>
      <c r="S353" s="202">
        <f t="shared" si="90"/>
        <v>-2.7500000001661334E-2</v>
      </c>
      <c r="T353" s="179"/>
      <c r="U353" s="181"/>
      <c r="V353" s="182"/>
      <c r="W353" s="182">
        <f t="shared" si="91"/>
        <v>-2.7500000001661334E-2</v>
      </c>
      <c r="X353" s="203"/>
      <c r="Y353" s="182"/>
      <c r="Z353" s="182"/>
      <c r="AA353" s="181"/>
      <c r="AB353" s="182"/>
      <c r="AC353" s="256">
        <f t="shared" si="92"/>
        <v>-2.7500000001661334E-2</v>
      </c>
      <c r="AD353" s="179"/>
      <c r="AE353" s="179"/>
      <c r="AF353" s="204">
        <f t="shared" si="77"/>
        <v>0</v>
      </c>
    </row>
    <row r="354" spans="1:32">
      <c r="A354" s="179">
        <v>340</v>
      </c>
      <c r="B354" s="199" t="s">
        <v>477</v>
      </c>
      <c r="C354" s="199" t="s">
        <v>284</v>
      </c>
      <c r="D354" s="199" t="s">
        <v>712</v>
      </c>
      <c r="E354" s="200" t="s">
        <v>716</v>
      </c>
      <c r="F354" s="201">
        <v>-202795.88</v>
      </c>
      <c r="G354" s="201">
        <v>33862.14</v>
      </c>
      <c r="H354" s="201">
        <v>-114363.35</v>
      </c>
      <c r="I354" s="201">
        <v>-62698.27</v>
      </c>
      <c r="J354" s="201">
        <v>436.49000000001303</v>
      </c>
      <c r="K354" s="201">
        <v>105548.77</v>
      </c>
      <c r="L354" s="201">
        <v>184457.71</v>
      </c>
      <c r="M354" s="201">
        <v>236745.25</v>
      </c>
      <c r="N354" s="201">
        <v>325665.51</v>
      </c>
      <c r="O354" s="201">
        <v>405737.39</v>
      </c>
      <c r="P354" s="201">
        <v>482461.55</v>
      </c>
      <c r="Q354" s="201">
        <v>511190.11</v>
      </c>
      <c r="R354" s="201">
        <v>616283.49</v>
      </c>
      <c r="S354" s="202">
        <f t="shared" si="90"/>
        <v>192982.25875000004</v>
      </c>
      <c r="T354" s="179"/>
      <c r="U354" s="181"/>
      <c r="V354" s="182"/>
      <c r="W354" s="182">
        <f t="shared" si="91"/>
        <v>192982.25875000004</v>
      </c>
      <c r="X354" s="203"/>
      <c r="Y354" s="182"/>
      <c r="Z354" s="182"/>
      <c r="AA354" s="181"/>
      <c r="AB354" s="182"/>
      <c r="AC354" s="256">
        <f t="shared" si="92"/>
        <v>192982.25875000004</v>
      </c>
      <c r="AD354" s="179"/>
      <c r="AE354" s="179"/>
      <c r="AF354" s="204">
        <f t="shared" si="77"/>
        <v>0</v>
      </c>
    </row>
    <row r="355" spans="1:32">
      <c r="A355" s="179">
        <v>341</v>
      </c>
      <c r="B355" s="199" t="s">
        <v>475</v>
      </c>
      <c r="C355" s="199" t="s">
        <v>284</v>
      </c>
      <c r="D355" s="199" t="s">
        <v>712</v>
      </c>
      <c r="E355" s="200" t="s">
        <v>716</v>
      </c>
      <c r="F355" s="201">
        <v>-41879.49</v>
      </c>
      <c r="G355" s="201">
        <v>165.09</v>
      </c>
      <c r="H355" s="201">
        <v>-58971.95</v>
      </c>
      <c r="I355" s="201">
        <v>-56500.07</v>
      </c>
      <c r="J355" s="201">
        <v>-53017.59</v>
      </c>
      <c r="K355" s="201">
        <v>-48856.44</v>
      </c>
      <c r="L355" s="201">
        <v>-45565.31</v>
      </c>
      <c r="M355" s="201">
        <v>-53413.01</v>
      </c>
      <c r="N355" s="201">
        <v>-51639.28</v>
      </c>
      <c r="O355" s="201">
        <v>-50790.29</v>
      </c>
      <c r="P355" s="201">
        <v>-49747.69</v>
      </c>
      <c r="Q355" s="201">
        <v>-34705.440000000002</v>
      </c>
      <c r="R355" s="201">
        <v>-29139.84</v>
      </c>
      <c r="S355" s="202">
        <f t="shared" si="90"/>
        <v>-44879.303749999999</v>
      </c>
      <c r="T355" s="179"/>
      <c r="U355" s="181"/>
      <c r="V355" s="182"/>
      <c r="W355" s="182">
        <f t="shared" si="91"/>
        <v>-44879.303749999999</v>
      </c>
      <c r="X355" s="203"/>
      <c r="Y355" s="182"/>
      <c r="Z355" s="182"/>
      <c r="AA355" s="181"/>
      <c r="AB355" s="182"/>
      <c r="AC355" s="256">
        <f t="shared" si="92"/>
        <v>-44879.303749999999</v>
      </c>
      <c r="AD355" s="179"/>
      <c r="AE355" s="179"/>
      <c r="AF355" s="204">
        <f t="shared" si="77"/>
        <v>0</v>
      </c>
    </row>
    <row r="356" spans="1:32">
      <c r="A356" s="179">
        <v>342</v>
      </c>
      <c r="B356" s="199" t="s">
        <v>475</v>
      </c>
      <c r="C356" s="199" t="s">
        <v>284</v>
      </c>
      <c r="D356" s="199" t="s">
        <v>714</v>
      </c>
      <c r="E356" s="200" t="s">
        <v>717</v>
      </c>
      <c r="F356" s="201">
        <v>-27118.1</v>
      </c>
      <c r="G356" s="201">
        <v>2978.26</v>
      </c>
      <c r="H356" s="201">
        <v>-15171.34</v>
      </c>
      <c r="I356" s="201">
        <v>-10432.950000000001</v>
      </c>
      <c r="J356" s="201">
        <v>-4602.22</v>
      </c>
      <c r="K356" s="201">
        <v>4962.05</v>
      </c>
      <c r="L356" s="201">
        <v>12156.69</v>
      </c>
      <c r="M356" s="201">
        <v>16046.33</v>
      </c>
      <c r="N356" s="201">
        <v>23984.41</v>
      </c>
      <c r="O356" s="201">
        <v>31067.09</v>
      </c>
      <c r="P356" s="201">
        <v>37873.699999999997</v>
      </c>
      <c r="Q356" s="201">
        <v>-100224.79</v>
      </c>
      <c r="R356" s="201">
        <v>-89092.800000000003</v>
      </c>
      <c r="S356" s="202">
        <f t="shared" si="90"/>
        <v>-4955.6850000000004</v>
      </c>
      <c r="T356" s="179"/>
      <c r="U356" s="181"/>
      <c r="V356" s="182"/>
      <c r="W356" s="182">
        <f t="shared" si="91"/>
        <v>-4955.6850000000004</v>
      </c>
      <c r="X356" s="203"/>
      <c r="Y356" s="182"/>
      <c r="Z356" s="182"/>
      <c r="AA356" s="181"/>
      <c r="AB356" s="182"/>
      <c r="AC356" s="256">
        <f t="shared" si="92"/>
        <v>-4955.6850000000004</v>
      </c>
      <c r="AD356" s="179"/>
      <c r="AE356" s="179"/>
      <c r="AF356" s="204">
        <f t="shared" si="77"/>
        <v>0</v>
      </c>
    </row>
    <row r="357" spans="1:32">
      <c r="A357" s="179">
        <v>343</v>
      </c>
      <c r="B357" s="199" t="s">
        <v>475</v>
      </c>
      <c r="C357" s="199" t="s">
        <v>285</v>
      </c>
      <c r="D357" s="199" t="s">
        <v>712</v>
      </c>
      <c r="E357" s="200" t="s">
        <v>718</v>
      </c>
      <c r="F357" s="201">
        <v>1030111.29</v>
      </c>
      <c r="G357" s="201">
        <v>1502122.64</v>
      </c>
      <c r="H357" s="201">
        <v>1584002.58</v>
      </c>
      <c r="I357" s="201">
        <v>1824710.85</v>
      </c>
      <c r="J357" s="201">
        <v>2132970.7000000002</v>
      </c>
      <c r="K357" s="201">
        <v>6942868.6699999999</v>
      </c>
      <c r="L357" s="201">
        <v>7148657.1100000003</v>
      </c>
      <c r="M357" s="201">
        <v>7259055.5899999999</v>
      </c>
      <c r="N357" s="201">
        <v>7487450.7599999998</v>
      </c>
      <c r="O357" s="201">
        <v>7513531.9000000004</v>
      </c>
      <c r="P357" s="201">
        <v>7616251.2300000004</v>
      </c>
      <c r="Q357" s="201">
        <v>8169856.7300000004</v>
      </c>
      <c r="R357" s="201">
        <v>9119545.7400000002</v>
      </c>
      <c r="S357" s="202">
        <f t="shared" si="90"/>
        <v>5354692.2729166672</v>
      </c>
      <c r="T357" s="179"/>
      <c r="U357" s="181"/>
      <c r="V357" s="182"/>
      <c r="W357" s="182">
        <f t="shared" si="91"/>
        <v>5354692.2729166672</v>
      </c>
      <c r="X357" s="203"/>
      <c r="Y357" s="182"/>
      <c r="Z357" s="182"/>
      <c r="AA357" s="181"/>
      <c r="AB357" s="182"/>
      <c r="AC357" s="256">
        <f t="shared" si="92"/>
        <v>5354692.2729166672</v>
      </c>
      <c r="AD357" s="179"/>
      <c r="AE357" s="179"/>
      <c r="AF357" s="204">
        <f t="shared" si="77"/>
        <v>0</v>
      </c>
    </row>
    <row r="358" spans="1:32">
      <c r="A358" s="179">
        <v>344</v>
      </c>
      <c r="B358" s="199" t="s">
        <v>475</v>
      </c>
      <c r="C358" s="199" t="s">
        <v>285</v>
      </c>
      <c r="D358" s="179" t="s">
        <v>714</v>
      </c>
      <c r="E358" s="200" t="s">
        <v>719</v>
      </c>
      <c r="F358" s="201">
        <v>1414436.22</v>
      </c>
      <c r="G358" s="201">
        <v>156745.59</v>
      </c>
      <c r="H358" s="201">
        <v>692716.72</v>
      </c>
      <c r="I358" s="201">
        <v>1115086</v>
      </c>
      <c r="J358" s="201">
        <v>1171393.23</v>
      </c>
      <c r="K358" s="201">
        <v>2824593.05</v>
      </c>
      <c r="L358" s="201">
        <v>2904628.65</v>
      </c>
      <c r="M358" s="201">
        <v>2989308.51</v>
      </c>
      <c r="N358" s="201">
        <v>3089196.77</v>
      </c>
      <c r="O358" s="201">
        <v>3126799.81</v>
      </c>
      <c r="P358" s="201">
        <v>3170217.26</v>
      </c>
      <c r="Q358" s="201">
        <v>3390773.84</v>
      </c>
      <c r="R358" s="201">
        <v>3692365.67</v>
      </c>
      <c r="S358" s="202">
        <f t="shared" si="90"/>
        <v>2265405.0312499995</v>
      </c>
      <c r="T358" s="179"/>
      <c r="U358" s="181"/>
      <c r="V358" s="182"/>
      <c r="W358" s="182">
        <f t="shared" si="91"/>
        <v>2265405.0312499995</v>
      </c>
      <c r="X358" s="203"/>
      <c r="Y358" s="182"/>
      <c r="Z358" s="182"/>
      <c r="AA358" s="181"/>
      <c r="AB358" s="182"/>
      <c r="AC358" s="256">
        <f t="shared" si="92"/>
        <v>2265405.0312499995</v>
      </c>
      <c r="AD358" s="179"/>
      <c r="AE358" s="179"/>
      <c r="AF358" s="204">
        <f t="shared" si="77"/>
        <v>0</v>
      </c>
    </row>
    <row r="359" spans="1:32">
      <c r="A359" s="179">
        <v>345</v>
      </c>
      <c r="B359" s="199" t="s">
        <v>477</v>
      </c>
      <c r="C359" s="199" t="s">
        <v>285</v>
      </c>
      <c r="D359" s="179" t="s">
        <v>712</v>
      </c>
      <c r="E359" s="200" t="s">
        <v>718</v>
      </c>
      <c r="F359" s="201">
        <v>14687003.68</v>
      </c>
      <c r="G359" s="201">
        <v>157170.60999999999</v>
      </c>
      <c r="H359" s="201">
        <v>6165862.3399999999</v>
      </c>
      <c r="I359" s="201">
        <v>10673719.439999999</v>
      </c>
      <c r="J359" s="201">
        <v>10858290.310000001</v>
      </c>
      <c r="K359" s="201">
        <v>25464210.609999999</v>
      </c>
      <c r="L359" s="201">
        <v>26022982.27</v>
      </c>
      <c r="M359" s="201">
        <v>26728626.530000001</v>
      </c>
      <c r="N359" s="201">
        <v>27495811.370000001</v>
      </c>
      <c r="O359" s="201">
        <v>27756122.93</v>
      </c>
      <c r="P359" s="201">
        <v>27991593.460000001</v>
      </c>
      <c r="Q359" s="201">
        <v>29920866.98</v>
      </c>
      <c r="R359" s="201">
        <v>32227813.57</v>
      </c>
      <c r="S359" s="202">
        <f t="shared" si="90"/>
        <v>20224388.789583333</v>
      </c>
      <c r="T359" s="179"/>
      <c r="U359" s="181"/>
      <c r="V359" s="182"/>
      <c r="W359" s="182">
        <f t="shared" si="91"/>
        <v>20224388.789583333</v>
      </c>
      <c r="X359" s="203"/>
      <c r="Y359" s="182"/>
      <c r="Z359" s="182"/>
      <c r="AA359" s="181"/>
      <c r="AB359" s="182"/>
      <c r="AC359" s="256">
        <f t="shared" si="92"/>
        <v>20224388.789583333</v>
      </c>
      <c r="AD359" s="179"/>
      <c r="AE359" s="179"/>
      <c r="AF359" s="204">
        <f t="shared" si="77"/>
        <v>0</v>
      </c>
    </row>
    <row r="360" spans="1:32">
      <c r="A360" s="179">
        <v>346</v>
      </c>
      <c r="B360" s="199" t="s">
        <v>450</v>
      </c>
      <c r="C360" s="199" t="s">
        <v>286</v>
      </c>
      <c r="D360" s="179" t="s">
        <v>712</v>
      </c>
      <c r="E360" s="200" t="s">
        <v>720</v>
      </c>
      <c r="F360" s="201">
        <v>-9.9999999947613105E-3</v>
      </c>
      <c r="G360" s="201">
        <v>0</v>
      </c>
      <c r="H360" s="201">
        <v>0</v>
      </c>
      <c r="I360" s="201">
        <v>0</v>
      </c>
      <c r="J360" s="201">
        <v>0</v>
      </c>
      <c r="K360" s="201">
        <v>0</v>
      </c>
      <c r="L360" s="201">
        <v>0</v>
      </c>
      <c r="M360" s="201">
        <v>0</v>
      </c>
      <c r="N360" s="201">
        <v>0</v>
      </c>
      <c r="O360" s="201">
        <v>0</v>
      </c>
      <c r="P360" s="201">
        <v>0</v>
      </c>
      <c r="Q360" s="201">
        <v>0</v>
      </c>
      <c r="R360" s="201">
        <v>0</v>
      </c>
      <c r="S360" s="202">
        <f t="shared" si="90"/>
        <v>-4.1666666644838796E-4</v>
      </c>
      <c r="T360" s="179"/>
      <c r="U360" s="181"/>
      <c r="V360" s="182"/>
      <c r="W360" s="182">
        <f t="shared" si="91"/>
        <v>-4.1666666644838796E-4</v>
      </c>
      <c r="X360" s="203"/>
      <c r="Y360" s="182"/>
      <c r="Z360" s="182"/>
      <c r="AA360" s="181"/>
      <c r="AB360" s="182"/>
      <c r="AC360" s="256">
        <f t="shared" si="92"/>
        <v>-4.1666666644838796E-4</v>
      </c>
      <c r="AD360" s="179"/>
      <c r="AE360" s="179"/>
      <c r="AF360" s="204">
        <f t="shared" si="77"/>
        <v>0</v>
      </c>
    </row>
    <row r="361" spans="1:32">
      <c r="A361" s="179">
        <v>347</v>
      </c>
      <c r="B361" s="199" t="s">
        <v>477</v>
      </c>
      <c r="C361" s="199" t="s">
        <v>286</v>
      </c>
      <c r="D361" s="179" t="s">
        <v>712</v>
      </c>
      <c r="E361" s="200" t="s">
        <v>720</v>
      </c>
      <c r="F361" s="201">
        <v>107145.27</v>
      </c>
      <c r="G361" s="201">
        <v>16577.55</v>
      </c>
      <c r="H361" s="201">
        <v>16600.02</v>
      </c>
      <c r="I361" s="201">
        <v>16622.5</v>
      </c>
      <c r="J361" s="201">
        <v>16782.759999999998</v>
      </c>
      <c r="K361" s="201">
        <v>505882.98</v>
      </c>
      <c r="L361" s="201">
        <v>506037.91</v>
      </c>
      <c r="M361" s="201">
        <v>527991.24</v>
      </c>
      <c r="N361" s="201">
        <v>528008.38</v>
      </c>
      <c r="O361" s="201">
        <v>528025.52</v>
      </c>
      <c r="P361" s="201">
        <v>528042.66</v>
      </c>
      <c r="Q361" s="201">
        <v>528059.80000000005</v>
      </c>
      <c r="R361" s="201">
        <v>528076.93999999994</v>
      </c>
      <c r="S361" s="202">
        <f t="shared" si="90"/>
        <v>336353.53541666671</v>
      </c>
      <c r="T361" s="179"/>
      <c r="U361" s="181"/>
      <c r="V361" s="182"/>
      <c r="W361" s="182">
        <f t="shared" si="91"/>
        <v>336353.53541666671</v>
      </c>
      <c r="X361" s="203"/>
      <c r="Y361" s="182"/>
      <c r="Z361" s="182"/>
      <c r="AA361" s="181"/>
      <c r="AB361" s="182"/>
      <c r="AC361" s="256">
        <f t="shared" si="92"/>
        <v>336353.53541666671</v>
      </c>
      <c r="AD361" s="179"/>
      <c r="AE361" s="179"/>
      <c r="AF361" s="204">
        <f t="shared" si="77"/>
        <v>0</v>
      </c>
    </row>
    <row r="362" spans="1:32">
      <c r="A362" s="179">
        <v>348</v>
      </c>
      <c r="B362" s="199" t="s">
        <v>475</v>
      </c>
      <c r="C362" s="199" t="s">
        <v>286</v>
      </c>
      <c r="D362" s="179" t="s">
        <v>712</v>
      </c>
      <c r="E362" s="200" t="s">
        <v>720</v>
      </c>
      <c r="F362" s="201">
        <v>36001.379999999997</v>
      </c>
      <c r="G362" s="201">
        <v>5475.86</v>
      </c>
      <c r="H362" s="201">
        <v>5483.28</v>
      </c>
      <c r="I362" s="201">
        <v>5490.7</v>
      </c>
      <c r="J362" s="201">
        <v>5543.64</v>
      </c>
      <c r="K362" s="201">
        <v>167102.23000000001</v>
      </c>
      <c r="L362" s="201">
        <v>167153.4</v>
      </c>
      <c r="M362" s="201">
        <v>174404.98</v>
      </c>
      <c r="N362" s="201">
        <v>174410.64</v>
      </c>
      <c r="O362" s="201">
        <v>174416.3</v>
      </c>
      <c r="P362" s="201">
        <v>174421.97</v>
      </c>
      <c r="Q362" s="201">
        <v>174427.64</v>
      </c>
      <c r="R362" s="201">
        <v>174433.3</v>
      </c>
      <c r="S362" s="202">
        <f t="shared" si="90"/>
        <v>111128.99833333335</v>
      </c>
      <c r="T362" s="179"/>
      <c r="U362" s="181"/>
      <c r="V362" s="182"/>
      <c r="W362" s="182">
        <f t="shared" si="91"/>
        <v>111128.99833333335</v>
      </c>
      <c r="X362" s="203"/>
      <c r="Y362" s="182"/>
      <c r="Z362" s="182"/>
      <c r="AA362" s="181"/>
      <c r="AB362" s="182"/>
      <c r="AC362" s="256">
        <f t="shared" si="92"/>
        <v>111128.99833333335</v>
      </c>
      <c r="AD362" s="179"/>
      <c r="AE362" s="179"/>
      <c r="AF362" s="204">
        <f t="shared" si="77"/>
        <v>0</v>
      </c>
    </row>
    <row r="363" spans="1:32">
      <c r="A363" s="179">
        <v>349</v>
      </c>
      <c r="B363" s="199" t="s">
        <v>475</v>
      </c>
      <c r="C363" s="199" t="s">
        <v>286</v>
      </c>
      <c r="D363" s="179" t="s">
        <v>714</v>
      </c>
      <c r="E363" s="200" t="s">
        <v>721</v>
      </c>
      <c r="F363" s="201">
        <v>9512.19</v>
      </c>
      <c r="G363" s="201">
        <v>1895.4</v>
      </c>
      <c r="H363" s="201">
        <v>1895.4</v>
      </c>
      <c r="I363" s="201">
        <v>1895.4</v>
      </c>
      <c r="J363" s="201">
        <v>1895.4</v>
      </c>
      <c r="K363" s="201">
        <v>57801.8</v>
      </c>
      <c r="L363" s="201">
        <v>57801.8</v>
      </c>
      <c r="M363" s="201">
        <v>60311.839999999997</v>
      </c>
      <c r="N363" s="201">
        <v>60311.839999999997</v>
      </c>
      <c r="O363" s="201">
        <v>60311.839999999997</v>
      </c>
      <c r="P363" s="201">
        <v>60311.839999999997</v>
      </c>
      <c r="Q363" s="201">
        <v>60311.85</v>
      </c>
      <c r="R363" s="201">
        <v>60311.85</v>
      </c>
      <c r="S363" s="202">
        <f t="shared" si="90"/>
        <v>38304.702499999992</v>
      </c>
      <c r="T363" s="179"/>
      <c r="U363" s="181"/>
      <c r="V363" s="182"/>
      <c r="W363" s="182">
        <f t="shared" si="91"/>
        <v>38304.702499999992</v>
      </c>
      <c r="X363" s="203"/>
      <c r="Y363" s="182"/>
      <c r="Z363" s="182"/>
      <c r="AA363" s="181"/>
      <c r="AB363" s="182"/>
      <c r="AC363" s="256">
        <f t="shared" si="92"/>
        <v>38304.702499999992</v>
      </c>
      <c r="AD363" s="179"/>
      <c r="AE363" s="179"/>
      <c r="AF363" s="204">
        <f t="shared" si="77"/>
        <v>0</v>
      </c>
    </row>
    <row r="364" spans="1:32">
      <c r="A364" s="179">
        <v>350</v>
      </c>
      <c r="B364" s="199" t="s">
        <v>475</v>
      </c>
      <c r="C364" s="199" t="s">
        <v>287</v>
      </c>
      <c r="D364" s="179" t="s">
        <v>712</v>
      </c>
      <c r="E364" s="200" t="s">
        <v>722</v>
      </c>
      <c r="F364" s="201">
        <v>-1752961.74</v>
      </c>
      <c r="G364" s="201">
        <v>-156734.28</v>
      </c>
      <c r="H364" s="201">
        <v>-1374074.62</v>
      </c>
      <c r="I364" s="201">
        <v>-1500419.21</v>
      </c>
      <c r="J364" s="201">
        <v>-1570383.62</v>
      </c>
      <c r="K364" s="201">
        <v>-6529214.7000000002</v>
      </c>
      <c r="L364" s="201">
        <v>-6710913.8399999999</v>
      </c>
      <c r="M364" s="201">
        <v>-6772071.4500000002</v>
      </c>
      <c r="N364" s="201">
        <v>-6850954.8600000003</v>
      </c>
      <c r="O364" s="201">
        <v>-7235545.7400000002</v>
      </c>
      <c r="P364" s="201">
        <v>-7308183.5499999998</v>
      </c>
      <c r="Q364" s="201">
        <v>-7527273.8300000001</v>
      </c>
      <c r="R364" s="201">
        <v>-8574114.7400000002</v>
      </c>
      <c r="S364" s="202">
        <f t="shared" si="90"/>
        <v>-4891608.9950000001</v>
      </c>
      <c r="T364" s="179"/>
      <c r="U364" s="181"/>
      <c r="V364" s="182"/>
      <c r="W364" s="182">
        <f t="shared" si="91"/>
        <v>-4891608.9950000001</v>
      </c>
      <c r="X364" s="203"/>
      <c r="Y364" s="182"/>
      <c r="Z364" s="182"/>
      <c r="AA364" s="181"/>
      <c r="AB364" s="182"/>
      <c r="AC364" s="256">
        <f t="shared" si="92"/>
        <v>-4891608.9950000001</v>
      </c>
      <c r="AD364" s="179"/>
      <c r="AE364" s="179"/>
      <c r="AF364" s="204">
        <f t="shared" si="77"/>
        <v>0</v>
      </c>
    </row>
    <row r="365" spans="1:32">
      <c r="A365" s="179">
        <v>351</v>
      </c>
      <c r="B365" s="199" t="s">
        <v>475</v>
      </c>
      <c r="C365" s="199" t="s">
        <v>287</v>
      </c>
      <c r="D365" s="179" t="s">
        <v>714</v>
      </c>
      <c r="E365" s="200" t="s">
        <v>723</v>
      </c>
      <c r="F365" s="201">
        <v>-603695.05000000005</v>
      </c>
      <c r="G365" s="201">
        <v>-29214.48</v>
      </c>
      <c r="H365" s="201">
        <v>-148530</v>
      </c>
      <c r="I365" s="201">
        <v>-171518.93</v>
      </c>
      <c r="J365" s="201">
        <v>-211000.63</v>
      </c>
      <c r="K365" s="201">
        <v>-1883516.22</v>
      </c>
      <c r="L365" s="201">
        <v>-1902261.41</v>
      </c>
      <c r="M365" s="201">
        <v>-1908844.55</v>
      </c>
      <c r="N365" s="201">
        <v>-1927738.13</v>
      </c>
      <c r="O365" s="201">
        <v>-2074194.28</v>
      </c>
      <c r="P365" s="201">
        <v>-2091457.23</v>
      </c>
      <c r="Q365" s="201">
        <v>-2197694.86</v>
      </c>
      <c r="R365" s="201">
        <v>-2456542.67</v>
      </c>
      <c r="S365" s="202">
        <f t="shared" si="90"/>
        <v>-1339674.1316666666</v>
      </c>
      <c r="T365" s="179"/>
      <c r="U365" s="181"/>
      <c r="V365" s="182"/>
      <c r="W365" s="182">
        <f t="shared" si="91"/>
        <v>-1339674.1316666666</v>
      </c>
      <c r="X365" s="203"/>
      <c r="Y365" s="182"/>
      <c r="Z365" s="182"/>
      <c r="AA365" s="181"/>
      <c r="AB365" s="182"/>
      <c r="AC365" s="256">
        <f t="shared" si="92"/>
        <v>-1339674.1316666666</v>
      </c>
      <c r="AD365" s="179"/>
      <c r="AE365" s="179"/>
      <c r="AF365" s="204">
        <f t="shared" si="77"/>
        <v>0</v>
      </c>
    </row>
    <row r="366" spans="1:32">
      <c r="A366" s="179">
        <v>352</v>
      </c>
      <c r="B366" s="199" t="s">
        <v>477</v>
      </c>
      <c r="C366" s="199" t="s">
        <v>287</v>
      </c>
      <c r="D366" s="179" t="s">
        <v>712</v>
      </c>
      <c r="E366" s="200" t="s">
        <v>722</v>
      </c>
      <c r="F366" s="201">
        <v>-8395783.8699999992</v>
      </c>
      <c r="G366" s="201">
        <v>-369161.04</v>
      </c>
      <c r="H366" s="201">
        <v>-805695.08</v>
      </c>
      <c r="I366" s="201">
        <v>-1188591.5</v>
      </c>
      <c r="J366" s="201">
        <v>-1742891.06</v>
      </c>
      <c r="K366" s="201">
        <v>-16744232.460000001</v>
      </c>
      <c r="L366" s="201">
        <v>-16950507.079999998</v>
      </c>
      <c r="M366" s="201">
        <v>-17136791.32</v>
      </c>
      <c r="N366" s="201">
        <v>-17451777.640000001</v>
      </c>
      <c r="O366" s="201">
        <v>-18920913.670000002</v>
      </c>
      <c r="P366" s="201">
        <v>-19211314.190000001</v>
      </c>
      <c r="Q366" s="201">
        <v>-20428021.890000001</v>
      </c>
      <c r="R366" s="201">
        <v>-22532955.920000002</v>
      </c>
      <c r="S366" s="202">
        <f t="shared" si="90"/>
        <v>-12201188.902083335</v>
      </c>
      <c r="T366" s="179"/>
      <c r="U366" s="181"/>
      <c r="V366" s="182"/>
      <c r="W366" s="182">
        <f t="shared" si="91"/>
        <v>-12201188.902083335</v>
      </c>
      <c r="X366" s="203"/>
      <c r="Y366" s="182"/>
      <c r="Z366" s="182"/>
      <c r="AA366" s="181"/>
      <c r="AB366" s="182"/>
      <c r="AC366" s="256">
        <f t="shared" si="92"/>
        <v>-12201188.902083335</v>
      </c>
      <c r="AD366" s="179"/>
      <c r="AE366" s="179"/>
      <c r="AF366" s="204">
        <f t="shared" si="77"/>
        <v>0</v>
      </c>
    </row>
    <row r="367" spans="1:32">
      <c r="A367" s="179">
        <v>353</v>
      </c>
      <c r="B367" s="199" t="s">
        <v>475</v>
      </c>
      <c r="C367" s="199" t="s">
        <v>288</v>
      </c>
      <c r="D367" s="179" t="s">
        <v>712</v>
      </c>
      <c r="E367" s="200" t="s">
        <v>724</v>
      </c>
      <c r="F367" s="201">
        <v>-27116.89</v>
      </c>
      <c r="G367" s="201">
        <v>-98.83</v>
      </c>
      <c r="H367" s="201">
        <v>-510.13</v>
      </c>
      <c r="I367" s="201">
        <v>-921.42</v>
      </c>
      <c r="J367" s="201">
        <v>-3854.47</v>
      </c>
      <c r="K367" s="201">
        <v>-9214.41</v>
      </c>
      <c r="L367" s="201">
        <v>-12049.81</v>
      </c>
      <c r="M367" s="201">
        <v>-12180.69</v>
      </c>
      <c r="N367" s="201">
        <v>-12494.34</v>
      </c>
      <c r="O367" s="201">
        <v>-12807.99</v>
      </c>
      <c r="P367" s="201">
        <v>-13121.64</v>
      </c>
      <c r="Q367" s="201">
        <v>-13435.3</v>
      </c>
      <c r="R367" s="201">
        <v>-13748.91</v>
      </c>
      <c r="S367" s="202">
        <f t="shared" si="90"/>
        <v>-9260.1608333333352</v>
      </c>
      <c r="T367" s="179"/>
      <c r="U367" s="181"/>
      <c r="V367" s="182"/>
      <c r="W367" s="182">
        <f t="shared" si="91"/>
        <v>-9260.1608333333352</v>
      </c>
      <c r="X367" s="203"/>
      <c r="Y367" s="182"/>
      <c r="Z367" s="182"/>
      <c r="AA367" s="181"/>
      <c r="AB367" s="182"/>
      <c r="AC367" s="256">
        <f t="shared" si="92"/>
        <v>-9260.1608333333352</v>
      </c>
      <c r="AD367" s="179"/>
      <c r="AE367" s="179"/>
      <c r="AF367" s="204">
        <f t="shared" si="77"/>
        <v>0</v>
      </c>
    </row>
    <row r="368" spans="1:32">
      <c r="A368" s="179">
        <v>354</v>
      </c>
      <c r="B368" s="199" t="s">
        <v>475</v>
      </c>
      <c r="C368" s="199" t="s">
        <v>288</v>
      </c>
      <c r="D368" s="179" t="s">
        <v>714</v>
      </c>
      <c r="E368" s="200" t="s">
        <v>725</v>
      </c>
      <c r="F368" s="201">
        <v>-6420.25</v>
      </c>
      <c r="G368" s="201">
        <v>0</v>
      </c>
      <c r="H368" s="201">
        <v>-142.36000000000001</v>
      </c>
      <c r="I368" s="201">
        <v>-284.72000000000003</v>
      </c>
      <c r="J368" s="201">
        <v>-1299.97</v>
      </c>
      <c r="K368" s="201">
        <v>-2146.1999999999998</v>
      </c>
      <c r="L368" s="201">
        <v>-3127.64</v>
      </c>
      <c r="M368" s="201">
        <v>-3127.64</v>
      </c>
      <c r="N368" s="201">
        <v>-3236.2</v>
      </c>
      <c r="O368" s="201">
        <v>-3344.77</v>
      </c>
      <c r="P368" s="201">
        <v>-3453.34</v>
      </c>
      <c r="Q368" s="201">
        <v>-3561.92</v>
      </c>
      <c r="R368" s="201">
        <v>-3670.46</v>
      </c>
      <c r="S368" s="202">
        <f t="shared" si="90"/>
        <v>-2397.5095833333335</v>
      </c>
      <c r="T368" s="179"/>
      <c r="U368" s="181"/>
      <c r="V368" s="182"/>
      <c r="W368" s="182">
        <f t="shared" si="91"/>
        <v>-2397.5095833333335</v>
      </c>
      <c r="X368" s="203"/>
      <c r="Y368" s="182"/>
      <c r="Z368" s="182"/>
      <c r="AA368" s="181"/>
      <c r="AB368" s="182"/>
      <c r="AC368" s="256">
        <f t="shared" si="92"/>
        <v>-2397.5095833333335</v>
      </c>
      <c r="AD368" s="179"/>
      <c r="AE368" s="179"/>
      <c r="AF368" s="204">
        <f t="shared" si="77"/>
        <v>0</v>
      </c>
    </row>
    <row r="369" spans="1:32">
      <c r="A369" s="179">
        <v>355</v>
      </c>
      <c r="B369" s="199" t="s">
        <v>477</v>
      </c>
      <c r="C369" s="199" t="s">
        <v>288</v>
      </c>
      <c r="D369" s="179" t="s">
        <v>712</v>
      </c>
      <c r="E369" s="200" t="s">
        <v>724</v>
      </c>
      <c r="F369" s="201">
        <v>-80703.789999999994</v>
      </c>
      <c r="G369" s="201">
        <v>-299.2</v>
      </c>
      <c r="H369" s="201">
        <v>-1544.36</v>
      </c>
      <c r="I369" s="201">
        <v>-2789.52</v>
      </c>
      <c r="J369" s="201">
        <v>-11668.98</v>
      </c>
      <c r="K369" s="201">
        <v>-27895.599999999999</v>
      </c>
      <c r="L369" s="201">
        <v>-36479.440000000002</v>
      </c>
      <c r="M369" s="201">
        <v>-36875.67</v>
      </c>
      <c r="N369" s="201">
        <v>-37825.21</v>
      </c>
      <c r="O369" s="201">
        <v>-38774.76</v>
      </c>
      <c r="P369" s="201">
        <v>-39724.31</v>
      </c>
      <c r="Q369" s="201">
        <v>-40673.870000000003</v>
      </c>
      <c r="R369" s="201">
        <v>-41623.26</v>
      </c>
      <c r="S369" s="202">
        <f t="shared" si="90"/>
        <v>-27976.203750000004</v>
      </c>
      <c r="T369" s="179"/>
      <c r="U369" s="181"/>
      <c r="V369" s="182"/>
      <c r="W369" s="182">
        <f t="shared" si="91"/>
        <v>-27976.203750000004</v>
      </c>
      <c r="X369" s="203"/>
      <c r="Y369" s="182"/>
      <c r="Z369" s="182"/>
      <c r="AA369" s="181"/>
      <c r="AB369" s="182"/>
      <c r="AC369" s="256">
        <f t="shared" si="92"/>
        <v>-27976.203750000004</v>
      </c>
      <c r="AD369" s="179"/>
      <c r="AE369" s="179"/>
      <c r="AF369" s="204">
        <f t="shared" si="77"/>
        <v>0</v>
      </c>
    </row>
    <row r="370" spans="1:32">
      <c r="A370" s="179">
        <v>356</v>
      </c>
      <c r="B370" s="199" t="s">
        <v>450</v>
      </c>
      <c r="C370" s="199" t="s">
        <v>726</v>
      </c>
      <c r="D370" s="179"/>
      <c r="E370" s="200" t="s">
        <v>289</v>
      </c>
      <c r="F370" s="201">
        <v>-42184</v>
      </c>
      <c r="G370" s="201">
        <v>-3501.58</v>
      </c>
      <c r="H370" s="201">
        <v>-7003.17</v>
      </c>
      <c r="I370" s="201">
        <v>-10504.95</v>
      </c>
      <c r="J370" s="201">
        <v>-14006.33</v>
      </c>
      <c r="K370" s="201">
        <v>-17507.900000000001</v>
      </c>
      <c r="L370" s="201">
        <v>-21009.48</v>
      </c>
      <c r="M370" s="201">
        <v>-24511.06</v>
      </c>
      <c r="N370" s="201">
        <v>-28012.639999999999</v>
      </c>
      <c r="O370" s="201">
        <v>-31514.22</v>
      </c>
      <c r="P370" s="201">
        <v>-35015.800000000003</v>
      </c>
      <c r="Q370" s="201">
        <v>-38517.379999999997</v>
      </c>
      <c r="R370" s="201">
        <v>-42018.96</v>
      </c>
      <c r="S370" s="202">
        <f t="shared" si="90"/>
        <v>-22767.165833333333</v>
      </c>
      <c r="T370" s="179"/>
      <c r="U370" s="181"/>
      <c r="V370" s="182"/>
      <c r="W370" s="182">
        <f t="shared" si="91"/>
        <v>-22767.165833333333</v>
      </c>
      <c r="X370" s="203"/>
      <c r="Y370" s="182"/>
      <c r="Z370" s="182"/>
      <c r="AA370" s="181"/>
      <c r="AB370" s="182"/>
      <c r="AC370" s="256">
        <f t="shared" si="92"/>
        <v>-22767.165833333333</v>
      </c>
      <c r="AD370" s="179"/>
      <c r="AE370" s="179"/>
      <c r="AF370" s="204">
        <f t="shared" ref="AF370:AF440" si="93">+U370+V370-AD370</f>
        <v>0</v>
      </c>
    </row>
    <row r="371" spans="1:32">
      <c r="A371" s="179">
        <v>357</v>
      </c>
      <c r="B371" s="179"/>
      <c r="C371" s="179"/>
      <c r="D371" s="179"/>
      <c r="E371" s="200" t="s">
        <v>290</v>
      </c>
      <c r="F371" s="206">
        <f t="shared" ref="F371:S371" si="94">SUM(F350:F370)</f>
        <v>221750.09999999934</v>
      </c>
      <c r="G371" s="206">
        <f t="shared" si="94"/>
        <v>1380969.4299999997</v>
      </c>
      <c r="H371" s="206">
        <f t="shared" si="94"/>
        <v>2085165.5499999993</v>
      </c>
      <c r="I371" s="206">
        <f t="shared" si="94"/>
        <v>2488990.19</v>
      </c>
      <c r="J371" s="206">
        <f t="shared" si="94"/>
        <v>2460640.79</v>
      </c>
      <c r="K371" s="206">
        <f t="shared" si="94"/>
        <v>1689883.0100000012</v>
      </c>
      <c r="L371" s="206">
        <f t="shared" si="94"/>
        <v>836330.21000000183</v>
      </c>
      <c r="M371" s="206">
        <f t="shared" si="94"/>
        <v>-178386.6300000003</v>
      </c>
      <c r="N371" s="206">
        <f t="shared" si="94"/>
        <v>-1069793.8499999971</v>
      </c>
      <c r="O371" s="206">
        <f t="shared" si="94"/>
        <v>-1818325.99</v>
      </c>
      <c r="P371" s="206">
        <f t="shared" si="94"/>
        <v>-1985022.0400000031</v>
      </c>
      <c r="Q371" s="206">
        <f t="shared" si="94"/>
        <v>-1178073.7799999949</v>
      </c>
      <c r="R371" s="206">
        <f t="shared" si="94"/>
        <v>169037.26999999196</v>
      </c>
      <c r="S371" s="207">
        <f t="shared" si="94"/>
        <v>408980.88124999689</v>
      </c>
      <c r="T371" s="179"/>
      <c r="U371" s="181"/>
      <c r="V371" s="182"/>
      <c r="W371" s="182"/>
      <c r="X371" s="203"/>
      <c r="Y371" s="182"/>
      <c r="Z371" s="182"/>
      <c r="AA371" s="181"/>
      <c r="AB371" s="182"/>
      <c r="AC371" s="179"/>
      <c r="AD371" s="179"/>
      <c r="AE371" s="179"/>
      <c r="AF371" s="204">
        <f t="shared" si="93"/>
        <v>0</v>
      </c>
    </row>
    <row r="372" spans="1:32">
      <c r="A372" s="179">
        <v>358</v>
      </c>
      <c r="B372" s="179"/>
      <c r="C372" s="179"/>
      <c r="D372" s="179"/>
      <c r="E372" s="200"/>
      <c r="F372" s="201"/>
      <c r="G372" s="260"/>
      <c r="H372" s="248"/>
      <c r="I372" s="248"/>
      <c r="J372" s="249"/>
      <c r="K372" s="250"/>
      <c r="L372" s="251"/>
      <c r="M372" s="252"/>
      <c r="N372" s="253"/>
      <c r="O372" s="220"/>
      <c r="P372" s="254"/>
      <c r="Q372" s="261"/>
      <c r="R372" s="201"/>
      <c r="S372" s="219"/>
      <c r="T372" s="179"/>
      <c r="U372" s="181"/>
      <c r="V372" s="182"/>
      <c r="W372" s="182"/>
      <c r="X372" s="203"/>
      <c r="Y372" s="182"/>
      <c r="Z372" s="182"/>
      <c r="AA372" s="181"/>
      <c r="AB372" s="182"/>
      <c r="AC372" s="179"/>
      <c r="AD372" s="179"/>
      <c r="AE372" s="179"/>
      <c r="AF372" s="204">
        <f t="shared" si="93"/>
        <v>0</v>
      </c>
    </row>
    <row r="373" spans="1:32">
      <c r="A373" s="179">
        <v>359</v>
      </c>
      <c r="B373" s="179"/>
      <c r="C373" s="179"/>
      <c r="D373" s="179"/>
      <c r="E373" s="200"/>
      <c r="F373" s="201"/>
      <c r="G373" s="260"/>
      <c r="H373" s="248"/>
      <c r="I373" s="248"/>
      <c r="J373" s="249"/>
      <c r="K373" s="250"/>
      <c r="L373" s="251"/>
      <c r="M373" s="252"/>
      <c r="N373" s="253"/>
      <c r="O373" s="220"/>
      <c r="P373" s="254"/>
      <c r="Q373" s="261"/>
      <c r="R373" s="201"/>
      <c r="S373" s="219"/>
      <c r="T373" s="179"/>
      <c r="U373" s="181"/>
      <c r="V373" s="182"/>
      <c r="W373" s="182"/>
      <c r="X373" s="203"/>
      <c r="Y373" s="182"/>
      <c r="Z373" s="182"/>
      <c r="AA373" s="181"/>
      <c r="AB373" s="182"/>
      <c r="AC373" s="179"/>
      <c r="AD373" s="179"/>
      <c r="AE373" s="179"/>
      <c r="AF373" s="204">
        <f t="shared" si="93"/>
        <v>0</v>
      </c>
    </row>
    <row r="374" spans="1:32">
      <c r="A374" s="179">
        <v>360</v>
      </c>
      <c r="B374" s="199" t="s">
        <v>450</v>
      </c>
      <c r="C374" s="199" t="s">
        <v>291</v>
      </c>
      <c r="D374" s="179"/>
      <c r="E374" s="200" t="s">
        <v>727</v>
      </c>
      <c r="F374" s="201">
        <v>0</v>
      </c>
      <c r="G374" s="201">
        <v>0</v>
      </c>
      <c r="H374" s="201">
        <v>0</v>
      </c>
      <c r="I374" s="201">
        <v>0</v>
      </c>
      <c r="J374" s="201">
        <v>0</v>
      </c>
      <c r="K374" s="201">
        <v>0</v>
      </c>
      <c r="L374" s="201">
        <v>-934.33</v>
      </c>
      <c r="M374" s="201">
        <v>-934.33</v>
      </c>
      <c r="N374" s="201">
        <v>-934.33</v>
      </c>
      <c r="O374" s="201">
        <v>-934.33</v>
      </c>
      <c r="P374" s="201">
        <v>-934.33</v>
      </c>
      <c r="Q374" s="201">
        <v>-934.33</v>
      </c>
      <c r="R374" s="201">
        <v>-934.33</v>
      </c>
      <c r="S374" s="202">
        <f t="shared" ref="S374:S383" si="95">((F374+R374)+((G374+H374+I374+J374+K374+L374+M374+N374+O374+P374+Q374)*2))/24</f>
        <v>-506.09541666666672</v>
      </c>
      <c r="T374" s="179"/>
      <c r="U374" s="181"/>
      <c r="V374" s="182"/>
      <c r="W374" s="182">
        <f t="shared" ref="W374:W382" si="96">+S374</f>
        <v>-506.09541666666672</v>
      </c>
      <c r="X374" s="203"/>
      <c r="Y374" s="182"/>
      <c r="Z374" s="182"/>
      <c r="AA374" s="181"/>
      <c r="AB374" s="182"/>
      <c r="AC374" s="256">
        <f t="shared" ref="AC374:AC383" si="97">+S374</f>
        <v>-506.09541666666672</v>
      </c>
      <c r="AD374" s="179"/>
      <c r="AE374" s="179"/>
      <c r="AF374" s="204">
        <f t="shared" si="93"/>
        <v>0</v>
      </c>
    </row>
    <row r="375" spans="1:32">
      <c r="A375" s="179">
        <v>361</v>
      </c>
      <c r="B375" s="199" t="s">
        <v>450</v>
      </c>
      <c r="C375" s="199" t="s">
        <v>292</v>
      </c>
      <c r="D375" s="179"/>
      <c r="E375" s="200" t="s">
        <v>728</v>
      </c>
      <c r="F375" s="201">
        <v>0</v>
      </c>
      <c r="G375" s="201">
        <v>0</v>
      </c>
      <c r="H375" s="201">
        <v>0</v>
      </c>
      <c r="I375" s="201">
        <v>0</v>
      </c>
      <c r="J375" s="201">
        <v>0</v>
      </c>
      <c r="K375" s="201">
        <v>0</v>
      </c>
      <c r="L375" s="201">
        <v>0</v>
      </c>
      <c r="M375" s="201">
        <v>0</v>
      </c>
      <c r="N375" s="201">
        <v>0</v>
      </c>
      <c r="O375" s="201">
        <v>0</v>
      </c>
      <c r="P375" s="201">
        <v>0</v>
      </c>
      <c r="Q375" s="201">
        <v>0</v>
      </c>
      <c r="R375" s="201">
        <v>0</v>
      </c>
      <c r="S375" s="202">
        <f t="shared" si="95"/>
        <v>0</v>
      </c>
      <c r="T375" s="179"/>
      <c r="U375" s="181"/>
      <c r="V375" s="182"/>
      <c r="W375" s="182">
        <f t="shared" si="96"/>
        <v>0</v>
      </c>
      <c r="X375" s="203"/>
      <c r="Y375" s="182"/>
      <c r="Z375" s="182"/>
      <c r="AA375" s="181"/>
      <c r="AB375" s="182"/>
      <c r="AC375" s="256">
        <f t="shared" si="97"/>
        <v>0</v>
      </c>
      <c r="AD375" s="179"/>
      <c r="AE375" s="179"/>
      <c r="AF375" s="204">
        <f t="shared" si="93"/>
        <v>0</v>
      </c>
    </row>
    <row r="376" spans="1:32">
      <c r="A376" s="179">
        <v>362</v>
      </c>
      <c r="B376" s="266" t="s">
        <v>125</v>
      </c>
      <c r="C376" s="266" t="s">
        <v>125</v>
      </c>
      <c r="D376" s="199" t="s">
        <v>293</v>
      </c>
      <c r="E376" s="200" t="s">
        <v>729</v>
      </c>
      <c r="F376" s="201">
        <v>147336.4</v>
      </c>
      <c r="G376" s="201">
        <v>11595.3</v>
      </c>
      <c r="H376" s="201">
        <v>36289.72</v>
      </c>
      <c r="I376" s="201">
        <v>63881.3</v>
      </c>
      <c r="J376" s="201">
        <v>72384.92</v>
      </c>
      <c r="K376" s="201">
        <v>79709.919999999998</v>
      </c>
      <c r="L376" s="201">
        <v>94660.39</v>
      </c>
      <c r="M376" s="201">
        <v>114137.21</v>
      </c>
      <c r="N376" s="201">
        <v>114936.66</v>
      </c>
      <c r="O376" s="201">
        <v>153413.89000000001</v>
      </c>
      <c r="P376" s="201">
        <v>162223.39000000001</v>
      </c>
      <c r="Q376" s="201">
        <v>167773.39</v>
      </c>
      <c r="R376" s="201">
        <v>251618.91</v>
      </c>
      <c r="S376" s="202">
        <f t="shared" si="95"/>
        <v>105873.64541666668</v>
      </c>
      <c r="T376" s="179"/>
      <c r="U376" s="181"/>
      <c r="V376" s="182"/>
      <c r="W376" s="182">
        <f t="shared" si="96"/>
        <v>105873.64541666668</v>
      </c>
      <c r="X376" s="203"/>
      <c r="Y376" s="182"/>
      <c r="Z376" s="182"/>
      <c r="AA376" s="181"/>
      <c r="AB376" s="182"/>
      <c r="AC376" s="256">
        <f t="shared" si="97"/>
        <v>105873.64541666668</v>
      </c>
      <c r="AD376" s="179"/>
      <c r="AE376" s="179"/>
      <c r="AF376" s="204">
        <f t="shared" si="93"/>
        <v>0</v>
      </c>
    </row>
    <row r="377" spans="1:32">
      <c r="A377" s="179">
        <v>363</v>
      </c>
      <c r="B377" s="266" t="s">
        <v>125</v>
      </c>
      <c r="C377" s="266" t="s">
        <v>125</v>
      </c>
      <c r="D377" s="199" t="s">
        <v>730</v>
      </c>
      <c r="E377" s="200" t="s">
        <v>731</v>
      </c>
      <c r="F377" s="201">
        <v>452956.61</v>
      </c>
      <c r="G377" s="201">
        <v>-311902.46000000002</v>
      </c>
      <c r="H377" s="201">
        <v>-376410.95</v>
      </c>
      <c r="I377" s="201">
        <v>-507107.83</v>
      </c>
      <c r="J377" s="201">
        <v>-556812.68000000005</v>
      </c>
      <c r="K377" s="201">
        <v>-355694.12</v>
      </c>
      <c r="L377" s="201">
        <v>-641758.32999999996</v>
      </c>
      <c r="M377" s="201">
        <v>-619867.71</v>
      </c>
      <c r="N377" s="201">
        <v>-671236.85</v>
      </c>
      <c r="O377" s="201">
        <v>-711010.69</v>
      </c>
      <c r="P377" s="201">
        <v>-713523.32</v>
      </c>
      <c r="Q377" s="201">
        <v>-813020.16000000003</v>
      </c>
      <c r="R377" s="201">
        <v>-783272.35</v>
      </c>
      <c r="S377" s="202">
        <f t="shared" si="95"/>
        <v>-536958.58083333343</v>
      </c>
      <c r="T377" s="179"/>
      <c r="U377" s="181"/>
      <c r="V377" s="182"/>
      <c r="W377" s="182">
        <f t="shared" si="96"/>
        <v>-536958.58083333343</v>
      </c>
      <c r="X377" s="203"/>
      <c r="Y377" s="182"/>
      <c r="Z377" s="182"/>
      <c r="AA377" s="181"/>
      <c r="AB377" s="182"/>
      <c r="AC377" s="256">
        <f t="shared" si="97"/>
        <v>-536958.58083333343</v>
      </c>
      <c r="AD377" s="179"/>
      <c r="AE377" s="179"/>
      <c r="AF377" s="204">
        <f t="shared" si="93"/>
        <v>0</v>
      </c>
    </row>
    <row r="378" spans="1:32">
      <c r="A378" s="179">
        <v>364</v>
      </c>
      <c r="B378" s="266" t="s">
        <v>125</v>
      </c>
      <c r="C378" s="266" t="s">
        <v>125</v>
      </c>
      <c r="D378" s="199" t="s">
        <v>294</v>
      </c>
      <c r="E378" s="200" t="s">
        <v>732</v>
      </c>
      <c r="F378" s="201">
        <v>50.76</v>
      </c>
      <c r="G378" s="201">
        <v>50.35</v>
      </c>
      <c r="H378" s="201">
        <v>50.35</v>
      </c>
      <c r="I378" s="201">
        <v>50.35</v>
      </c>
      <c r="J378" s="201">
        <v>50.35</v>
      </c>
      <c r="K378" s="201">
        <v>50.35</v>
      </c>
      <c r="L378" s="201">
        <v>50.35</v>
      </c>
      <c r="M378" s="201">
        <v>94.63</v>
      </c>
      <c r="N378" s="201">
        <v>94.63</v>
      </c>
      <c r="O378" s="201">
        <v>158.94</v>
      </c>
      <c r="P378" s="201">
        <v>94.63</v>
      </c>
      <c r="Q378" s="201">
        <v>94.63</v>
      </c>
      <c r="R378" s="201">
        <v>94.63</v>
      </c>
      <c r="S378" s="202">
        <f t="shared" si="95"/>
        <v>76.021249999999995</v>
      </c>
      <c r="T378" s="179"/>
      <c r="U378" s="181"/>
      <c r="V378" s="182"/>
      <c r="W378" s="182">
        <f t="shared" si="96"/>
        <v>76.021249999999995</v>
      </c>
      <c r="X378" s="203"/>
      <c r="Y378" s="182"/>
      <c r="Z378" s="182"/>
      <c r="AA378" s="181"/>
      <c r="AB378" s="182"/>
      <c r="AC378" s="256">
        <f t="shared" si="97"/>
        <v>76.021249999999995</v>
      </c>
      <c r="AD378" s="179"/>
      <c r="AE378" s="179"/>
      <c r="AF378" s="204">
        <f t="shared" si="93"/>
        <v>0</v>
      </c>
    </row>
    <row r="379" spans="1:32">
      <c r="A379" s="179">
        <v>365</v>
      </c>
      <c r="B379" s="266" t="s">
        <v>125</v>
      </c>
      <c r="C379" s="266" t="s">
        <v>125</v>
      </c>
      <c r="D379" s="199" t="s">
        <v>295</v>
      </c>
      <c r="E379" s="200" t="s">
        <v>733</v>
      </c>
      <c r="F379" s="201">
        <v>165577.54</v>
      </c>
      <c r="G379" s="201">
        <v>13951</v>
      </c>
      <c r="H379" s="201">
        <v>24015</v>
      </c>
      <c r="I379" s="201">
        <v>33665</v>
      </c>
      <c r="J379" s="201">
        <v>43359.35</v>
      </c>
      <c r="K379" s="201">
        <v>56439.81</v>
      </c>
      <c r="L379" s="201">
        <v>66385.31</v>
      </c>
      <c r="M379" s="201">
        <v>76108.460000000006</v>
      </c>
      <c r="N379" s="201">
        <v>85608.46</v>
      </c>
      <c r="O379" s="201">
        <v>96108.46</v>
      </c>
      <c r="P379" s="201">
        <v>106250.3</v>
      </c>
      <c r="Q379" s="201">
        <v>115750.3</v>
      </c>
      <c r="R379" s="201">
        <v>306253.81</v>
      </c>
      <c r="S379" s="202">
        <f t="shared" si="95"/>
        <v>79463.09375</v>
      </c>
      <c r="T379" s="179"/>
      <c r="U379" s="181"/>
      <c r="V379" s="182"/>
      <c r="W379" s="182">
        <f t="shared" si="96"/>
        <v>79463.09375</v>
      </c>
      <c r="X379" s="203"/>
      <c r="Y379" s="182"/>
      <c r="Z379" s="182"/>
      <c r="AA379" s="181"/>
      <c r="AB379" s="182"/>
      <c r="AC379" s="256">
        <f t="shared" si="97"/>
        <v>79463.09375</v>
      </c>
      <c r="AD379" s="179"/>
      <c r="AE379" s="179"/>
      <c r="AF379" s="204">
        <f t="shared" si="93"/>
        <v>0</v>
      </c>
    </row>
    <row r="380" spans="1:32">
      <c r="A380" s="179">
        <v>366</v>
      </c>
      <c r="B380" s="267" t="s">
        <v>125</v>
      </c>
      <c r="C380" s="267" t="s">
        <v>125</v>
      </c>
      <c r="D380" s="199" t="s">
        <v>296</v>
      </c>
      <c r="E380" s="200" t="s">
        <v>734</v>
      </c>
      <c r="F380" s="201">
        <v>615677.14</v>
      </c>
      <c r="G380" s="201">
        <v>0</v>
      </c>
      <c r="H380" s="201">
        <v>0</v>
      </c>
      <c r="I380" s="201">
        <v>1555.78</v>
      </c>
      <c r="J380" s="201">
        <v>1555.78</v>
      </c>
      <c r="K380" s="201">
        <v>1555.78</v>
      </c>
      <c r="L380" s="201">
        <v>1555.78</v>
      </c>
      <c r="M380" s="201">
        <v>1555.78</v>
      </c>
      <c r="N380" s="201">
        <v>1555.78</v>
      </c>
      <c r="O380" s="201">
        <v>1555.78</v>
      </c>
      <c r="P380" s="201">
        <v>1555.78</v>
      </c>
      <c r="Q380" s="201">
        <v>1555.78</v>
      </c>
      <c r="R380" s="201">
        <v>1555.78</v>
      </c>
      <c r="S380" s="202">
        <f t="shared" si="95"/>
        <v>26884.873333333337</v>
      </c>
      <c r="T380" s="179"/>
      <c r="U380" s="181"/>
      <c r="V380" s="182"/>
      <c r="W380" s="182">
        <f t="shared" si="96"/>
        <v>26884.873333333337</v>
      </c>
      <c r="X380" s="203"/>
      <c r="Y380" s="182"/>
      <c r="Z380" s="182"/>
      <c r="AA380" s="181"/>
      <c r="AB380" s="182"/>
      <c r="AC380" s="256">
        <f t="shared" si="97"/>
        <v>26884.873333333337</v>
      </c>
      <c r="AD380" s="179"/>
      <c r="AE380" s="179"/>
      <c r="AF380" s="204">
        <f t="shared" si="93"/>
        <v>0</v>
      </c>
    </row>
    <row r="381" spans="1:32">
      <c r="A381" s="179">
        <v>367</v>
      </c>
      <c r="B381" s="267" t="s">
        <v>125</v>
      </c>
      <c r="C381" s="267" t="s">
        <v>125</v>
      </c>
      <c r="D381" s="199" t="s">
        <v>297</v>
      </c>
      <c r="E381" s="200" t="s">
        <v>735</v>
      </c>
      <c r="F381" s="201">
        <v>0</v>
      </c>
      <c r="G381" s="201">
        <v>0</v>
      </c>
      <c r="H381" s="201">
        <v>0</v>
      </c>
      <c r="I381" s="201">
        <v>0</v>
      </c>
      <c r="J381" s="201">
        <v>0</v>
      </c>
      <c r="K381" s="201">
        <v>0</v>
      </c>
      <c r="L381" s="201">
        <v>0</v>
      </c>
      <c r="M381" s="201">
        <v>0</v>
      </c>
      <c r="N381" s="201">
        <v>0</v>
      </c>
      <c r="O381" s="201">
        <v>0</v>
      </c>
      <c r="P381" s="201">
        <v>0</v>
      </c>
      <c r="Q381" s="201">
        <v>0</v>
      </c>
      <c r="R381" s="201">
        <v>0</v>
      </c>
      <c r="S381" s="202">
        <f t="shared" si="95"/>
        <v>0</v>
      </c>
      <c r="T381" s="179"/>
      <c r="U381" s="181"/>
      <c r="V381" s="182"/>
      <c r="W381" s="182">
        <f t="shared" si="96"/>
        <v>0</v>
      </c>
      <c r="X381" s="203"/>
      <c r="Y381" s="182"/>
      <c r="Z381" s="182"/>
      <c r="AA381" s="181"/>
      <c r="AB381" s="182"/>
      <c r="AC381" s="256">
        <f t="shared" si="97"/>
        <v>0</v>
      </c>
      <c r="AD381" s="179"/>
      <c r="AE381" s="179"/>
      <c r="AF381" s="204">
        <f t="shared" si="93"/>
        <v>0</v>
      </c>
    </row>
    <row r="382" spans="1:32">
      <c r="A382" s="179">
        <v>368</v>
      </c>
      <c r="B382" s="199" t="s">
        <v>125</v>
      </c>
      <c r="C382" s="199" t="s">
        <v>298</v>
      </c>
      <c r="D382" s="199" t="s">
        <v>297</v>
      </c>
      <c r="E382" s="268" t="s">
        <v>736</v>
      </c>
      <c r="F382" s="201">
        <v>0</v>
      </c>
      <c r="G382" s="201">
        <v>0</v>
      </c>
      <c r="H382" s="201">
        <v>0</v>
      </c>
      <c r="I382" s="201">
        <v>0</v>
      </c>
      <c r="J382" s="201">
        <v>0</v>
      </c>
      <c r="K382" s="201">
        <v>0</v>
      </c>
      <c r="L382" s="201">
        <v>0</v>
      </c>
      <c r="M382" s="201">
        <v>0</v>
      </c>
      <c r="N382" s="201">
        <v>0</v>
      </c>
      <c r="O382" s="201">
        <v>0</v>
      </c>
      <c r="P382" s="201">
        <v>0</v>
      </c>
      <c r="Q382" s="201">
        <v>0</v>
      </c>
      <c r="R382" s="201">
        <v>0</v>
      </c>
      <c r="S382" s="202">
        <f t="shared" si="95"/>
        <v>0</v>
      </c>
      <c r="T382" s="179"/>
      <c r="U382" s="181"/>
      <c r="V382" s="182"/>
      <c r="W382" s="182">
        <f t="shared" si="96"/>
        <v>0</v>
      </c>
      <c r="X382" s="203"/>
      <c r="Y382" s="182"/>
      <c r="Z382" s="182"/>
      <c r="AA382" s="181"/>
      <c r="AB382" s="182"/>
      <c r="AC382" s="256">
        <f t="shared" si="97"/>
        <v>0</v>
      </c>
      <c r="AD382" s="179"/>
      <c r="AE382" s="179"/>
      <c r="AF382" s="204">
        <f t="shared" si="93"/>
        <v>0</v>
      </c>
    </row>
    <row r="383" spans="1:32">
      <c r="A383" s="179">
        <v>369</v>
      </c>
      <c r="B383" s="199" t="s">
        <v>477</v>
      </c>
      <c r="C383" s="199" t="s">
        <v>299</v>
      </c>
      <c r="D383" s="199" t="s">
        <v>696</v>
      </c>
      <c r="E383" s="200" t="s">
        <v>737</v>
      </c>
      <c r="F383" s="221">
        <v>1144.68</v>
      </c>
      <c r="G383" s="221">
        <v>0</v>
      </c>
      <c r="H383" s="221">
        <v>0</v>
      </c>
      <c r="I383" s="221">
        <v>0</v>
      </c>
      <c r="J383" s="221">
        <v>536.05999999999995</v>
      </c>
      <c r="K383" s="221">
        <v>536.05999999999995</v>
      </c>
      <c r="L383" s="221">
        <v>536.05999999999995</v>
      </c>
      <c r="M383" s="221">
        <v>536.05999999999995</v>
      </c>
      <c r="N383" s="221">
        <v>1072.1199999999999</v>
      </c>
      <c r="O383" s="221">
        <v>1072.1199999999999</v>
      </c>
      <c r="P383" s="221">
        <v>1072.1199999999999</v>
      </c>
      <c r="Q383" s="221">
        <v>1072.1199999999999</v>
      </c>
      <c r="R383" s="221">
        <v>1072.1199999999999</v>
      </c>
      <c r="S383" s="202">
        <f t="shared" si="95"/>
        <v>628.42666666666662</v>
      </c>
      <c r="T383" s="179"/>
      <c r="U383" s="181"/>
      <c r="V383" s="182"/>
      <c r="W383" s="182">
        <f>+S383</f>
        <v>628.42666666666662</v>
      </c>
      <c r="X383" s="203"/>
      <c r="Y383" s="182"/>
      <c r="Z383" s="182"/>
      <c r="AA383" s="181"/>
      <c r="AB383" s="182"/>
      <c r="AC383" s="256">
        <f t="shared" si="97"/>
        <v>628.42666666666662</v>
      </c>
      <c r="AD383" s="179"/>
      <c r="AE383" s="179"/>
      <c r="AF383" s="204">
        <f t="shared" si="93"/>
        <v>0</v>
      </c>
    </row>
    <row r="384" spans="1:32">
      <c r="A384" s="179">
        <v>370</v>
      </c>
      <c r="B384" s="179"/>
      <c r="C384" s="179"/>
      <c r="D384" s="179"/>
      <c r="E384" s="200" t="s">
        <v>300</v>
      </c>
      <c r="F384" s="206">
        <f>SUM(F374:F383)</f>
        <v>1382743.1300000001</v>
      </c>
      <c r="G384" s="206">
        <f t="shared" ref="G384:S384" si="98">SUM(G374:G383)</f>
        <v>-286305.81000000006</v>
      </c>
      <c r="H384" s="206">
        <f t="shared" si="98"/>
        <v>-316055.88</v>
      </c>
      <c r="I384" s="206">
        <f t="shared" si="98"/>
        <v>-407955.4</v>
      </c>
      <c r="J384" s="206">
        <f t="shared" si="98"/>
        <v>-438926.22000000009</v>
      </c>
      <c r="K384" s="206">
        <f t="shared" si="98"/>
        <v>-217402.20000000004</v>
      </c>
      <c r="L384" s="206">
        <f t="shared" si="98"/>
        <v>-479504.77</v>
      </c>
      <c r="M384" s="206">
        <f t="shared" si="98"/>
        <v>-428369.89999999991</v>
      </c>
      <c r="N384" s="206">
        <f t="shared" si="98"/>
        <v>-468903.52999999997</v>
      </c>
      <c r="O384" s="206">
        <f t="shared" si="98"/>
        <v>-459635.8299999999</v>
      </c>
      <c r="P384" s="206">
        <f t="shared" si="98"/>
        <v>-443261.42999999988</v>
      </c>
      <c r="Q384" s="206">
        <f t="shared" si="98"/>
        <v>-527708.2699999999</v>
      </c>
      <c r="R384" s="206">
        <f t="shared" si="98"/>
        <v>-223611.43000000002</v>
      </c>
      <c r="S384" s="207">
        <f t="shared" si="98"/>
        <v>-324538.61583333334</v>
      </c>
      <c r="T384" s="179"/>
      <c r="U384" s="181"/>
      <c r="V384" s="182"/>
      <c r="W384" s="182"/>
      <c r="X384" s="203"/>
      <c r="Y384" s="182"/>
      <c r="Z384" s="182"/>
      <c r="AA384" s="181"/>
      <c r="AB384" s="182"/>
      <c r="AC384" s="179"/>
      <c r="AD384" s="179"/>
      <c r="AE384" s="179"/>
      <c r="AF384" s="204">
        <f t="shared" si="93"/>
        <v>0</v>
      </c>
    </row>
    <row r="385" spans="1:32">
      <c r="A385" s="179">
        <v>371</v>
      </c>
      <c r="B385" s="179"/>
      <c r="C385" s="179"/>
      <c r="D385" s="179"/>
      <c r="E385" s="200"/>
      <c r="F385" s="201"/>
      <c r="G385" s="260"/>
      <c r="H385" s="248"/>
      <c r="I385" s="248"/>
      <c r="J385" s="249"/>
      <c r="K385" s="250"/>
      <c r="L385" s="251"/>
      <c r="M385" s="252"/>
      <c r="N385" s="253"/>
      <c r="O385" s="220"/>
      <c r="P385" s="254"/>
      <c r="Q385" s="261"/>
      <c r="R385" s="201"/>
      <c r="S385" s="219"/>
      <c r="T385" s="179"/>
      <c r="U385" s="181"/>
      <c r="V385" s="182"/>
      <c r="W385" s="182"/>
      <c r="X385" s="203"/>
      <c r="Y385" s="182"/>
      <c r="Z385" s="182"/>
      <c r="AA385" s="181"/>
      <c r="AB385" s="182"/>
      <c r="AC385" s="179"/>
      <c r="AD385" s="179"/>
      <c r="AE385" s="179"/>
      <c r="AF385" s="204">
        <f t="shared" si="93"/>
        <v>0</v>
      </c>
    </row>
    <row r="386" spans="1:32">
      <c r="A386" s="179">
        <v>372</v>
      </c>
      <c r="B386" s="199" t="s">
        <v>450</v>
      </c>
      <c r="C386" s="199" t="s">
        <v>301</v>
      </c>
      <c r="D386" s="199" t="s">
        <v>22</v>
      </c>
      <c r="E386" s="200" t="s">
        <v>302</v>
      </c>
      <c r="F386" s="221">
        <v>10610000</v>
      </c>
      <c r="G386" s="221">
        <v>0</v>
      </c>
      <c r="H386" s="221">
        <v>2960000</v>
      </c>
      <c r="I386" s="221">
        <v>2960000</v>
      </c>
      <c r="J386" s="221">
        <v>2960000</v>
      </c>
      <c r="K386" s="221">
        <v>5440000</v>
      </c>
      <c r="L386" s="221">
        <v>5440000</v>
      </c>
      <c r="M386" s="221">
        <v>5440000</v>
      </c>
      <c r="N386" s="221">
        <v>7920000</v>
      </c>
      <c r="O386" s="221">
        <v>7920000</v>
      </c>
      <c r="P386" s="221">
        <v>7920000</v>
      </c>
      <c r="Q386" s="221">
        <v>10400000</v>
      </c>
      <c r="R386" s="221">
        <v>10400000</v>
      </c>
      <c r="S386" s="202">
        <f>((F386+R386)+((G386+H386+I386+J386+K386+L386+M386+N386+O386+P386+Q386)*2))/24</f>
        <v>5822083.333333333</v>
      </c>
      <c r="T386" s="179"/>
      <c r="U386" s="181"/>
      <c r="V386" s="182"/>
      <c r="W386" s="182">
        <f>+S386</f>
        <v>5822083.333333333</v>
      </c>
      <c r="X386" s="203"/>
      <c r="Y386" s="182"/>
      <c r="Z386" s="182"/>
      <c r="AA386" s="181"/>
      <c r="AB386" s="182"/>
      <c r="AC386" s="256">
        <f>+S386</f>
        <v>5822083.333333333</v>
      </c>
      <c r="AD386" s="179"/>
      <c r="AE386" s="179"/>
      <c r="AF386" s="204">
        <f t="shared" si="93"/>
        <v>0</v>
      </c>
    </row>
    <row r="387" spans="1:32">
      <c r="A387" s="179">
        <v>373</v>
      </c>
      <c r="B387" s="179"/>
      <c r="C387" s="179"/>
      <c r="D387" s="179"/>
      <c r="E387" s="200" t="s">
        <v>303</v>
      </c>
      <c r="F387" s="206">
        <f>+F386</f>
        <v>10610000</v>
      </c>
      <c r="G387" s="206">
        <f t="shared" ref="G387:S387" si="99">+G386</f>
        <v>0</v>
      </c>
      <c r="H387" s="206">
        <f t="shared" si="99"/>
        <v>2960000</v>
      </c>
      <c r="I387" s="206">
        <f t="shared" si="99"/>
        <v>2960000</v>
      </c>
      <c r="J387" s="206">
        <f t="shared" si="99"/>
        <v>2960000</v>
      </c>
      <c r="K387" s="206">
        <f t="shared" si="99"/>
        <v>5440000</v>
      </c>
      <c r="L387" s="206">
        <f t="shared" si="99"/>
        <v>5440000</v>
      </c>
      <c r="M387" s="206">
        <f t="shared" si="99"/>
        <v>5440000</v>
      </c>
      <c r="N387" s="206">
        <f t="shared" si="99"/>
        <v>7920000</v>
      </c>
      <c r="O387" s="206">
        <f t="shared" si="99"/>
        <v>7920000</v>
      </c>
      <c r="P387" s="206">
        <f t="shared" si="99"/>
        <v>7920000</v>
      </c>
      <c r="Q387" s="206">
        <f t="shared" si="99"/>
        <v>10400000</v>
      </c>
      <c r="R387" s="206">
        <f t="shared" si="99"/>
        <v>10400000</v>
      </c>
      <c r="S387" s="207">
        <f t="shared" si="99"/>
        <v>5822083.333333333</v>
      </c>
      <c r="T387" s="179"/>
      <c r="U387" s="181"/>
      <c r="V387" s="182"/>
      <c r="W387" s="182"/>
      <c r="X387" s="203"/>
      <c r="Y387" s="182"/>
      <c r="Z387" s="182"/>
      <c r="AA387" s="181"/>
      <c r="AB387" s="182"/>
      <c r="AC387" s="179"/>
      <c r="AD387" s="179"/>
      <c r="AE387" s="179"/>
      <c r="AF387" s="204">
        <f t="shared" si="93"/>
        <v>0</v>
      </c>
    </row>
    <row r="388" spans="1:32">
      <c r="A388" s="179">
        <v>374</v>
      </c>
      <c r="B388" s="179"/>
      <c r="C388" s="179"/>
      <c r="D388" s="179"/>
      <c r="E388" s="200"/>
      <c r="F388" s="208"/>
      <c r="G388" s="269"/>
      <c r="H388" s="210"/>
      <c r="I388" s="210"/>
      <c r="J388" s="211"/>
      <c r="K388" s="212"/>
      <c r="L388" s="213"/>
      <c r="M388" s="214"/>
      <c r="N388" s="215"/>
      <c r="O388" s="216"/>
      <c r="P388" s="217"/>
      <c r="Q388" s="270"/>
      <c r="R388" s="208"/>
      <c r="S388" s="219"/>
      <c r="T388" s="179"/>
      <c r="U388" s="181"/>
      <c r="V388" s="182"/>
      <c r="W388" s="182"/>
      <c r="X388" s="203"/>
      <c r="Y388" s="182"/>
      <c r="Z388" s="182"/>
      <c r="AA388" s="181"/>
      <c r="AB388" s="182"/>
      <c r="AC388" s="179"/>
      <c r="AD388" s="179"/>
      <c r="AE388" s="179"/>
      <c r="AF388" s="204">
        <f t="shared" si="93"/>
        <v>0</v>
      </c>
    </row>
    <row r="389" spans="1:32" ht="13.5" thickBot="1">
      <c r="A389" s="179">
        <v>375</v>
      </c>
      <c r="B389" s="271"/>
      <c r="C389" s="271"/>
      <c r="D389" s="271"/>
      <c r="E389" s="272" t="s">
        <v>304</v>
      </c>
      <c r="F389" s="273">
        <f t="shared" ref="F389:R389" si="100">+F387+F384+F371+F348+F330+F325+F307+F306+F304+F298+F227+F224+F202+F200+F181+F169+F149+F122+F63+F46+F39+F36+F59+F183+F184+F185+F186+F187+F188+F189+F190+F191+F192+F193+F195+F194+F198+F199+F201+F203+F204+F205+F196+F197</f>
        <v>1117173255.4100006</v>
      </c>
      <c r="G389" s="273">
        <f t="shared" si="100"/>
        <v>874125722.07999992</v>
      </c>
      <c r="H389" s="273">
        <f t="shared" si="100"/>
        <v>939569369.3599999</v>
      </c>
      <c r="I389" s="273">
        <f t="shared" si="100"/>
        <v>996037968.9599998</v>
      </c>
      <c r="J389" s="273">
        <f t="shared" si="100"/>
        <v>998465333.8499999</v>
      </c>
      <c r="K389" s="273">
        <f t="shared" si="100"/>
        <v>1006979612.1500003</v>
      </c>
      <c r="L389" s="273">
        <f t="shared" si="100"/>
        <v>1026172554.4400002</v>
      </c>
      <c r="M389" s="273">
        <f t="shared" si="100"/>
        <v>1052630814.3600003</v>
      </c>
      <c r="N389" s="273">
        <f t="shared" si="100"/>
        <v>1077947351.5200002</v>
      </c>
      <c r="O389" s="273">
        <f t="shared" si="100"/>
        <v>1095026663.5400002</v>
      </c>
      <c r="P389" s="273">
        <f t="shared" si="100"/>
        <v>1143148336.5700002</v>
      </c>
      <c r="Q389" s="273">
        <f t="shared" si="100"/>
        <v>1193037825.99</v>
      </c>
      <c r="R389" s="273">
        <f t="shared" si="100"/>
        <v>1262198971.2999995</v>
      </c>
      <c r="S389" s="273">
        <f>+S387+S384+S371+S348+S330+S325+S307+S306+S304+S298+S227+S224+S202+S200+S181+S169+S149+S122+S63+S46+S39+S36+S59+S183+S184+S185+S186+S187+S188+S189+S190+S191+S192+S193+S195+S194+S198+S199+S201+S203+S204+S205+S196+S197</f>
        <v>1049402305.5145835</v>
      </c>
      <c r="T389" s="271"/>
      <c r="U389" s="274"/>
      <c r="V389" s="275"/>
      <c r="W389" s="275"/>
      <c r="X389" s="276"/>
      <c r="Y389" s="275"/>
      <c r="Z389" s="275"/>
      <c r="AA389" s="274"/>
      <c r="AB389" s="275"/>
      <c r="AC389" s="271"/>
      <c r="AD389" s="271"/>
      <c r="AE389" s="271"/>
      <c r="AF389" s="204">
        <f t="shared" si="93"/>
        <v>0</v>
      </c>
    </row>
    <row r="390" spans="1:32" ht="13.5" thickTop="1">
      <c r="A390" s="179">
        <v>376</v>
      </c>
      <c r="B390" s="179"/>
      <c r="C390" s="179"/>
      <c r="D390" s="179"/>
      <c r="E390" s="200"/>
      <c r="F390" s="201"/>
      <c r="G390" s="260"/>
      <c r="H390" s="248"/>
      <c r="I390" s="248"/>
      <c r="J390" s="249"/>
      <c r="K390" s="250"/>
      <c r="L390" s="251"/>
      <c r="M390" s="252"/>
      <c r="N390" s="253"/>
      <c r="O390" s="220"/>
      <c r="P390" s="254"/>
      <c r="Q390" s="261"/>
      <c r="R390" s="201"/>
      <c r="S390" s="219"/>
      <c r="T390" s="179"/>
      <c r="U390" s="181"/>
      <c r="V390" s="182"/>
      <c r="W390" s="182"/>
      <c r="X390" s="203"/>
      <c r="Y390" s="182"/>
      <c r="Z390" s="182"/>
      <c r="AA390" s="181"/>
      <c r="AB390" s="182"/>
      <c r="AC390" s="179"/>
      <c r="AD390" s="179"/>
      <c r="AE390" s="179"/>
      <c r="AF390" s="204">
        <f t="shared" si="93"/>
        <v>0</v>
      </c>
    </row>
    <row r="391" spans="1:32">
      <c r="A391" s="179">
        <v>377</v>
      </c>
      <c r="B391" s="179"/>
      <c r="C391" s="179"/>
      <c r="D391" s="179"/>
      <c r="E391" s="200"/>
      <c r="F391" s="201"/>
      <c r="G391" s="260"/>
      <c r="H391" s="248"/>
      <c r="I391" s="248"/>
      <c r="J391" s="249"/>
      <c r="K391" s="250"/>
      <c r="L391" s="251"/>
      <c r="M391" s="252"/>
      <c r="N391" s="253"/>
      <c r="O391" s="220"/>
      <c r="P391" s="254"/>
      <c r="Q391" s="261"/>
      <c r="R391" s="201"/>
      <c r="S391" s="219"/>
      <c r="T391" s="179"/>
      <c r="U391" s="181"/>
      <c r="V391" s="182"/>
      <c r="W391" s="182"/>
      <c r="X391" s="203"/>
      <c r="Y391" s="182"/>
      <c r="Z391" s="182"/>
      <c r="AA391" s="181"/>
      <c r="AB391" s="182"/>
      <c r="AC391" s="179"/>
      <c r="AD391" s="179"/>
      <c r="AE391" s="179"/>
      <c r="AF391" s="204">
        <f t="shared" si="93"/>
        <v>0</v>
      </c>
    </row>
    <row r="392" spans="1:32">
      <c r="A392" s="179">
        <v>378</v>
      </c>
      <c r="B392" s="199" t="s">
        <v>450</v>
      </c>
      <c r="C392" s="199" t="s">
        <v>305</v>
      </c>
      <c r="D392" s="199" t="s">
        <v>738</v>
      </c>
      <c r="E392" s="225" t="s">
        <v>306</v>
      </c>
      <c r="F392" s="201">
        <v>-1000</v>
      </c>
      <c r="G392" s="201">
        <v>-1000</v>
      </c>
      <c r="H392" s="201">
        <v>-1000</v>
      </c>
      <c r="I392" s="201">
        <v>-1000</v>
      </c>
      <c r="J392" s="201">
        <v>-1000</v>
      </c>
      <c r="K392" s="201">
        <v>-1000</v>
      </c>
      <c r="L392" s="201">
        <v>-1000</v>
      </c>
      <c r="M392" s="201">
        <v>-1000</v>
      </c>
      <c r="N392" s="201">
        <v>-1000</v>
      </c>
      <c r="O392" s="201">
        <v>-1000</v>
      </c>
      <c r="P392" s="201">
        <v>-1000</v>
      </c>
      <c r="Q392" s="201">
        <v>-1000</v>
      </c>
      <c r="R392" s="201">
        <v>-1000</v>
      </c>
      <c r="S392" s="202">
        <f>((F392+R392)+((G392+H392+I392+J392+K392+L392+M392+N392+O392+P392+Q392)*2))/24</f>
        <v>-1000</v>
      </c>
      <c r="T392" s="179"/>
      <c r="U392" s="181"/>
      <c r="V392" s="182"/>
      <c r="W392" s="182">
        <f>+S392</f>
        <v>-1000</v>
      </c>
      <c r="X392" s="203"/>
      <c r="Y392" s="182"/>
      <c r="Z392" s="182"/>
      <c r="AA392" s="181"/>
      <c r="AB392" s="182"/>
      <c r="AC392" s="256">
        <f>+S392</f>
        <v>-1000</v>
      </c>
      <c r="AD392" s="179"/>
      <c r="AE392" s="179"/>
      <c r="AF392" s="204">
        <f t="shared" si="93"/>
        <v>0</v>
      </c>
    </row>
    <row r="393" spans="1:32">
      <c r="A393" s="179">
        <v>379</v>
      </c>
      <c r="B393" s="199" t="s">
        <v>450</v>
      </c>
      <c r="C393" s="199" t="s">
        <v>307</v>
      </c>
      <c r="D393" s="199" t="s">
        <v>22</v>
      </c>
      <c r="E393" s="225" t="s">
        <v>308</v>
      </c>
      <c r="F393" s="201">
        <v>-30688673.449999999</v>
      </c>
      <c r="G393" s="201">
        <v>-34416893.780000001</v>
      </c>
      <c r="H393" s="201">
        <v>-34416893.780000001</v>
      </c>
      <c r="I393" s="201">
        <v>-34416893.780000001</v>
      </c>
      <c r="J393" s="201">
        <v>-34416893.780000001</v>
      </c>
      <c r="K393" s="201">
        <v>-34416893.780000001</v>
      </c>
      <c r="L393" s="201">
        <v>-34416893.780000001</v>
      </c>
      <c r="M393" s="201">
        <v>-34416893.780000001</v>
      </c>
      <c r="N393" s="201">
        <v>-34416893.780000001</v>
      </c>
      <c r="O393" s="201">
        <v>-34416893.780000001</v>
      </c>
      <c r="P393" s="201">
        <v>-34416893.780000001</v>
      </c>
      <c r="Q393" s="201">
        <v>-34416893.780000001</v>
      </c>
      <c r="R393" s="201">
        <v>-34416893.780000001</v>
      </c>
      <c r="S393" s="202">
        <f>((F393+R393)+((G393+H393+I393+J393+K393+L393+M393+N393+O393+P393+Q393)*2))/24</f>
        <v>-34261551.266249992</v>
      </c>
      <c r="T393" s="179"/>
      <c r="U393" s="181"/>
      <c r="V393" s="182"/>
      <c r="W393" s="182">
        <f>+S393</f>
        <v>-34261551.266249992</v>
      </c>
      <c r="X393" s="203"/>
      <c r="Y393" s="182"/>
      <c r="Z393" s="182"/>
      <c r="AA393" s="181"/>
      <c r="AB393" s="182"/>
      <c r="AC393" s="256">
        <f>+W393</f>
        <v>-34261551.266249992</v>
      </c>
      <c r="AD393" s="179"/>
      <c r="AE393" s="179"/>
      <c r="AF393" s="204">
        <f t="shared" si="93"/>
        <v>0</v>
      </c>
    </row>
    <row r="394" spans="1:32">
      <c r="A394" s="179">
        <v>381</v>
      </c>
      <c r="B394" s="199" t="s">
        <v>450</v>
      </c>
      <c r="C394" s="199" t="s">
        <v>307</v>
      </c>
      <c r="D394" s="199" t="s">
        <v>27</v>
      </c>
      <c r="E394" s="225" t="s">
        <v>309</v>
      </c>
      <c r="F394" s="201">
        <v>42776</v>
      </c>
      <c r="G394" s="201">
        <v>2144</v>
      </c>
      <c r="H394" s="201">
        <v>4288</v>
      </c>
      <c r="I394" s="201">
        <v>6635</v>
      </c>
      <c r="J394" s="201">
        <v>8982</v>
      </c>
      <c r="K394" s="201">
        <v>11329</v>
      </c>
      <c r="L394" s="201">
        <v>13676</v>
      </c>
      <c r="M394" s="201">
        <v>16023</v>
      </c>
      <c r="N394" s="201">
        <v>18370</v>
      </c>
      <c r="O394" s="201">
        <v>20717</v>
      </c>
      <c r="P394" s="201">
        <v>23064</v>
      </c>
      <c r="Q394" s="201">
        <v>25411</v>
      </c>
      <c r="R394" s="201">
        <v>13231</v>
      </c>
      <c r="S394" s="202">
        <f t="shared" ref="S394:S456" si="101">((F394+R394)+((G394+H394+I394+J394+K394+L394+M394+N394+O394+P394+Q394)*2))/24</f>
        <v>14886.875</v>
      </c>
      <c r="T394" s="179"/>
      <c r="U394" s="181"/>
      <c r="V394" s="182"/>
      <c r="W394" s="182">
        <f t="shared" ref="W394:W398" si="102">+S394</f>
        <v>14886.875</v>
      </c>
      <c r="X394" s="203"/>
      <c r="Y394" s="182"/>
      <c r="Z394" s="182"/>
      <c r="AA394" s="181"/>
      <c r="AB394" s="182"/>
      <c r="AC394" s="256">
        <f t="shared" ref="AC394:AC398" si="103">+S394</f>
        <v>14886.875</v>
      </c>
      <c r="AD394" s="179"/>
      <c r="AE394" s="179"/>
      <c r="AF394" s="204">
        <f t="shared" si="93"/>
        <v>0</v>
      </c>
    </row>
    <row r="395" spans="1:32">
      <c r="A395" s="179">
        <v>383</v>
      </c>
      <c r="B395" s="199" t="s">
        <v>450</v>
      </c>
      <c r="C395" s="199" t="s">
        <v>310</v>
      </c>
      <c r="D395" s="199" t="s">
        <v>22</v>
      </c>
      <c r="E395" s="225" t="s">
        <v>311</v>
      </c>
      <c r="F395" s="201">
        <v>-222117553.21000001</v>
      </c>
      <c r="G395" s="201">
        <v>-222117553.21000001</v>
      </c>
      <c r="H395" s="201">
        <v>-222117553.21000001</v>
      </c>
      <c r="I395" s="201">
        <v>-222117553.21000001</v>
      </c>
      <c r="J395" s="201">
        <v>-222117553.21000001</v>
      </c>
      <c r="K395" s="201">
        <v>-227117553.21000001</v>
      </c>
      <c r="L395" s="201">
        <v>-232117553.21000001</v>
      </c>
      <c r="M395" s="201">
        <v>-239117553.21000001</v>
      </c>
      <c r="N395" s="201">
        <v>-239117553.21000001</v>
      </c>
      <c r="O395" s="201">
        <v>-259117553.21000001</v>
      </c>
      <c r="P395" s="201">
        <v>-266117553.21000001</v>
      </c>
      <c r="Q395" s="201">
        <v>-266117553.21000001</v>
      </c>
      <c r="R395" s="201">
        <v>-266117553.21000001</v>
      </c>
      <c r="S395" s="202">
        <f>((F395+R395)+((G395+H395+I395+J395+K395+L395+M395+N395+O395+P395+Q395)*2))/24</f>
        <v>-238450886.54333332</v>
      </c>
      <c r="T395" s="179"/>
      <c r="U395" s="181"/>
      <c r="V395" s="182"/>
      <c r="W395" s="182">
        <f t="shared" si="102"/>
        <v>-238450886.54333332</v>
      </c>
      <c r="X395" s="203"/>
      <c r="Y395" s="182"/>
      <c r="Z395" s="182"/>
      <c r="AA395" s="181"/>
      <c r="AB395" s="182"/>
      <c r="AC395" s="256">
        <f t="shared" si="103"/>
        <v>-238450886.54333332</v>
      </c>
      <c r="AD395" s="179"/>
      <c r="AE395" s="179"/>
      <c r="AF395" s="204">
        <f t="shared" si="93"/>
        <v>0</v>
      </c>
    </row>
    <row r="396" spans="1:32">
      <c r="A396" s="179">
        <v>384</v>
      </c>
      <c r="B396" s="199" t="s">
        <v>450</v>
      </c>
      <c r="C396" s="199" t="s">
        <v>739</v>
      </c>
      <c r="D396" s="199"/>
      <c r="E396" s="225" t="s">
        <v>313</v>
      </c>
      <c r="F396" s="201">
        <v>273680.51</v>
      </c>
      <c r="G396" s="201">
        <v>0</v>
      </c>
      <c r="H396" s="201">
        <v>0</v>
      </c>
      <c r="I396" s="201">
        <v>0</v>
      </c>
      <c r="J396" s="201">
        <v>0</v>
      </c>
      <c r="K396" s="201">
        <v>0</v>
      </c>
      <c r="L396" s="201">
        <v>0</v>
      </c>
      <c r="M396" s="201">
        <v>0</v>
      </c>
      <c r="N396" s="201">
        <v>0</v>
      </c>
      <c r="O396" s="201">
        <v>0</v>
      </c>
      <c r="P396" s="201">
        <v>0</v>
      </c>
      <c r="Q396" s="201">
        <v>0</v>
      </c>
      <c r="R396" s="201">
        <v>0</v>
      </c>
      <c r="S396" s="202">
        <f t="shared" si="101"/>
        <v>11403.354583333334</v>
      </c>
      <c r="T396" s="179"/>
      <c r="U396" s="181"/>
      <c r="V396" s="182"/>
      <c r="W396" s="182">
        <f t="shared" si="102"/>
        <v>11403.354583333334</v>
      </c>
      <c r="X396" s="203"/>
      <c r="Y396" s="182"/>
      <c r="Z396" s="182"/>
      <c r="AA396" s="181"/>
      <c r="AB396" s="182"/>
      <c r="AC396" s="256">
        <f t="shared" si="103"/>
        <v>11403.354583333334</v>
      </c>
      <c r="AD396" s="179"/>
      <c r="AE396" s="179"/>
      <c r="AF396" s="204">
        <f t="shared" si="93"/>
        <v>0</v>
      </c>
    </row>
    <row r="397" spans="1:32">
      <c r="A397" s="179">
        <v>385</v>
      </c>
      <c r="B397" s="199" t="s">
        <v>450</v>
      </c>
      <c r="C397" s="199" t="s">
        <v>314</v>
      </c>
      <c r="D397" s="179" t="s">
        <v>125</v>
      </c>
      <c r="E397" s="225" t="s">
        <v>740</v>
      </c>
      <c r="F397" s="201">
        <v>-2402882.85</v>
      </c>
      <c r="G397" s="201">
        <v>-2402882.85</v>
      </c>
      <c r="H397" s="201">
        <v>-2402882.85</v>
      </c>
      <c r="I397" s="201">
        <v>-2402882.85</v>
      </c>
      <c r="J397" s="201">
        <v>-2402882.85</v>
      </c>
      <c r="K397" s="201">
        <v>-2402882.85</v>
      </c>
      <c r="L397" s="201">
        <v>-2402882.85</v>
      </c>
      <c r="M397" s="201">
        <v>-2402882.85</v>
      </c>
      <c r="N397" s="201">
        <v>-2402882.85</v>
      </c>
      <c r="O397" s="201">
        <v>-2402882.85</v>
      </c>
      <c r="P397" s="201">
        <v>-2402882.85</v>
      </c>
      <c r="Q397" s="201">
        <v>-2402882.85</v>
      </c>
      <c r="R397" s="201">
        <v>-2506034.75</v>
      </c>
      <c r="S397" s="202">
        <f t="shared" si="101"/>
        <v>-2407180.8458333337</v>
      </c>
      <c r="T397" s="179"/>
      <c r="U397" s="181"/>
      <c r="V397" s="182"/>
      <c r="W397" s="182">
        <f t="shared" si="102"/>
        <v>-2407180.8458333337</v>
      </c>
      <c r="X397" s="203"/>
      <c r="Y397" s="182"/>
      <c r="Z397" s="182"/>
      <c r="AA397" s="181"/>
      <c r="AB397" s="182"/>
      <c r="AC397" s="256">
        <f t="shared" si="103"/>
        <v>-2407180.8458333337</v>
      </c>
      <c r="AD397" s="179"/>
      <c r="AE397" s="179"/>
      <c r="AF397" s="204">
        <f t="shared" si="93"/>
        <v>0</v>
      </c>
    </row>
    <row r="398" spans="1:32">
      <c r="A398" s="179">
        <v>386</v>
      </c>
      <c r="B398" s="199" t="s">
        <v>450</v>
      </c>
      <c r="C398" s="199" t="s">
        <v>315</v>
      </c>
      <c r="D398" s="199" t="s">
        <v>738</v>
      </c>
      <c r="E398" s="225" t="s">
        <v>741</v>
      </c>
      <c r="F398" s="221">
        <v>84425.49</v>
      </c>
      <c r="G398" s="221">
        <v>84425.49</v>
      </c>
      <c r="H398" s="221">
        <v>84425.49</v>
      </c>
      <c r="I398" s="221">
        <v>84425.49</v>
      </c>
      <c r="J398" s="221">
        <v>84425.49</v>
      </c>
      <c r="K398" s="221">
        <v>84425.49</v>
      </c>
      <c r="L398" s="221">
        <v>84425.49</v>
      </c>
      <c r="M398" s="221">
        <v>84425.49</v>
      </c>
      <c r="N398" s="221">
        <v>84425.49</v>
      </c>
      <c r="O398" s="221">
        <v>84425.49</v>
      </c>
      <c r="P398" s="221">
        <v>84425.49</v>
      </c>
      <c r="Q398" s="221">
        <v>84425.49</v>
      </c>
      <c r="R398" s="221">
        <v>430592.4</v>
      </c>
      <c r="S398" s="224">
        <f t="shared" si="101"/>
        <v>98849.111250000002</v>
      </c>
      <c r="T398" s="179"/>
      <c r="U398" s="181"/>
      <c r="V398" s="182"/>
      <c r="W398" s="182">
        <f t="shared" si="102"/>
        <v>98849.111250000002</v>
      </c>
      <c r="X398" s="203"/>
      <c r="Y398" s="182"/>
      <c r="Z398" s="182"/>
      <c r="AA398" s="181"/>
      <c r="AB398" s="182"/>
      <c r="AC398" s="256">
        <f t="shared" si="103"/>
        <v>98849.111250000002</v>
      </c>
      <c r="AD398" s="179"/>
      <c r="AE398" s="179"/>
      <c r="AF398" s="204">
        <f t="shared" si="93"/>
        <v>0</v>
      </c>
    </row>
    <row r="399" spans="1:32">
      <c r="A399" s="179">
        <v>387</v>
      </c>
      <c r="B399" s="179"/>
      <c r="C399" s="179"/>
      <c r="D399" s="179"/>
      <c r="E399" s="225" t="s">
        <v>316</v>
      </c>
      <c r="F399" s="206">
        <f t="shared" ref="F399:S399" si="104">SUM(F392:F398)</f>
        <v>-254809227.50999999</v>
      </c>
      <c r="G399" s="206">
        <f t="shared" si="104"/>
        <v>-258851760.34999999</v>
      </c>
      <c r="H399" s="206">
        <f t="shared" si="104"/>
        <v>-258849616.34999999</v>
      </c>
      <c r="I399" s="206">
        <f t="shared" si="104"/>
        <v>-258847269.34999999</v>
      </c>
      <c r="J399" s="206">
        <f t="shared" si="104"/>
        <v>-258844922.34999999</v>
      </c>
      <c r="K399" s="206">
        <f t="shared" si="104"/>
        <v>-263842575.34999999</v>
      </c>
      <c r="L399" s="206">
        <f t="shared" si="104"/>
        <v>-268840228.35000002</v>
      </c>
      <c r="M399" s="206">
        <f t="shared" si="104"/>
        <v>-275837881.35000002</v>
      </c>
      <c r="N399" s="206">
        <f t="shared" si="104"/>
        <v>-275835534.35000002</v>
      </c>
      <c r="O399" s="206">
        <f t="shared" si="104"/>
        <v>-295833187.35000002</v>
      </c>
      <c r="P399" s="206">
        <f t="shared" si="104"/>
        <v>-302830840.35000002</v>
      </c>
      <c r="Q399" s="206">
        <f t="shared" si="104"/>
        <v>-302828493.35000002</v>
      </c>
      <c r="R399" s="206">
        <f t="shared" si="104"/>
        <v>-302597658.34000003</v>
      </c>
      <c r="S399" s="207">
        <f t="shared" si="104"/>
        <v>-274995479.31458336</v>
      </c>
      <c r="T399" s="179"/>
      <c r="U399" s="181"/>
      <c r="V399" s="182"/>
      <c r="W399" s="182"/>
      <c r="X399" s="203"/>
      <c r="Y399" s="182"/>
      <c r="Z399" s="182"/>
      <c r="AA399" s="181"/>
      <c r="AB399" s="182"/>
      <c r="AC399" s="179"/>
      <c r="AD399" s="179"/>
      <c r="AE399" s="179"/>
      <c r="AF399" s="204">
        <f t="shared" si="93"/>
        <v>0</v>
      </c>
    </row>
    <row r="400" spans="1:32">
      <c r="A400" s="179">
        <v>388</v>
      </c>
      <c r="B400" s="179"/>
      <c r="C400" s="179"/>
      <c r="D400" s="179"/>
      <c r="E400" s="225"/>
      <c r="F400" s="201"/>
      <c r="G400" s="260"/>
      <c r="H400" s="248"/>
      <c r="I400" s="248"/>
      <c r="J400" s="249"/>
      <c r="K400" s="250"/>
      <c r="L400" s="251"/>
      <c r="M400" s="252"/>
      <c r="N400" s="253"/>
      <c r="O400" s="220"/>
      <c r="P400" s="254"/>
      <c r="Q400" s="261"/>
      <c r="R400" s="201"/>
      <c r="S400" s="219"/>
      <c r="T400" s="179"/>
      <c r="U400" s="181"/>
      <c r="V400" s="182"/>
      <c r="W400" s="182"/>
      <c r="X400" s="203"/>
      <c r="Y400" s="182"/>
      <c r="Z400" s="182"/>
      <c r="AA400" s="181"/>
      <c r="AB400" s="182"/>
      <c r="AC400" s="179"/>
      <c r="AD400" s="179"/>
      <c r="AE400" s="179"/>
      <c r="AF400" s="204">
        <f t="shared" si="93"/>
        <v>0</v>
      </c>
    </row>
    <row r="401" spans="1:32">
      <c r="A401" s="179">
        <v>389</v>
      </c>
      <c r="B401" s="199" t="s">
        <v>450</v>
      </c>
      <c r="C401" s="199" t="s">
        <v>317</v>
      </c>
      <c r="D401" s="199" t="s">
        <v>46</v>
      </c>
      <c r="E401" s="277" t="s">
        <v>318</v>
      </c>
      <c r="F401" s="201">
        <v>-20000000</v>
      </c>
      <c r="G401" s="201">
        <v>-20000000</v>
      </c>
      <c r="H401" s="201">
        <v>-20000000</v>
      </c>
      <c r="I401" s="201">
        <v>-20000000</v>
      </c>
      <c r="J401" s="201">
        <v>-20000000</v>
      </c>
      <c r="K401" s="201">
        <v>-20000000</v>
      </c>
      <c r="L401" s="201">
        <v>-20000000</v>
      </c>
      <c r="M401" s="201">
        <v>-20000000</v>
      </c>
      <c r="N401" s="201">
        <v>-20000000</v>
      </c>
      <c r="O401" s="201">
        <v>-20000000</v>
      </c>
      <c r="P401" s="201">
        <v>-20000000</v>
      </c>
      <c r="Q401" s="201">
        <v>-20000000</v>
      </c>
      <c r="R401" s="201">
        <v>-20000000</v>
      </c>
      <c r="S401" s="202">
        <f t="shared" si="101"/>
        <v>-20000000</v>
      </c>
      <c r="T401" s="179"/>
      <c r="U401" s="181"/>
      <c r="V401" s="182"/>
      <c r="W401" s="182">
        <f t="shared" ref="W401:W418" si="105">+S401</f>
        <v>-20000000</v>
      </c>
      <c r="X401" s="203"/>
      <c r="Y401" s="182"/>
      <c r="Z401" s="182"/>
      <c r="AA401" s="181"/>
      <c r="AB401" s="182"/>
      <c r="AC401" s="256">
        <f t="shared" ref="AC401:AC418" si="106">+S401</f>
        <v>-20000000</v>
      </c>
      <c r="AD401" s="179"/>
      <c r="AE401" s="179"/>
      <c r="AF401" s="204">
        <f t="shared" si="93"/>
        <v>0</v>
      </c>
    </row>
    <row r="402" spans="1:32">
      <c r="A402" s="179">
        <v>390</v>
      </c>
      <c r="B402" s="199" t="s">
        <v>450</v>
      </c>
      <c r="C402" s="199" t="s">
        <v>317</v>
      </c>
      <c r="D402" s="199" t="s">
        <v>222</v>
      </c>
      <c r="E402" s="277" t="s">
        <v>319</v>
      </c>
      <c r="F402" s="201">
        <v>-15000000</v>
      </c>
      <c r="G402" s="201">
        <v>-15000000</v>
      </c>
      <c r="H402" s="201">
        <v>-15000000</v>
      </c>
      <c r="I402" s="201">
        <v>-15000000</v>
      </c>
      <c r="J402" s="201">
        <v>-15000000</v>
      </c>
      <c r="K402" s="201">
        <v>-15000000</v>
      </c>
      <c r="L402" s="201">
        <v>-15000000</v>
      </c>
      <c r="M402" s="201">
        <v>-15000000</v>
      </c>
      <c r="N402" s="201">
        <v>-15000000</v>
      </c>
      <c r="O402" s="201">
        <v>-15000000</v>
      </c>
      <c r="P402" s="201">
        <v>-15000000</v>
      </c>
      <c r="Q402" s="201">
        <v>-15000000</v>
      </c>
      <c r="R402" s="201">
        <v>-15000000</v>
      </c>
      <c r="S402" s="202">
        <f t="shared" si="101"/>
        <v>-15000000</v>
      </c>
      <c r="T402" s="179"/>
      <c r="U402" s="181"/>
      <c r="V402" s="182"/>
      <c r="W402" s="182">
        <f t="shared" si="105"/>
        <v>-15000000</v>
      </c>
      <c r="X402" s="203"/>
      <c r="Y402" s="182"/>
      <c r="Z402" s="182"/>
      <c r="AA402" s="181"/>
      <c r="AB402" s="182"/>
      <c r="AC402" s="256">
        <f t="shared" si="106"/>
        <v>-15000000</v>
      </c>
      <c r="AD402" s="179"/>
      <c r="AE402" s="179"/>
      <c r="AF402" s="204">
        <f t="shared" si="93"/>
        <v>0</v>
      </c>
    </row>
    <row r="403" spans="1:32">
      <c r="A403" s="179">
        <v>391</v>
      </c>
      <c r="B403" s="199" t="s">
        <v>450</v>
      </c>
      <c r="C403" s="199" t="s">
        <v>317</v>
      </c>
      <c r="D403" s="199" t="s">
        <v>224</v>
      </c>
      <c r="E403" s="277" t="s">
        <v>320</v>
      </c>
      <c r="F403" s="201">
        <v>-24361000</v>
      </c>
      <c r="G403" s="201">
        <v>-24361000</v>
      </c>
      <c r="H403" s="201">
        <v>-24341000</v>
      </c>
      <c r="I403" s="201">
        <v>-24341000</v>
      </c>
      <c r="J403" s="201">
        <v>-24341000</v>
      </c>
      <c r="K403" s="201">
        <v>-24249000</v>
      </c>
      <c r="L403" s="201">
        <v>-24249000</v>
      </c>
      <c r="M403" s="201">
        <v>-24249000</v>
      </c>
      <c r="N403" s="201">
        <v>-24239000</v>
      </c>
      <c r="O403" s="201">
        <v>-24239000</v>
      </c>
      <c r="P403" s="201">
        <v>-24239000</v>
      </c>
      <c r="Q403" s="201">
        <v>-24214000</v>
      </c>
      <c r="R403" s="201">
        <v>-24214000</v>
      </c>
      <c r="S403" s="202">
        <f t="shared" si="101"/>
        <v>-24279125</v>
      </c>
      <c r="T403" s="179"/>
      <c r="U403" s="181"/>
      <c r="V403" s="182"/>
      <c r="W403" s="182">
        <f t="shared" si="105"/>
        <v>-24279125</v>
      </c>
      <c r="X403" s="203"/>
      <c r="Y403" s="182"/>
      <c r="Z403" s="182"/>
      <c r="AA403" s="181"/>
      <c r="AB403" s="182"/>
      <c r="AC403" s="256">
        <f t="shared" si="106"/>
        <v>-24279125</v>
      </c>
      <c r="AD403" s="179"/>
      <c r="AE403" s="179"/>
      <c r="AF403" s="204">
        <f t="shared" si="93"/>
        <v>0</v>
      </c>
    </row>
    <row r="404" spans="1:32">
      <c r="A404" s="179">
        <v>392</v>
      </c>
      <c r="B404" s="199" t="s">
        <v>450</v>
      </c>
      <c r="C404" s="199" t="s">
        <v>317</v>
      </c>
      <c r="D404" s="199" t="s">
        <v>226</v>
      </c>
      <c r="E404" s="277" t="s">
        <v>321</v>
      </c>
      <c r="F404" s="201">
        <v>-15000000</v>
      </c>
      <c r="G404" s="201">
        <v>-15000000</v>
      </c>
      <c r="H404" s="201">
        <v>-15000000</v>
      </c>
      <c r="I404" s="201">
        <v>-15000000</v>
      </c>
      <c r="J404" s="201">
        <v>-15000000</v>
      </c>
      <c r="K404" s="201">
        <v>-15000000</v>
      </c>
      <c r="L404" s="201">
        <v>-15000000</v>
      </c>
      <c r="M404" s="201">
        <v>-15000000</v>
      </c>
      <c r="N404" s="201">
        <v>-15000000</v>
      </c>
      <c r="O404" s="201">
        <v>0</v>
      </c>
      <c r="P404" s="201">
        <v>0</v>
      </c>
      <c r="Q404" s="201">
        <v>0</v>
      </c>
      <c r="R404" s="201">
        <v>0</v>
      </c>
      <c r="S404" s="202">
        <f t="shared" si="101"/>
        <v>-10625000</v>
      </c>
      <c r="T404" s="179"/>
      <c r="U404" s="181"/>
      <c r="V404" s="182"/>
      <c r="W404" s="182">
        <f t="shared" si="105"/>
        <v>-10625000</v>
      </c>
      <c r="X404" s="203"/>
      <c r="Y404" s="182"/>
      <c r="Z404" s="182"/>
      <c r="AA404" s="181"/>
      <c r="AB404" s="182"/>
      <c r="AC404" s="256">
        <f t="shared" si="106"/>
        <v>-10625000</v>
      </c>
      <c r="AD404" s="179"/>
      <c r="AE404" s="179"/>
      <c r="AF404" s="204">
        <f t="shared" si="93"/>
        <v>0</v>
      </c>
    </row>
    <row r="405" spans="1:32">
      <c r="A405" s="179">
        <v>393</v>
      </c>
      <c r="B405" s="199" t="s">
        <v>450</v>
      </c>
      <c r="C405" s="199" t="s">
        <v>317</v>
      </c>
      <c r="D405" s="199" t="s">
        <v>228</v>
      </c>
      <c r="E405" s="277" t="s">
        <v>322</v>
      </c>
      <c r="F405" s="201">
        <v>-40000000</v>
      </c>
      <c r="G405" s="201">
        <v>-40000000</v>
      </c>
      <c r="H405" s="201">
        <v>-40000000</v>
      </c>
      <c r="I405" s="201">
        <v>-40000000</v>
      </c>
      <c r="J405" s="201">
        <v>-40000000</v>
      </c>
      <c r="K405" s="201">
        <v>-40000000</v>
      </c>
      <c r="L405" s="201">
        <v>-40000000</v>
      </c>
      <c r="M405" s="201">
        <v>-40000000</v>
      </c>
      <c r="N405" s="201">
        <v>-40000000</v>
      </c>
      <c r="O405" s="201">
        <v>-40000000</v>
      </c>
      <c r="P405" s="201">
        <v>-40000000</v>
      </c>
      <c r="Q405" s="201">
        <v>-40000000</v>
      </c>
      <c r="R405" s="201">
        <v>-40000000</v>
      </c>
      <c r="S405" s="202">
        <f t="shared" si="101"/>
        <v>-40000000</v>
      </c>
      <c r="T405" s="179"/>
      <c r="U405" s="181"/>
      <c r="V405" s="182"/>
      <c r="W405" s="182">
        <f t="shared" si="105"/>
        <v>-40000000</v>
      </c>
      <c r="X405" s="203"/>
      <c r="Y405" s="182"/>
      <c r="Z405" s="182"/>
      <c r="AA405" s="181"/>
      <c r="AB405" s="182"/>
      <c r="AC405" s="256">
        <f t="shared" si="106"/>
        <v>-40000000</v>
      </c>
      <c r="AD405" s="179"/>
      <c r="AE405" s="179"/>
      <c r="AF405" s="204">
        <f t="shared" si="93"/>
        <v>0</v>
      </c>
    </row>
    <row r="406" spans="1:32">
      <c r="A406" s="179">
        <v>394</v>
      </c>
      <c r="B406" s="199" t="s">
        <v>450</v>
      </c>
      <c r="C406" s="199" t="s">
        <v>317</v>
      </c>
      <c r="D406" s="199" t="s">
        <v>230</v>
      </c>
      <c r="E406" s="278" t="s">
        <v>323</v>
      </c>
      <c r="F406" s="201">
        <v>-25000000</v>
      </c>
      <c r="G406" s="201">
        <v>-25000000</v>
      </c>
      <c r="H406" s="201">
        <v>-25000000</v>
      </c>
      <c r="I406" s="201">
        <v>-25000000</v>
      </c>
      <c r="J406" s="201">
        <v>-25000000</v>
      </c>
      <c r="K406" s="201">
        <v>-25000000</v>
      </c>
      <c r="L406" s="201">
        <v>-25000000</v>
      </c>
      <c r="M406" s="201">
        <v>-25000000</v>
      </c>
      <c r="N406" s="201">
        <v>-25000000</v>
      </c>
      <c r="O406" s="201">
        <v>-25000000</v>
      </c>
      <c r="P406" s="201">
        <v>-25000000</v>
      </c>
      <c r="Q406" s="201">
        <v>-25000000</v>
      </c>
      <c r="R406" s="201">
        <v>-25000000</v>
      </c>
      <c r="S406" s="202">
        <f t="shared" si="101"/>
        <v>-25000000</v>
      </c>
      <c r="T406" s="179"/>
      <c r="U406" s="181"/>
      <c r="V406" s="182"/>
      <c r="W406" s="182">
        <f t="shared" si="105"/>
        <v>-25000000</v>
      </c>
      <c r="X406" s="203"/>
      <c r="Y406" s="182"/>
      <c r="Z406" s="182"/>
      <c r="AA406" s="181"/>
      <c r="AB406" s="182"/>
      <c r="AC406" s="256">
        <f t="shared" si="106"/>
        <v>-25000000</v>
      </c>
      <c r="AD406" s="179"/>
      <c r="AE406" s="179"/>
      <c r="AF406" s="204">
        <f t="shared" si="93"/>
        <v>0</v>
      </c>
    </row>
    <row r="407" spans="1:32">
      <c r="A407" s="179">
        <v>395</v>
      </c>
      <c r="B407" s="199" t="s">
        <v>450</v>
      </c>
      <c r="C407" s="199" t="s">
        <v>317</v>
      </c>
      <c r="D407" s="199" t="s">
        <v>232</v>
      </c>
      <c r="E407" s="278" t="s">
        <v>324</v>
      </c>
      <c r="F407" s="201">
        <v>-25000000</v>
      </c>
      <c r="G407" s="201">
        <v>-25000000</v>
      </c>
      <c r="H407" s="201">
        <v>-25000000</v>
      </c>
      <c r="I407" s="201">
        <v>-25000000</v>
      </c>
      <c r="J407" s="201">
        <v>-25000000</v>
      </c>
      <c r="K407" s="201">
        <v>-25000000</v>
      </c>
      <c r="L407" s="201">
        <v>-25000000</v>
      </c>
      <c r="M407" s="201">
        <v>-25000000</v>
      </c>
      <c r="N407" s="201">
        <v>-25000000</v>
      </c>
      <c r="O407" s="201">
        <v>-25000000</v>
      </c>
      <c r="P407" s="201">
        <v>-25000000</v>
      </c>
      <c r="Q407" s="201">
        <v>-25000000</v>
      </c>
      <c r="R407" s="201">
        <v>-25000000</v>
      </c>
      <c r="S407" s="202">
        <f t="shared" si="101"/>
        <v>-25000000</v>
      </c>
      <c r="T407" s="179"/>
      <c r="U407" s="181"/>
      <c r="V407" s="182"/>
      <c r="W407" s="182">
        <f t="shared" si="105"/>
        <v>-25000000</v>
      </c>
      <c r="X407" s="203"/>
      <c r="Y407" s="182"/>
      <c r="Z407" s="182"/>
      <c r="AA407" s="181"/>
      <c r="AB407" s="182"/>
      <c r="AC407" s="256">
        <f t="shared" si="106"/>
        <v>-25000000</v>
      </c>
      <c r="AD407" s="179"/>
      <c r="AE407" s="179"/>
      <c r="AF407" s="204">
        <f t="shared" si="93"/>
        <v>0</v>
      </c>
    </row>
    <row r="408" spans="1:32">
      <c r="A408" s="179">
        <v>396</v>
      </c>
      <c r="B408" s="199" t="s">
        <v>450</v>
      </c>
      <c r="C408" s="199" t="s">
        <v>317</v>
      </c>
      <c r="D408" s="199" t="s">
        <v>235</v>
      </c>
      <c r="E408" s="278" t="s">
        <v>742</v>
      </c>
      <c r="F408" s="201">
        <v>-12500000</v>
      </c>
      <c r="G408" s="201">
        <v>-12500000</v>
      </c>
      <c r="H408" s="201">
        <v>-12500000</v>
      </c>
      <c r="I408" s="201">
        <v>-12500000</v>
      </c>
      <c r="J408" s="201">
        <v>-12500000</v>
      </c>
      <c r="K408" s="201">
        <v>-12500000</v>
      </c>
      <c r="L408" s="201">
        <v>-12500000</v>
      </c>
      <c r="M408" s="201">
        <v>-12500000</v>
      </c>
      <c r="N408" s="201">
        <v>-12500000</v>
      </c>
      <c r="O408" s="201">
        <v>-12500000</v>
      </c>
      <c r="P408" s="201">
        <v>-12500000</v>
      </c>
      <c r="Q408" s="201">
        <v>-12500000</v>
      </c>
      <c r="R408" s="201">
        <v>-12500000</v>
      </c>
      <c r="S408" s="202">
        <f t="shared" si="101"/>
        <v>-12500000</v>
      </c>
      <c r="T408" s="179"/>
      <c r="U408" s="181"/>
      <c r="V408" s="182"/>
      <c r="W408" s="182">
        <f t="shared" si="105"/>
        <v>-12500000</v>
      </c>
      <c r="X408" s="203"/>
      <c r="Y408" s="182"/>
      <c r="Z408" s="182"/>
      <c r="AA408" s="181"/>
      <c r="AB408" s="182"/>
      <c r="AC408" s="256">
        <f t="shared" si="106"/>
        <v>-12500000</v>
      </c>
      <c r="AD408" s="179"/>
      <c r="AE408" s="179"/>
      <c r="AF408" s="204">
        <f t="shared" si="93"/>
        <v>0</v>
      </c>
    </row>
    <row r="409" spans="1:32">
      <c r="A409" s="179">
        <v>397</v>
      </c>
      <c r="B409" s="199" t="s">
        <v>450</v>
      </c>
      <c r="C409" s="199" t="s">
        <v>317</v>
      </c>
      <c r="D409" s="199" t="s">
        <v>236</v>
      </c>
      <c r="E409" s="278" t="s">
        <v>743</v>
      </c>
      <c r="F409" s="201">
        <v>-12500000</v>
      </c>
      <c r="G409" s="201">
        <v>-12500000</v>
      </c>
      <c r="H409" s="201">
        <v>-12500000</v>
      </c>
      <c r="I409" s="201">
        <v>-12500000</v>
      </c>
      <c r="J409" s="201">
        <v>-12500000</v>
      </c>
      <c r="K409" s="201">
        <v>-12500000</v>
      </c>
      <c r="L409" s="201">
        <v>-12500000</v>
      </c>
      <c r="M409" s="201">
        <v>-12500000</v>
      </c>
      <c r="N409" s="201">
        <v>-12500000</v>
      </c>
      <c r="O409" s="201">
        <v>-12500000</v>
      </c>
      <c r="P409" s="201">
        <v>-12500000</v>
      </c>
      <c r="Q409" s="201">
        <v>-12500000</v>
      </c>
      <c r="R409" s="201">
        <v>-12500000</v>
      </c>
      <c r="S409" s="202">
        <f t="shared" si="101"/>
        <v>-12500000</v>
      </c>
      <c r="T409" s="179"/>
      <c r="U409" s="181"/>
      <c r="V409" s="182"/>
      <c r="W409" s="182">
        <f t="shared" si="105"/>
        <v>-12500000</v>
      </c>
      <c r="X409" s="203"/>
      <c r="Y409" s="182"/>
      <c r="Z409" s="182"/>
      <c r="AA409" s="181"/>
      <c r="AB409" s="182"/>
      <c r="AC409" s="256">
        <f t="shared" si="106"/>
        <v>-12500000</v>
      </c>
      <c r="AD409" s="179"/>
      <c r="AE409" s="179"/>
      <c r="AF409" s="204">
        <f t="shared" si="93"/>
        <v>0</v>
      </c>
    </row>
    <row r="410" spans="1:32">
      <c r="A410" s="179">
        <v>398</v>
      </c>
      <c r="B410" s="199" t="s">
        <v>450</v>
      </c>
      <c r="C410" s="199" t="s">
        <v>317</v>
      </c>
      <c r="D410" s="199" t="s">
        <v>237</v>
      </c>
      <c r="E410" s="278" t="s">
        <v>744</v>
      </c>
      <c r="F410" s="201">
        <v>-12500000</v>
      </c>
      <c r="G410" s="201">
        <v>-12500000</v>
      </c>
      <c r="H410" s="201">
        <v>-12500000</v>
      </c>
      <c r="I410" s="201">
        <v>-12500000</v>
      </c>
      <c r="J410" s="201">
        <v>-12500000</v>
      </c>
      <c r="K410" s="201">
        <v>-12500000</v>
      </c>
      <c r="L410" s="201">
        <v>-12500000</v>
      </c>
      <c r="M410" s="201">
        <v>-12500000</v>
      </c>
      <c r="N410" s="201">
        <v>-12500000</v>
      </c>
      <c r="O410" s="201">
        <v>-12500000</v>
      </c>
      <c r="P410" s="201">
        <v>-12500000</v>
      </c>
      <c r="Q410" s="201">
        <v>-12500000</v>
      </c>
      <c r="R410" s="201">
        <v>-12500000</v>
      </c>
      <c r="S410" s="202">
        <f t="shared" si="101"/>
        <v>-12500000</v>
      </c>
      <c r="T410" s="179"/>
      <c r="U410" s="181"/>
      <c r="V410" s="182"/>
      <c r="W410" s="182">
        <f t="shared" si="105"/>
        <v>-12500000</v>
      </c>
      <c r="X410" s="203"/>
      <c r="Y410" s="182"/>
      <c r="Z410" s="182"/>
      <c r="AA410" s="181"/>
      <c r="AB410" s="182"/>
      <c r="AC410" s="256">
        <f t="shared" si="106"/>
        <v>-12500000</v>
      </c>
      <c r="AD410" s="179"/>
      <c r="AE410" s="179"/>
      <c r="AF410" s="204">
        <f t="shared" si="93"/>
        <v>0</v>
      </c>
    </row>
    <row r="411" spans="1:32">
      <c r="A411" s="179">
        <v>399</v>
      </c>
      <c r="B411" s="199" t="s">
        <v>450</v>
      </c>
      <c r="C411" s="199" t="s">
        <v>317</v>
      </c>
      <c r="D411" s="199" t="s">
        <v>238</v>
      </c>
      <c r="E411" s="278" t="s">
        <v>745</v>
      </c>
      <c r="F411" s="201">
        <v>-12500000</v>
      </c>
      <c r="G411" s="201">
        <v>-12500000</v>
      </c>
      <c r="H411" s="201">
        <v>-12500000</v>
      </c>
      <c r="I411" s="201">
        <v>-12500000</v>
      </c>
      <c r="J411" s="201">
        <v>-12500000</v>
      </c>
      <c r="K411" s="201">
        <v>-12500000</v>
      </c>
      <c r="L411" s="201">
        <v>-12500000</v>
      </c>
      <c r="M411" s="201">
        <v>-12500000</v>
      </c>
      <c r="N411" s="201">
        <v>-12500000</v>
      </c>
      <c r="O411" s="201">
        <v>-12500000</v>
      </c>
      <c r="P411" s="201">
        <v>-12500000</v>
      </c>
      <c r="Q411" s="201">
        <v>-12500000</v>
      </c>
      <c r="R411" s="201">
        <v>-12500000</v>
      </c>
      <c r="S411" s="202">
        <f t="shared" si="101"/>
        <v>-12500000</v>
      </c>
      <c r="T411" s="179"/>
      <c r="U411" s="181"/>
      <c r="V411" s="182"/>
      <c r="W411" s="182">
        <f t="shared" si="105"/>
        <v>-12500000</v>
      </c>
      <c r="X411" s="203"/>
      <c r="Y411" s="182"/>
      <c r="Z411" s="182"/>
      <c r="AA411" s="181"/>
      <c r="AB411" s="182"/>
      <c r="AC411" s="256">
        <f t="shared" si="106"/>
        <v>-12500000</v>
      </c>
      <c r="AD411" s="179"/>
      <c r="AE411" s="179"/>
      <c r="AF411" s="204">
        <f t="shared" si="93"/>
        <v>0</v>
      </c>
    </row>
    <row r="412" spans="1:32">
      <c r="A412" s="179">
        <v>400</v>
      </c>
      <c r="B412" s="199" t="s">
        <v>450</v>
      </c>
      <c r="C412" s="199" t="s">
        <v>317</v>
      </c>
      <c r="D412" s="199" t="s">
        <v>1037</v>
      </c>
      <c r="E412" s="278" t="s">
        <v>1063</v>
      </c>
      <c r="F412" s="201">
        <v>0</v>
      </c>
      <c r="G412" s="201">
        <v>0</v>
      </c>
      <c r="H412" s="201">
        <v>0</v>
      </c>
      <c r="I412" s="201">
        <v>0</v>
      </c>
      <c r="J412" s="201">
        <v>0</v>
      </c>
      <c r="K412" s="201">
        <v>0</v>
      </c>
      <c r="L412" s="201">
        <v>-25000000</v>
      </c>
      <c r="M412" s="201">
        <v>-25000000</v>
      </c>
      <c r="N412" s="201">
        <v>-25000000</v>
      </c>
      <c r="O412" s="201">
        <v>-25000000</v>
      </c>
      <c r="P412" s="201">
        <v>-25000000</v>
      </c>
      <c r="Q412" s="201">
        <v>-25000000</v>
      </c>
      <c r="R412" s="201">
        <v>-25000000</v>
      </c>
      <c r="S412" s="202">
        <f t="shared" si="101"/>
        <v>-13541666.666666666</v>
      </c>
      <c r="T412" s="179"/>
      <c r="U412" s="181"/>
      <c r="V412" s="182"/>
      <c r="W412" s="182">
        <f t="shared" si="105"/>
        <v>-13541666.666666666</v>
      </c>
      <c r="X412" s="203"/>
      <c r="Y412" s="182"/>
      <c r="Z412" s="182"/>
      <c r="AA412" s="181"/>
      <c r="AB412" s="182"/>
      <c r="AC412" s="256">
        <f t="shared" si="106"/>
        <v>-13541666.666666666</v>
      </c>
      <c r="AD412" s="179"/>
      <c r="AE412" s="179"/>
      <c r="AF412" s="204"/>
    </row>
    <row r="413" spans="1:32">
      <c r="A413" s="179">
        <v>401</v>
      </c>
      <c r="B413" s="199" t="s">
        <v>450</v>
      </c>
      <c r="C413" s="199" t="s">
        <v>317</v>
      </c>
      <c r="D413" s="199" t="s">
        <v>1039</v>
      </c>
      <c r="E413" s="278" t="s">
        <v>1064</v>
      </c>
      <c r="F413" s="201">
        <v>0</v>
      </c>
      <c r="G413" s="201">
        <v>0</v>
      </c>
      <c r="H413" s="201">
        <v>0</v>
      </c>
      <c r="I413" s="201">
        <v>0</v>
      </c>
      <c r="J413" s="201">
        <v>0</v>
      </c>
      <c r="K413" s="201">
        <v>0</v>
      </c>
      <c r="L413" s="201">
        <v>-20000000</v>
      </c>
      <c r="M413" s="201">
        <v>-20000000</v>
      </c>
      <c r="N413" s="201">
        <v>-20000000</v>
      </c>
      <c r="O413" s="201">
        <v>-20000000</v>
      </c>
      <c r="P413" s="201">
        <v>-20000000</v>
      </c>
      <c r="Q413" s="201">
        <v>-20000000</v>
      </c>
      <c r="R413" s="201">
        <v>-20000000</v>
      </c>
      <c r="S413" s="202">
        <f t="shared" si="101"/>
        <v>-10833333.333333334</v>
      </c>
      <c r="T413" s="179"/>
      <c r="U413" s="181"/>
      <c r="V413" s="182"/>
      <c r="W413" s="182">
        <f t="shared" si="105"/>
        <v>-10833333.333333334</v>
      </c>
      <c r="X413" s="203"/>
      <c r="Y413" s="182"/>
      <c r="Z413" s="182"/>
      <c r="AA413" s="181"/>
      <c r="AB413" s="182"/>
      <c r="AC413" s="256">
        <f t="shared" si="106"/>
        <v>-10833333.333333334</v>
      </c>
      <c r="AD413" s="179"/>
      <c r="AE413" s="179"/>
      <c r="AF413" s="204"/>
    </row>
    <row r="414" spans="1:32">
      <c r="A414" s="179">
        <v>402</v>
      </c>
      <c r="B414" s="199" t="s">
        <v>450</v>
      </c>
      <c r="C414" s="199" t="s">
        <v>317</v>
      </c>
      <c r="D414" s="199" t="s">
        <v>1041</v>
      </c>
      <c r="E414" s="278" t="s">
        <v>1065</v>
      </c>
      <c r="F414" s="201">
        <v>0</v>
      </c>
      <c r="G414" s="201">
        <v>0</v>
      </c>
      <c r="H414" s="201">
        <v>0</v>
      </c>
      <c r="I414" s="201">
        <v>0</v>
      </c>
      <c r="J414" s="201">
        <v>0</v>
      </c>
      <c r="K414" s="201">
        <v>0</v>
      </c>
      <c r="L414" s="201">
        <v>-30000000</v>
      </c>
      <c r="M414" s="201">
        <v>-30000000</v>
      </c>
      <c r="N414" s="201">
        <v>-30000000</v>
      </c>
      <c r="O414" s="201">
        <v>-30000000</v>
      </c>
      <c r="P414" s="201">
        <v>-30000000</v>
      </c>
      <c r="Q414" s="201">
        <v>-30000000</v>
      </c>
      <c r="R414" s="201">
        <v>-30000000</v>
      </c>
      <c r="S414" s="202">
        <f t="shared" si="101"/>
        <v>-16250000</v>
      </c>
      <c r="T414" s="179"/>
      <c r="U414" s="181"/>
      <c r="V414" s="182"/>
      <c r="W414" s="182">
        <f t="shared" si="105"/>
        <v>-16250000</v>
      </c>
      <c r="X414" s="203"/>
      <c r="Y414" s="182"/>
      <c r="Z414" s="182"/>
      <c r="AA414" s="181"/>
      <c r="AB414" s="182"/>
      <c r="AC414" s="256">
        <f t="shared" si="106"/>
        <v>-16250000</v>
      </c>
      <c r="AD414" s="179"/>
      <c r="AE414" s="179"/>
      <c r="AF414" s="204"/>
    </row>
    <row r="415" spans="1:32">
      <c r="A415" s="179">
        <v>403</v>
      </c>
      <c r="B415" s="199" t="s">
        <v>1022</v>
      </c>
      <c r="C415" s="199" t="s">
        <v>317</v>
      </c>
      <c r="D415" s="199" t="s">
        <v>125</v>
      </c>
      <c r="E415" s="278" t="s">
        <v>325</v>
      </c>
      <c r="F415" s="201">
        <v>0</v>
      </c>
      <c r="G415" s="201">
        <v>1515906.26</v>
      </c>
      <c r="H415" s="201">
        <v>1505331.72</v>
      </c>
      <c r="I415" s="201">
        <v>1495453.58</v>
      </c>
      <c r="J415" s="201">
        <v>1485575.44</v>
      </c>
      <c r="K415" s="201">
        <v>1485511.11</v>
      </c>
      <c r="L415" s="201">
        <v>1816372.27</v>
      </c>
      <c r="M415" s="201">
        <v>1829467.33</v>
      </c>
      <c r="N415" s="201">
        <v>1821810</v>
      </c>
      <c r="O415" s="201">
        <v>1809880.74</v>
      </c>
      <c r="P415" s="201">
        <v>1797951.48</v>
      </c>
      <c r="Q415" s="201">
        <v>1785197.07</v>
      </c>
      <c r="R415" s="201">
        <v>1773272.34</v>
      </c>
      <c r="S415" s="202">
        <f t="shared" si="101"/>
        <v>1602924.4308333334</v>
      </c>
      <c r="T415" s="179"/>
      <c r="U415" s="181">
        <f>+S415</f>
        <v>1602924.4308333334</v>
      </c>
      <c r="V415" s="182"/>
      <c r="W415" s="182"/>
      <c r="X415" s="203"/>
      <c r="Y415" s="182"/>
      <c r="Z415" s="182"/>
      <c r="AA415" s="181"/>
      <c r="AB415" s="182"/>
      <c r="AC415" s="256"/>
      <c r="AD415" s="256">
        <f>+S415</f>
        <v>1602924.4308333334</v>
      </c>
      <c r="AE415" s="179"/>
      <c r="AF415" s="204"/>
    </row>
    <row r="416" spans="1:32">
      <c r="A416" s="179">
        <v>404</v>
      </c>
      <c r="B416" s="199" t="s">
        <v>450</v>
      </c>
      <c r="C416" s="199" t="s">
        <v>317</v>
      </c>
      <c r="D416" s="199" t="s">
        <v>239</v>
      </c>
      <c r="E416" s="278" t="s">
        <v>325</v>
      </c>
      <c r="F416" s="201">
        <v>1525788.02</v>
      </c>
      <c r="G416" s="201">
        <v>0</v>
      </c>
      <c r="H416" s="201">
        <v>0</v>
      </c>
      <c r="I416" s="201">
        <v>0</v>
      </c>
      <c r="J416" s="201">
        <v>0</v>
      </c>
      <c r="K416" s="201">
        <v>0</v>
      </c>
      <c r="L416" s="201">
        <v>0</v>
      </c>
      <c r="M416" s="201">
        <v>0</v>
      </c>
      <c r="N416" s="201">
        <v>0</v>
      </c>
      <c r="O416" s="201">
        <v>0</v>
      </c>
      <c r="P416" s="201">
        <v>0</v>
      </c>
      <c r="Q416" s="201">
        <v>0</v>
      </c>
      <c r="R416" s="201">
        <v>0</v>
      </c>
      <c r="S416" s="202">
        <f t="shared" si="101"/>
        <v>63574.500833333332</v>
      </c>
      <c r="T416" s="179"/>
      <c r="U416" s="181">
        <f>+S416</f>
        <v>63574.500833333332</v>
      </c>
      <c r="V416" s="182"/>
      <c r="W416" s="182"/>
      <c r="X416" s="203"/>
      <c r="Y416" s="182"/>
      <c r="Z416" s="182"/>
      <c r="AA416" s="181"/>
      <c r="AB416" s="182"/>
      <c r="AD416" s="256">
        <f>+S416</f>
        <v>63574.500833333332</v>
      </c>
      <c r="AE416" s="179"/>
      <c r="AF416" s="204" t="e">
        <f>+U416+V416-#REF!</f>
        <v>#REF!</v>
      </c>
    </row>
    <row r="417" spans="1:32">
      <c r="A417" s="179">
        <v>405</v>
      </c>
      <c r="B417" s="199" t="s">
        <v>450</v>
      </c>
      <c r="C417" s="199" t="s">
        <v>1066</v>
      </c>
      <c r="D417" s="199" t="s">
        <v>226</v>
      </c>
      <c r="E417" s="278" t="s">
        <v>1067</v>
      </c>
      <c r="F417" s="201">
        <v>0</v>
      </c>
      <c r="G417" s="201">
        <v>0</v>
      </c>
      <c r="H417" s="201">
        <v>0</v>
      </c>
      <c r="I417" s="201">
        <v>0</v>
      </c>
      <c r="J417" s="201">
        <v>0</v>
      </c>
      <c r="K417" s="201">
        <v>0</v>
      </c>
      <c r="L417" s="201">
        <v>0</v>
      </c>
      <c r="M417" s="201">
        <v>0</v>
      </c>
      <c r="N417" s="201">
        <v>0</v>
      </c>
      <c r="O417" s="201">
        <v>-15000000</v>
      </c>
      <c r="P417" s="201">
        <v>-15000000</v>
      </c>
      <c r="Q417" s="201">
        <v>-15000000</v>
      </c>
      <c r="R417" s="201">
        <v>-15000000</v>
      </c>
      <c r="S417" s="202">
        <f t="shared" si="101"/>
        <v>-4375000</v>
      </c>
      <c r="T417" s="179"/>
      <c r="U417" s="181"/>
      <c r="V417" s="182"/>
      <c r="W417" s="182">
        <f t="shared" si="105"/>
        <v>-4375000</v>
      </c>
      <c r="X417" s="203"/>
      <c r="Y417" s="182"/>
      <c r="Z417" s="182"/>
      <c r="AA417" s="181"/>
      <c r="AB417" s="182"/>
      <c r="AC417" s="256">
        <f>+W417</f>
        <v>-4375000</v>
      </c>
      <c r="AD417" s="179"/>
      <c r="AE417" s="179"/>
      <c r="AF417" s="204"/>
    </row>
    <row r="418" spans="1:32">
      <c r="A418" s="179">
        <v>406</v>
      </c>
      <c r="B418" s="199" t="s">
        <v>450</v>
      </c>
      <c r="C418" s="199" t="s">
        <v>328</v>
      </c>
      <c r="D418" s="199" t="s">
        <v>211</v>
      </c>
      <c r="E418" s="279" t="s">
        <v>329</v>
      </c>
      <c r="F418" s="221">
        <v>-53850000</v>
      </c>
      <c r="G418" s="221">
        <v>-52050000</v>
      </c>
      <c r="H418" s="221">
        <v>-54600000</v>
      </c>
      <c r="I418" s="221">
        <v>-31700000</v>
      </c>
      <c r="J418" s="221">
        <v>-57700000</v>
      </c>
      <c r="K418" s="221">
        <v>-54000000</v>
      </c>
      <c r="L418" s="221">
        <v>-11075000</v>
      </c>
      <c r="M418" s="221">
        <v>-12000000</v>
      </c>
      <c r="N418" s="221">
        <v>-24300000</v>
      </c>
      <c r="O418" s="221">
        <v>-8900000</v>
      </c>
      <c r="P418" s="221">
        <v>-12650000</v>
      </c>
      <c r="Q418" s="221">
        <v>-15100000</v>
      </c>
      <c r="R418" s="221">
        <v>-64600000</v>
      </c>
      <c r="S418" s="224">
        <f>((F418+R418)+((G418+H418+I418+J418+K418+L418+M418+N418+O418+P418+Q418)*2))/24</f>
        <v>-32775000</v>
      </c>
      <c r="T418" s="179"/>
      <c r="U418" s="181"/>
      <c r="V418" s="182"/>
      <c r="W418" s="182">
        <f t="shared" si="105"/>
        <v>-32775000</v>
      </c>
      <c r="X418" s="203"/>
      <c r="Y418" s="182"/>
      <c r="Z418" s="182"/>
      <c r="AA418" s="181"/>
      <c r="AB418" s="182"/>
      <c r="AC418" s="256">
        <f t="shared" si="106"/>
        <v>-32775000</v>
      </c>
      <c r="AD418" s="179"/>
      <c r="AE418" s="179"/>
      <c r="AF418" s="204">
        <f t="shared" si="93"/>
        <v>0</v>
      </c>
    </row>
    <row r="419" spans="1:32">
      <c r="A419" s="179">
        <v>407</v>
      </c>
      <c r="B419" s="179"/>
      <c r="C419" s="179"/>
      <c r="D419" s="179"/>
      <c r="E419" s="225" t="s">
        <v>330</v>
      </c>
      <c r="F419" s="206">
        <f t="shared" ref="F419:S419" si="107">SUM(F401:F418)</f>
        <v>-266685211.97999999</v>
      </c>
      <c r="G419" s="206">
        <f t="shared" si="107"/>
        <v>-264895093.74000001</v>
      </c>
      <c r="H419" s="206">
        <f t="shared" si="107"/>
        <v>-267435668.28</v>
      </c>
      <c r="I419" s="206">
        <f t="shared" si="107"/>
        <v>-244545546.41999999</v>
      </c>
      <c r="J419" s="206">
        <f t="shared" si="107"/>
        <v>-270555424.56</v>
      </c>
      <c r="K419" s="206">
        <f t="shared" si="107"/>
        <v>-266763488.88999999</v>
      </c>
      <c r="L419" s="206">
        <f t="shared" si="107"/>
        <v>-298507627.73000002</v>
      </c>
      <c r="M419" s="206">
        <f t="shared" si="107"/>
        <v>-299419532.67000002</v>
      </c>
      <c r="N419" s="206">
        <f t="shared" si="107"/>
        <v>-311717190</v>
      </c>
      <c r="O419" s="206">
        <f t="shared" si="107"/>
        <v>-296329119.25999999</v>
      </c>
      <c r="P419" s="206">
        <f t="shared" si="107"/>
        <v>-300091048.51999998</v>
      </c>
      <c r="Q419" s="206">
        <f t="shared" si="107"/>
        <v>-302528802.93000001</v>
      </c>
      <c r="R419" s="206">
        <f t="shared" si="107"/>
        <v>-352040727.66000003</v>
      </c>
      <c r="S419" s="206">
        <f t="shared" si="107"/>
        <v>-286012626.06833333</v>
      </c>
      <c r="T419" s="179"/>
      <c r="U419" s="181"/>
      <c r="V419" s="182"/>
      <c r="W419" s="182"/>
      <c r="X419" s="203"/>
      <c r="Y419" s="182"/>
      <c r="Z419" s="182"/>
      <c r="AA419" s="181"/>
      <c r="AB419" s="182"/>
      <c r="AC419" s="179"/>
      <c r="AD419" s="179"/>
      <c r="AE419" s="179"/>
      <c r="AF419" s="204">
        <f t="shared" si="93"/>
        <v>0</v>
      </c>
    </row>
    <row r="420" spans="1:32">
      <c r="A420" s="179">
        <v>408</v>
      </c>
      <c r="B420" s="179"/>
      <c r="C420" s="179"/>
      <c r="D420" s="179"/>
      <c r="E420" s="225"/>
      <c r="F420" s="201"/>
      <c r="G420" s="260"/>
      <c r="H420" s="248"/>
      <c r="I420" s="248"/>
      <c r="J420" s="249"/>
      <c r="K420" s="250"/>
      <c r="L420" s="251"/>
      <c r="M420" s="252"/>
      <c r="N420" s="253"/>
      <c r="O420" s="220"/>
      <c r="P420" s="254"/>
      <c r="Q420" s="261"/>
      <c r="R420" s="201"/>
      <c r="S420" s="202">
        <f t="shared" ref="S420:S422" si="108">((F420+R420)+((G420+H420+I420+J420+K420+L420+M420+N420+O420+P420+Q420)*2))/24</f>
        <v>0</v>
      </c>
      <c r="T420" s="179"/>
      <c r="U420" s="181"/>
      <c r="V420" s="182"/>
      <c r="W420" s="182"/>
      <c r="X420" s="203"/>
      <c r="Y420" s="182"/>
      <c r="Z420" s="182"/>
      <c r="AA420" s="181"/>
      <c r="AB420" s="182"/>
      <c r="AC420" s="179"/>
      <c r="AD420" s="179"/>
      <c r="AE420" s="179"/>
      <c r="AF420" s="204">
        <f t="shared" si="93"/>
        <v>0</v>
      </c>
    </row>
    <row r="421" spans="1:32">
      <c r="A421" s="179">
        <v>409</v>
      </c>
      <c r="B421" s="179" t="s">
        <v>1022</v>
      </c>
      <c r="C421" s="179" t="s">
        <v>1068</v>
      </c>
      <c r="D421" s="179" t="s">
        <v>1069</v>
      </c>
      <c r="E421" s="225" t="s">
        <v>1070</v>
      </c>
      <c r="F421" s="201">
        <v>0</v>
      </c>
      <c r="G421" s="260">
        <v>0</v>
      </c>
      <c r="H421" s="248">
        <v>-206053.78</v>
      </c>
      <c r="I421" s="248">
        <v>-199317.51</v>
      </c>
      <c r="J421" s="249">
        <v>-193785.08</v>
      </c>
      <c r="K421" s="250">
        <v>-188235.46</v>
      </c>
      <c r="L421" s="251">
        <v>-183548.05</v>
      </c>
      <c r="M421" s="252">
        <v>-170533.22</v>
      </c>
      <c r="N421" s="253">
        <v>-167018.01</v>
      </c>
      <c r="O421" s="220">
        <v>-162266.29999999999</v>
      </c>
      <c r="P421" s="254">
        <v>-159196.99</v>
      </c>
      <c r="Q421" s="261">
        <v>-156117.07</v>
      </c>
      <c r="R421" s="201">
        <v>-150363.85</v>
      </c>
      <c r="S421" s="202">
        <f t="shared" si="108"/>
        <v>-155104.44958333333</v>
      </c>
      <c r="T421" s="179"/>
      <c r="U421" s="181"/>
      <c r="V421" s="182">
        <f>+S421</f>
        <v>-155104.44958333333</v>
      </c>
      <c r="W421" s="182"/>
      <c r="X421" s="203"/>
      <c r="Y421" s="182"/>
      <c r="Z421" s="182"/>
      <c r="AA421" s="181"/>
      <c r="AB421" s="182"/>
      <c r="AC421" s="179"/>
      <c r="AD421" s="256">
        <f>+V421</f>
        <v>-155104.44958333333</v>
      </c>
      <c r="AE421" s="179"/>
      <c r="AF421" s="204"/>
    </row>
    <row r="422" spans="1:32">
      <c r="A422" s="179">
        <v>410</v>
      </c>
      <c r="B422" s="179" t="s">
        <v>1022</v>
      </c>
      <c r="C422" s="179" t="s">
        <v>1068</v>
      </c>
      <c r="D422" s="179" t="s">
        <v>1071</v>
      </c>
      <c r="E422" s="225" t="s">
        <v>1072</v>
      </c>
      <c r="F422" s="201">
        <v>0</v>
      </c>
      <c r="G422" s="260">
        <v>0</v>
      </c>
      <c r="H422" s="248">
        <v>0</v>
      </c>
      <c r="I422" s="248">
        <v>0</v>
      </c>
      <c r="J422" s="249">
        <v>0</v>
      </c>
      <c r="K422" s="250">
        <v>0</v>
      </c>
      <c r="L422" s="251">
        <v>0</v>
      </c>
      <c r="M422" s="252">
        <v>0</v>
      </c>
      <c r="N422" s="253">
        <v>0</v>
      </c>
      <c r="O422" s="220">
        <v>0</v>
      </c>
      <c r="P422" s="254">
        <v>0</v>
      </c>
      <c r="Q422" s="261">
        <v>0</v>
      </c>
      <c r="R422" s="201">
        <v>0</v>
      </c>
      <c r="S422" s="202">
        <f t="shared" si="108"/>
        <v>0</v>
      </c>
      <c r="T422" s="179"/>
      <c r="U422" s="181"/>
      <c r="V422" s="182"/>
      <c r="W422" s="182"/>
      <c r="X422" s="203"/>
      <c r="Y422" s="182"/>
      <c r="Z422" s="182"/>
      <c r="AA422" s="181"/>
      <c r="AB422" s="182"/>
      <c r="AC422" s="179"/>
      <c r="AD422" s="179"/>
      <c r="AE422" s="179"/>
      <c r="AF422" s="204"/>
    </row>
    <row r="423" spans="1:32">
      <c r="A423" s="179">
        <v>411</v>
      </c>
      <c r="B423" s="179"/>
      <c r="C423" s="179"/>
      <c r="D423" s="179"/>
      <c r="E423" s="225"/>
      <c r="F423" s="201"/>
      <c r="G423" s="260"/>
      <c r="H423" s="248"/>
      <c r="I423" s="248"/>
      <c r="J423" s="249"/>
      <c r="K423" s="250"/>
      <c r="L423" s="251"/>
      <c r="M423" s="252"/>
      <c r="N423" s="253"/>
      <c r="O423" s="220"/>
      <c r="P423" s="254"/>
      <c r="Q423" s="261"/>
      <c r="R423" s="201"/>
      <c r="S423" s="219"/>
      <c r="T423" s="179"/>
      <c r="U423" s="181"/>
      <c r="V423" s="182"/>
      <c r="W423" s="182"/>
      <c r="X423" s="203"/>
      <c r="Y423" s="182"/>
      <c r="Z423" s="182"/>
      <c r="AA423" s="181"/>
      <c r="AB423" s="182"/>
      <c r="AC423" s="179"/>
      <c r="AD423" s="179"/>
      <c r="AE423" s="179"/>
      <c r="AF423" s="204"/>
    </row>
    <row r="424" spans="1:32">
      <c r="A424" s="179">
        <v>412</v>
      </c>
      <c r="B424" s="199" t="s">
        <v>450</v>
      </c>
      <c r="C424" s="199" t="s">
        <v>331</v>
      </c>
      <c r="D424" s="179" t="s">
        <v>125</v>
      </c>
      <c r="E424" s="225" t="s">
        <v>332</v>
      </c>
      <c r="F424" s="201">
        <v>0</v>
      </c>
      <c r="G424" s="201">
        <v>-30000000</v>
      </c>
      <c r="H424" s="201">
        <v>-30000000</v>
      </c>
      <c r="I424" s="201">
        <v>-70000000</v>
      </c>
      <c r="J424" s="201">
        <v>-70000000</v>
      </c>
      <c r="K424" s="201">
        <v>-70000000</v>
      </c>
      <c r="L424" s="201">
        <v>-40000000</v>
      </c>
      <c r="M424" s="201">
        <v>-40000000</v>
      </c>
      <c r="N424" s="201">
        <v>-40000000</v>
      </c>
      <c r="O424" s="201">
        <v>-40000000</v>
      </c>
      <c r="P424" s="201">
        <v>-40000000</v>
      </c>
      <c r="Q424" s="201">
        <v>-40000000</v>
      </c>
      <c r="R424" s="201">
        <v>0</v>
      </c>
      <c r="S424" s="219">
        <f t="shared" si="101"/>
        <v>-42500000</v>
      </c>
      <c r="T424" s="179"/>
      <c r="U424" s="181"/>
      <c r="V424" s="182"/>
      <c r="W424" s="182">
        <f t="shared" ref="W424:W425" si="109">+S424</f>
        <v>-42500000</v>
      </c>
      <c r="X424" s="203"/>
      <c r="Y424" s="182"/>
      <c r="Z424" s="182"/>
      <c r="AA424" s="181"/>
      <c r="AB424" s="182"/>
      <c r="AC424" s="256">
        <f>+S424</f>
        <v>-42500000</v>
      </c>
      <c r="AD424" s="179"/>
      <c r="AE424" s="179"/>
      <c r="AF424" s="204">
        <f t="shared" si="93"/>
        <v>0</v>
      </c>
    </row>
    <row r="425" spans="1:32">
      <c r="A425" s="179">
        <v>413</v>
      </c>
      <c r="B425" s="199" t="s">
        <v>450</v>
      </c>
      <c r="C425" s="199" t="s">
        <v>333</v>
      </c>
      <c r="D425" s="199" t="s">
        <v>334</v>
      </c>
      <c r="E425" s="279" t="s">
        <v>335</v>
      </c>
      <c r="F425" s="201">
        <v>0</v>
      </c>
      <c r="G425" s="201">
        <v>0</v>
      </c>
      <c r="H425" s="201">
        <v>0</v>
      </c>
      <c r="I425" s="201">
        <v>0</v>
      </c>
      <c r="J425" s="201">
        <v>0</v>
      </c>
      <c r="K425" s="201">
        <v>0</v>
      </c>
      <c r="L425" s="201">
        <v>0</v>
      </c>
      <c r="M425" s="201">
        <v>0</v>
      </c>
      <c r="N425" s="201">
        <v>0</v>
      </c>
      <c r="O425" s="201">
        <v>0</v>
      </c>
      <c r="P425" s="201">
        <v>0</v>
      </c>
      <c r="Q425" s="201">
        <v>0</v>
      </c>
      <c r="R425" s="201">
        <v>0</v>
      </c>
      <c r="S425" s="219">
        <f t="shared" si="101"/>
        <v>0</v>
      </c>
      <c r="T425" s="179"/>
      <c r="U425" s="181"/>
      <c r="V425" s="182"/>
      <c r="W425" s="182">
        <f t="shared" si="109"/>
        <v>0</v>
      </c>
      <c r="X425" s="203"/>
      <c r="Y425" s="182"/>
      <c r="Z425" s="182"/>
      <c r="AA425" s="181"/>
      <c r="AB425" s="182"/>
      <c r="AC425" s="256">
        <f>+S425</f>
        <v>0</v>
      </c>
      <c r="AD425" s="179"/>
      <c r="AE425" s="179"/>
      <c r="AF425" s="204">
        <f t="shared" si="93"/>
        <v>0</v>
      </c>
    </row>
    <row r="426" spans="1:32">
      <c r="A426" s="179">
        <v>414</v>
      </c>
      <c r="B426" s="179"/>
      <c r="C426" s="179"/>
      <c r="D426" s="179"/>
      <c r="E426" s="225"/>
      <c r="F426" s="201"/>
      <c r="G426" s="260"/>
      <c r="H426" s="248"/>
      <c r="I426" s="248"/>
      <c r="J426" s="249"/>
      <c r="K426" s="250"/>
      <c r="L426" s="251"/>
      <c r="M426" s="252"/>
      <c r="N426" s="253"/>
      <c r="O426" s="220"/>
      <c r="P426" s="254"/>
      <c r="Q426" s="261"/>
      <c r="R426" s="201"/>
      <c r="S426" s="219"/>
      <c r="T426" s="179"/>
      <c r="U426" s="181"/>
      <c r="V426" s="182"/>
      <c r="W426" s="182"/>
      <c r="X426" s="203"/>
      <c r="Y426" s="182"/>
      <c r="Z426" s="182"/>
      <c r="AA426" s="181"/>
      <c r="AB426" s="182"/>
      <c r="AC426" s="179"/>
      <c r="AD426" s="179"/>
      <c r="AE426" s="179"/>
      <c r="AF426" s="204">
        <f t="shared" si="93"/>
        <v>0</v>
      </c>
    </row>
    <row r="427" spans="1:32">
      <c r="A427" s="179">
        <v>415</v>
      </c>
      <c r="B427" s="199" t="s">
        <v>450</v>
      </c>
      <c r="C427" s="199" t="s">
        <v>336</v>
      </c>
      <c r="D427" s="199" t="s">
        <v>22</v>
      </c>
      <c r="E427" s="225" t="s">
        <v>746</v>
      </c>
      <c r="F427" s="201">
        <v>-6429388.5499999998</v>
      </c>
      <c r="G427" s="201">
        <v>-3052420.41</v>
      </c>
      <c r="H427" s="201">
        <v>-1738753.51</v>
      </c>
      <c r="I427" s="201">
        <v>-1658173.93</v>
      </c>
      <c r="J427" s="201">
        <v>-2409461.09</v>
      </c>
      <c r="K427" s="201">
        <v>-2747484.7</v>
      </c>
      <c r="L427" s="201">
        <v>-2696374.04</v>
      </c>
      <c r="M427" s="201">
        <v>-2878166.01</v>
      </c>
      <c r="N427" s="201">
        <v>-4328379.6399999997</v>
      </c>
      <c r="O427" s="201">
        <v>-3695293.5</v>
      </c>
      <c r="P427" s="201">
        <v>-3240152.14</v>
      </c>
      <c r="Q427" s="201">
        <v>-3867143.32</v>
      </c>
      <c r="R427" s="201">
        <v>-6520933.0099999998</v>
      </c>
      <c r="S427" s="202">
        <f t="shared" si="101"/>
        <v>-3232246.9224999999</v>
      </c>
      <c r="T427" s="179"/>
      <c r="U427" s="181"/>
      <c r="V427" s="182">
        <f t="shared" ref="V427:V440" si="110">+S427</f>
        <v>-3232246.9224999999</v>
      </c>
      <c r="W427" s="182"/>
      <c r="X427" s="203"/>
      <c r="Y427" s="182"/>
      <c r="Z427" s="182"/>
      <c r="AA427" s="181"/>
      <c r="AB427" s="182"/>
      <c r="AC427" s="179"/>
      <c r="AD427" s="256">
        <f t="shared" ref="AD427:AD441" si="111">+V427</f>
        <v>-3232246.9224999999</v>
      </c>
      <c r="AE427" s="179"/>
      <c r="AF427" s="204">
        <f t="shared" si="93"/>
        <v>0</v>
      </c>
    </row>
    <row r="428" spans="1:32">
      <c r="A428" s="179">
        <v>416</v>
      </c>
      <c r="B428" s="199" t="s">
        <v>450</v>
      </c>
      <c r="C428" s="199" t="s">
        <v>337</v>
      </c>
      <c r="D428" s="199" t="s">
        <v>338</v>
      </c>
      <c r="E428" s="212" t="s">
        <v>747</v>
      </c>
      <c r="F428" s="201">
        <v>-557521.93999999994</v>
      </c>
      <c r="G428" s="201">
        <v>-336848.1</v>
      </c>
      <c r="H428" s="201">
        <v>-178970.22</v>
      </c>
      <c r="I428" s="201">
        <v>-326239.73</v>
      </c>
      <c r="J428" s="201">
        <v>-129589.75</v>
      </c>
      <c r="K428" s="201">
        <v>-163776.26</v>
      </c>
      <c r="L428" s="201">
        <v>-372115.42</v>
      </c>
      <c r="M428" s="201">
        <v>-361277.87</v>
      </c>
      <c r="N428" s="201">
        <v>-370995.73</v>
      </c>
      <c r="O428" s="201">
        <v>-474940.26</v>
      </c>
      <c r="P428" s="201">
        <v>-471474.43</v>
      </c>
      <c r="Q428" s="201">
        <v>-268582.7</v>
      </c>
      <c r="R428" s="201">
        <v>-440504.1</v>
      </c>
      <c r="S428" s="202">
        <f t="shared" si="101"/>
        <v>-329485.29083333333</v>
      </c>
      <c r="T428" s="179"/>
      <c r="U428" s="181"/>
      <c r="V428" s="182">
        <f t="shared" si="110"/>
        <v>-329485.29083333333</v>
      </c>
      <c r="W428" s="182"/>
      <c r="X428" s="203"/>
      <c r="Y428" s="182"/>
      <c r="Z428" s="182"/>
      <c r="AA428" s="181"/>
      <c r="AB428" s="182"/>
      <c r="AC428" s="179"/>
      <c r="AD428" s="256">
        <f t="shared" si="111"/>
        <v>-329485.29083333333</v>
      </c>
      <c r="AE428" s="179"/>
      <c r="AF428" s="204">
        <f t="shared" si="93"/>
        <v>0</v>
      </c>
    </row>
    <row r="429" spans="1:32">
      <c r="A429" s="179">
        <v>417</v>
      </c>
      <c r="B429" s="199" t="s">
        <v>450</v>
      </c>
      <c r="C429" s="199" t="s">
        <v>337</v>
      </c>
      <c r="D429" s="199" t="s">
        <v>365</v>
      </c>
      <c r="E429" s="225" t="s">
        <v>339</v>
      </c>
      <c r="F429" s="201">
        <v>-43539082.770000003</v>
      </c>
      <c r="G429" s="201">
        <v>-26860683.850000001</v>
      </c>
      <c r="H429" s="201">
        <v>-40298348.840000004</v>
      </c>
      <c r="I429" s="201">
        <v>-48354825.450000003</v>
      </c>
      <c r="J429" s="201">
        <v>-10887326.09</v>
      </c>
      <c r="K429" s="201">
        <v>-7322383.7400000002</v>
      </c>
      <c r="L429" s="201">
        <v>-7672115.7999999998</v>
      </c>
      <c r="M429" s="201">
        <v>-7408981.7199999997</v>
      </c>
      <c r="N429" s="201">
        <v>-7498183.4800000004</v>
      </c>
      <c r="O429" s="201">
        <v>-8246130.1399999997</v>
      </c>
      <c r="P429" s="201">
        <v>-13966099.76</v>
      </c>
      <c r="Q429" s="201">
        <v>-17572127.510000002</v>
      </c>
      <c r="R429" s="201">
        <v>-26928352.75</v>
      </c>
      <c r="S429" s="202">
        <f t="shared" si="101"/>
        <v>-19276743.678333331</v>
      </c>
      <c r="T429" s="179"/>
      <c r="U429" s="181"/>
      <c r="V429" s="182">
        <f t="shared" si="110"/>
        <v>-19276743.678333331</v>
      </c>
      <c r="W429" s="182"/>
      <c r="X429" s="203"/>
      <c r="Y429" s="182"/>
      <c r="Z429" s="182"/>
      <c r="AA429" s="181"/>
      <c r="AB429" s="182"/>
      <c r="AC429" s="179"/>
      <c r="AD429" s="256">
        <f t="shared" si="111"/>
        <v>-19276743.678333331</v>
      </c>
      <c r="AE429" s="179"/>
      <c r="AF429" s="204">
        <f t="shared" si="93"/>
        <v>0</v>
      </c>
    </row>
    <row r="430" spans="1:32">
      <c r="A430" s="179">
        <v>418</v>
      </c>
      <c r="B430" s="199" t="s">
        <v>450</v>
      </c>
      <c r="C430" s="199" t="s">
        <v>337</v>
      </c>
      <c r="D430" s="199" t="s">
        <v>166</v>
      </c>
      <c r="E430" s="279" t="s">
        <v>748</v>
      </c>
      <c r="F430" s="201">
        <v>-245670.98</v>
      </c>
      <c r="G430" s="201">
        <v>0</v>
      </c>
      <c r="H430" s="201">
        <v>-23614.45</v>
      </c>
      <c r="I430" s="201">
        <v>-44412.61</v>
      </c>
      <c r="J430" s="201">
        <v>-66013.789999999994</v>
      </c>
      <c r="K430" s="201">
        <v>-88940.15</v>
      </c>
      <c r="L430" s="201">
        <v>-110629.87</v>
      </c>
      <c r="M430" s="201">
        <v>-131228.97</v>
      </c>
      <c r="N430" s="201">
        <v>-152858.88</v>
      </c>
      <c r="O430" s="201">
        <v>-172506.03</v>
      </c>
      <c r="P430" s="201">
        <v>-192985.69</v>
      </c>
      <c r="Q430" s="201">
        <v>-216037.74</v>
      </c>
      <c r="R430" s="201">
        <v>-237373</v>
      </c>
      <c r="S430" s="202">
        <f t="shared" si="101"/>
        <v>-120062.51416666666</v>
      </c>
      <c r="T430" s="179"/>
      <c r="U430" s="181"/>
      <c r="V430" s="182">
        <f t="shared" si="110"/>
        <v>-120062.51416666666</v>
      </c>
      <c r="W430" s="182"/>
      <c r="X430" s="203"/>
      <c r="Y430" s="182"/>
      <c r="Z430" s="182"/>
      <c r="AA430" s="181"/>
      <c r="AB430" s="182"/>
      <c r="AC430" s="179"/>
      <c r="AD430" s="256">
        <f t="shared" si="111"/>
        <v>-120062.51416666666</v>
      </c>
      <c r="AE430" s="179"/>
      <c r="AF430" s="204">
        <f t="shared" si="93"/>
        <v>0</v>
      </c>
    </row>
    <row r="431" spans="1:32">
      <c r="A431" s="179">
        <v>419</v>
      </c>
      <c r="B431" s="199" t="s">
        <v>450</v>
      </c>
      <c r="C431" s="199" t="s">
        <v>337</v>
      </c>
      <c r="D431" s="199" t="s">
        <v>340</v>
      </c>
      <c r="E431" s="279" t="s">
        <v>749</v>
      </c>
      <c r="F431" s="201">
        <v>-11172210.310000001</v>
      </c>
      <c r="G431" s="201">
        <v>-5667710.3099999996</v>
      </c>
      <c r="H431" s="201">
        <v>-2893939.67</v>
      </c>
      <c r="I431" s="201">
        <v>-3106406.66</v>
      </c>
      <c r="J431" s="201">
        <v>-3421205.3</v>
      </c>
      <c r="K431" s="201">
        <v>-3515414.66</v>
      </c>
      <c r="L431" s="201">
        <v>-2452428.29</v>
      </c>
      <c r="M431" s="201">
        <v>-7659905.5899999999</v>
      </c>
      <c r="N431" s="201">
        <v>-2839792</v>
      </c>
      <c r="O431" s="201">
        <v>-4132064.97</v>
      </c>
      <c r="P431" s="201">
        <v>-6589053.7599999998</v>
      </c>
      <c r="Q431" s="201">
        <v>-8140193.0800000001</v>
      </c>
      <c r="R431" s="201">
        <v>-5546502.1100000003</v>
      </c>
      <c r="S431" s="202">
        <f t="shared" si="101"/>
        <v>-4898122.541666667</v>
      </c>
      <c r="T431" s="179"/>
      <c r="U431" s="181"/>
      <c r="V431" s="182">
        <f t="shared" si="110"/>
        <v>-4898122.541666667</v>
      </c>
      <c r="W431" s="182"/>
      <c r="X431" s="203"/>
      <c r="Y431" s="182"/>
      <c r="Z431" s="182"/>
      <c r="AA431" s="181"/>
      <c r="AB431" s="182"/>
      <c r="AC431" s="179"/>
      <c r="AD431" s="256">
        <f t="shared" si="111"/>
        <v>-4898122.541666667</v>
      </c>
      <c r="AE431" s="179"/>
      <c r="AF431" s="204">
        <f t="shared" si="93"/>
        <v>0</v>
      </c>
    </row>
    <row r="432" spans="1:32">
      <c r="A432" s="179">
        <v>420</v>
      </c>
      <c r="B432" s="199" t="s">
        <v>450</v>
      </c>
      <c r="C432" s="199" t="s">
        <v>337</v>
      </c>
      <c r="D432" s="199" t="s">
        <v>750</v>
      </c>
      <c r="E432" s="225" t="s">
        <v>341</v>
      </c>
      <c r="F432" s="201">
        <v>-3247355.18</v>
      </c>
      <c r="G432" s="201">
        <v>-2950390.62</v>
      </c>
      <c r="H432" s="201">
        <v>-2864483.76</v>
      </c>
      <c r="I432" s="201">
        <v>-1682878.63</v>
      </c>
      <c r="J432" s="201">
        <v>-737494.22</v>
      </c>
      <c r="K432" s="201">
        <v>-482887.61</v>
      </c>
      <c r="L432" s="201">
        <v>-464115.63</v>
      </c>
      <c r="M432" s="201">
        <v>-980571.85</v>
      </c>
      <c r="N432" s="201">
        <v>-517872.79</v>
      </c>
      <c r="O432" s="201">
        <v>-410602.67</v>
      </c>
      <c r="P432" s="201">
        <v>-611688.97</v>
      </c>
      <c r="Q432" s="201">
        <v>-407659.48</v>
      </c>
      <c r="R432" s="201">
        <v>-1112884.77</v>
      </c>
      <c r="S432" s="202">
        <f t="shared" si="101"/>
        <v>-1190897.1837500001</v>
      </c>
      <c r="T432" s="179"/>
      <c r="U432" s="181"/>
      <c r="V432" s="182">
        <f t="shared" si="110"/>
        <v>-1190897.1837500001</v>
      </c>
      <c r="W432" s="182"/>
      <c r="X432" s="203"/>
      <c r="Y432" s="182"/>
      <c r="Z432" s="182"/>
      <c r="AA432" s="181"/>
      <c r="AB432" s="182"/>
      <c r="AC432" s="179"/>
      <c r="AD432" s="256">
        <f t="shared" si="111"/>
        <v>-1190897.1837500001</v>
      </c>
      <c r="AE432" s="179"/>
      <c r="AF432" s="204">
        <f t="shared" si="93"/>
        <v>0</v>
      </c>
    </row>
    <row r="433" spans="1:32">
      <c r="A433" s="179">
        <v>421</v>
      </c>
      <c r="B433" s="199" t="s">
        <v>450</v>
      </c>
      <c r="C433" s="199" t="s">
        <v>337</v>
      </c>
      <c r="D433" s="199" t="s">
        <v>751</v>
      </c>
      <c r="E433" s="225" t="s">
        <v>752</v>
      </c>
      <c r="F433" s="201">
        <v>-1523.6</v>
      </c>
      <c r="G433" s="201">
        <v>-2424.7800000000002</v>
      </c>
      <c r="H433" s="201">
        <v>-541.85</v>
      </c>
      <c r="I433" s="201">
        <v>115.64</v>
      </c>
      <c r="J433" s="201">
        <v>-1229.81</v>
      </c>
      <c r="K433" s="201">
        <v>-6089.12</v>
      </c>
      <c r="L433" s="201">
        <v>-74.599999999999497</v>
      </c>
      <c r="M433" s="201">
        <v>-11322.06</v>
      </c>
      <c r="N433" s="201">
        <v>-61.779999999997003</v>
      </c>
      <c r="O433" s="201">
        <v>-289.77999999999702</v>
      </c>
      <c r="P433" s="201">
        <v>-899.42999999999699</v>
      </c>
      <c r="Q433" s="201">
        <v>-25.9899999999969</v>
      </c>
      <c r="R433" s="201">
        <v>-9861.52</v>
      </c>
      <c r="S433" s="202">
        <f t="shared" si="101"/>
        <v>-2378.0099999999989</v>
      </c>
      <c r="T433" s="179"/>
      <c r="U433" s="181"/>
      <c r="V433" s="182">
        <f t="shared" si="110"/>
        <v>-2378.0099999999989</v>
      </c>
      <c r="W433" s="182"/>
      <c r="X433" s="203"/>
      <c r="Y433" s="182"/>
      <c r="Z433" s="182"/>
      <c r="AA433" s="181"/>
      <c r="AB433" s="182"/>
      <c r="AC433" s="179"/>
      <c r="AD433" s="256">
        <f t="shared" si="111"/>
        <v>-2378.0099999999989</v>
      </c>
      <c r="AE433" s="179"/>
      <c r="AF433" s="204">
        <f t="shared" si="93"/>
        <v>0</v>
      </c>
    </row>
    <row r="434" spans="1:32">
      <c r="A434" s="179">
        <v>422</v>
      </c>
      <c r="B434" s="199" t="s">
        <v>450</v>
      </c>
      <c r="C434" s="199" t="s">
        <v>337</v>
      </c>
      <c r="D434" s="199" t="s">
        <v>753</v>
      </c>
      <c r="E434" s="225" t="s">
        <v>754</v>
      </c>
      <c r="F434" s="201">
        <v>0</v>
      </c>
      <c r="G434" s="201">
        <v>4.13</v>
      </c>
      <c r="H434" s="201">
        <v>4.13</v>
      </c>
      <c r="I434" s="201">
        <v>4.13</v>
      </c>
      <c r="J434" s="201">
        <v>4.13</v>
      </c>
      <c r="K434" s="201">
        <v>56.1</v>
      </c>
      <c r="L434" s="201">
        <v>56.1</v>
      </c>
      <c r="M434" s="201">
        <v>2656.1</v>
      </c>
      <c r="N434" s="201">
        <v>-4162.92</v>
      </c>
      <c r="O434" s="201">
        <v>-4162.92</v>
      </c>
      <c r="P434" s="201">
        <v>-4162.92</v>
      </c>
      <c r="Q434" s="201">
        <v>0</v>
      </c>
      <c r="R434" s="201">
        <v>0</v>
      </c>
      <c r="S434" s="202">
        <f t="shared" si="101"/>
        <v>-808.66166666666675</v>
      </c>
      <c r="T434" s="179"/>
      <c r="U434" s="181"/>
      <c r="V434" s="182">
        <f t="shared" si="110"/>
        <v>-808.66166666666675</v>
      </c>
      <c r="W434" s="182"/>
      <c r="X434" s="203"/>
      <c r="Y434" s="182"/>
      <c r="Z434" s="182"/>
      <c r="AA434" s="181"/>
      <c r="AB434" s="182"/>
      <c r="AC434" s="179"/>
      <c r="AD434" s="256">
        <f t="shared" si="111"/>
        <v>-808.66166666666675</v>
      </c>
      <c r="AE434" s="179"/>
      <c r="AF434" s="204">
        <f t="shared" si="93"/>
        <v>0</v>
      </c>
    </row>
    <row r="435" spans="1:32">
      <c r="A435" s="179">
        <v>423</v>
      </c>
      <c r="B435" s="199" t="s">
        <v>450</v>
      </c>
      <c r="C435" s="199" t="s">
        <v>337</v>
      </c>
      <c r="D435" s="199" t="s">
        <v>755</v>
      </c>
      <c r="E435" s="225" t="s">
        <v>756</v>
      </c>
      <c r="F435" s="201">
        <v>2.89901436190121E-12</v>
      </c>
      <c r="G435" s="201">
        <v>0</v>
      </c>
      <c r="H435" s="201">
        <v>0</v>
      </c>
      <c r="I435" s="201">
        <v>-114581.26</v>
      </c>
      <c r="J435" s="201">
        <v>-116772.93</v>
      </c>
      <c r="K435" s="201">
        <v>0</v>
      </c>
      <c r="L435" s="201">
        <v>0</v>
      </c>
      <c r="M435" s="201">
        <v>50964.44</v>
      </c>
      <c r="N435" s="201">
        <v>-117909.33</v>
      </c>
      <c r="O435" s="201">
        <v>-112026.75</v>
      </c>
      <c r="P435" s="201">
        <v>51255.519999999997</v>
      </c>
      <c r="Q435" s="201">
        <v>101096.61</v>
      </c>
      <c r="R435" s="201">
        <v>101096.61</v>
      </c>
      <c r="S435" s="202">
        <f t="shared" si="101"/>
        <v>-17285.449583333335</v>
      </c>
      <c r="T435" s="179"/>
      <c r="U435" s="181"/>
      <c r="V435" s="182">
        <f t="shared" si="110"/>
        <v>-17285.449583333335</v>
      </c>
      <c r="W435" s="182"/>
      <c r="X435" s="203"/>
      <c r="Y435" s="182"/>
      <c r="Z435" s="182"/>
      <c r="AA435" s="181"/>
      <c r="AB435" s="182"/>
      <c r="AC435" s="179"/>
      <c r="AD435" s="256">
        <f t="shared" si="111"/>
        <v>-17285.449583333335</v>
      </c>
      <c r="AE435" s="179"/>
      <c r="AF435" s="204">
        <f t="shared" si="93"/>
        <v>0</v>
      </c>
    </row>
    <row r="436" spans="1:32">
      <c r="A436" s="179">
        <v>424</v>
      </c>
      <c r="B436" s="199" t="s">
        <v>450</v>
      </c>
      <c r="C436" s="199" t="s">
        <v>337</v>
      </c>
      <c r="D436" s="199" t="s">
        <v>757</v>
      </c>
      <c r="E436" s="225" t="s">
        <v>758</v>
      </c>
      <c r="F436" s="201">
        <v>-20867.39</v>
      </c>
      <c r="G436" s="201">
        <v>-19631.25</v>
      </c>
      <c r="H436" s="201">
        <v>-19126.38</v>
      </c>
      <c r="I436" s="201">
        <v>-18210.55</v>
      </c>
      <c r="J436" s="201">
        <v>-15794.76</v>
      </c>
      <c r="K436" s="201">
        <v>-13267.2</v>
      </c>
      <c r="L436" s="201">
        <v>-12174.84</v>
      </c>
      <c r="M436" s="201">
        <v>-14643.43</v>
      </c>
      <c r="N436" s="201">
        <v>-16296.07</v>
      </c>
      <c r="O436" s="201">
        <v>-16851.669999999998</v>
      </c>
      <c r="P436" s="201">
        <v>-18984.599999999999</v>
      </c>
      <c r="Q436" s="201">
        <v>-9215.7099999999991</v>
      </c>
      <c r="R436" s="201">
        <v>-11663.77</v>
      </c>
      <c r="S436" s="202">
        <f t="shared" si="101"/>
        <v>-15871.836666666668</v>
      </c>
      <c r="T436" s="179"/>
      <c r="U436" s="181"/>
      <c r="V436" s="182">
        <f t="shared" si="110"/>
        <v>-15871.836666666668</v>
      </c>
      <c r="W436" s="182"/>
      <c r="X436" s="203"/>
      <c r="Y436" s="182"/>
      <c r="Z436" s="182"/>
      <c r="AA436" s="181"/>
      <c r="AB436" s="182"/>
      <c r="AC436" s="179"/>
      <c r="AD436" s="256">
        <f t="shared" si="111"/>
        <v>-15871.836666666668</v>
      </c>
      <c r="AE436" s="179"/>
      <c r="AF436" s="204">
        <f t="shared" si="93"/>
        <v>0</v>
      </c>
    </row>
    <row r="437" spans="1:32">
      <c r="A437" s="179">
        <v>425</v>
      </c>
      <c r="B437" s="199" t="s">
        <v>450</v>
      </c>
      <c r="C437" s="199" t="s">
        <v>337</v>
      </c>
      <c r="D437" s="199" t="s">
        <v>759</v>
      </c>
      <c r="E437" s="225" t="s">
        <v>760</v>
      </c>
      <c r="F437" s="201">
        <v>0</v>
      </c>
      <c r="G437" s="201">
        <v>24768.26</v>
      </c>
      <c r="H437" s="201">
        <v>24342.58</v>
      </c>
      <c r="I437" s="201">
        <v>-3.6379788070917101E-12</v>
      </c>
      <c r="J437" s="201">
        <v>-3.6379788070917101E-12</v>
      </c>
      <c r="K437" s="201">
        <v>-3.6379788070917101E-12</v>
      </c>
      <c r="L437" s="201">
        <v>-3.6379788070917101E-12</v>
      </c>
      <c r="M437" s="201">
        <v>-3.6379788070917101E-12</v>
      </c>
      <c r="N437" s="201">
        <v>-3.6379788070917101E-12</v>
      </c>
      <c r="O437" s="201">
        <v>-3.6379788070917101E-12</v>
      </c>
      <c r="P437" s="201">
        <v>-3.6379788070917101E-12</v>
      </c>
      <c r="Q437" s="201">
        <v>-3.6379788070917101E-12</v>
      </c>
      <c r="R437" s="201">
        <v>-3.6379788070917101E-12</v>
      </c>
      <c r="S437" s="202">
        <f t="shared" si="101"/>
        <v>4092.5699999999997</v>
      </c>
      <c r="T437" s="179"/>
      <c r="U437" s="181"/>
      <c r="V437" s="182">
        <f t="shared" si="110"/>
        <v>4092.5699999999997</v>
      </c>
      <c r="W437" s="182"/>
      <c r="X437" s="203"/>
      <c r="Y437" s="182"/>
      <c r="Z437" s="182"/>
      <c r="AA437" s="181"/>
      <c r="AB437" s="182"/>
      <c r="AC437" s="179"/>
      <c r="AD437" s="256">
        <f t="shared" si="111"/>
        <v>4092.5699999999997</v>
      </c>
      <c r="AE437" s="179"/>
      <c r="AF437" s="204">
        <f t="shared" si="93"/>
        <v>0</v>
      </c>
    </row>
    <row r="438" spans="1:32">
      <c r="A438" s="179">
        <v>426</v>
      </c>
      <c r="B438" s="199" t="s">
        <v>450</v>
      </c>
      <c r="C438" s="199" t="s">
        <v>337</v>
      </c>
      <c r="D438" s="199" t="s">
        <v>761</v>
      </c>
      <c r="E438" s="225" t="s">
        <v>762</v>
      </c>
      <c r="F438" s="201">
        <v>3.6379788070917101E-12</v>
      </c>
      <c r="G438" s="201">
        <v>0</v>
      </c>
      <c r="H438" s="201">
        <v>0</v>
      </c>
      <c r="I438" s="201">
        <v>-23110.86</v>
      </c>
      <c r="J438" s="201">
        <v>-23068.71</v>
      </c>
      <c r="K438" s="201">
        <v>0</v>
      </c>
      <c r="L438" s="201">
        <v>0</v>
      </c>
      <c r="M438" s="201">
        <v>-23290.36</v>
      </c>
      <c r="N438" s="201">
        <v>-23250.71</v>
      </c>
      <c r="O438" s="201">
        <v>-23853.51</v>
      </c>
      <c r="P438" s="201">
        <v>-24147.06</v>
      </c>
      <c r="Q438" s="201">
        <v>-47891.3</v>
      </c>
      <c r="R438" s="201">
        <v>-47891.3</v>
      </c>
      <c r="S438" s="202">
        <f t="shared" si="101"/>
        <v>-17713.18</v>
      </c>
      <c r="T438" s="179"/>
      <c r="U438" s="181"/>
      <c r="V438" s="182">
        <f t="shared" si="110"/>
        <v>-17713.18</v>
      </c>
      <c r="W438" s="182"/>
      <c r="X438" s="203"/>
      <c r="Y438" s="182"/>
      <c r="Z438" s="182"/>
      <c r="AA438" s="181"/>
      <c r="AB438" s="182"/>
      <c r="AC438" s="179"/>
      <c r="AD438" s="256">
        <f t="shared" si="111"/>
        <v>-17713.18</v>
      </c>
      <c r="AE438" s="179"/>
      <c r="AF438" s="204">
        <f t="shared" si="93"/>
        <v>0</v>
      </c>
    </row>
    <row r="439" spans="1:32">
      <c r="A439" s="179">
        <v>427</v>
      </c>
      <c r="B439" s="199" t="s">
        <v>450</v>
      </c>
      <c r="C439" s="199" t="s">
        <v>337</v>
      </c>
      <c r="D439" s="199" t="s">
        <v>1073</v>
      </c>
      <c r="E439" s="225" t="s">
        <v>1074</v>
      </c>
      <c r="F439" s="201">
        <v>0</v>
      </c>
      <c r="G439" s="201">
        <v>0</v>
      </c>
      <c r="H439" s="201">
        <v>0</v>
      </c>
      <c r="I439" s="201">
        <v>0</v>
      </c>
      <c r="J439" s="201">
        <v>0</v>
      </c>
      <c r="K439" s="201">
        <v>0</v>
      </c>
      <c r="L439" s="201">
        <v>0</v>
      </c>
      <c r="M439" s="201">
        <v>0</v>
      </c>
      <c r="N439" s="201">
        <v>-220.5</v>
      </c>
      <c r="O439" s="201">
        <v>-220.5</v>
      </c>
      <c r="P439" s="201">
        <v>0</v>
      </c>
      <c r="Q439" s="201">
        <v>0</v>
      </c>
      <c r="R439" s="201">
        <v>0</v>
      </c>
      <c r="S439" s="202">
        <f t="shared" si="101"/>
        <v>-36.75</v>
      </c>
      <c r="T439" s="179"/>
      <c r="U439" s="181"/>
      <c r="V439" s="182">
        <f>+S439</f>
        <v>-36.75</v>
      </c>
      <c r="W439" s="182"/>
      <c r="X439" s="203"/>
      <c r="Y439" s="182"/>
      <c r="Z439" s="182"/>
      <c r="AA439" s="181"/>
      <c r="AB439" s="182"/>
      <c r="AC439" s="179"/>
      <c r="AD439" s="256">
        <f t="shared" si="111"/>
        <v>-36.75</v>
      </c>
      <c r="AE439" s="179"/>
      <c r="AF439" s="204">
        <f t="shared" si="93"/>
        <v>0</v>
      </c>
    </row>
    <row r="440" spans="1:32">
      <c r="A440" s="179">
        <v>428</v>
      </c>
      <c r="B440" s="199" t="s">
        <v>450</v>
      </c>
      <c r="C440" s="199" t="s">
        <v>342</v>
      </c>
      <c r="D440" s="199" t="s">
        <v>22</v>
      </c>
      <c r="E440" s="225" t="s">
        <v>343</v>
      </c>
      <c r="F440" s="201">
        <v>-1225497.53</v>
      </c>
      <c r="G440" s="201">
        <v>-916289.02</v>
      </c>
      <c r="H440" s="201">
        <v>-893894.98</v>
      </c>
      <c r="I440" s="201">
        <v>-847938.09</v>
      </c>
      <c r="J440" s="201">
        <v>-1296361.82</v>
      </c>
      <c r="K440" s="201">
        <v>-1222757.27</v>
      </c>
      <c r="L440" s="201">
        <v>-736791.79</v>
      </c>
      <c r="M440" s="201">
        <v>-1134554.6200000001</v>
      </c>
      <c r="N440" s="201">
        <v>-5187950.49</v>
      </c>
      <c r="O440" s="201">
        <v>-1565905.63</v>
      </c>
      <c r="P440" s="201">
        <v>-3017429.74</v>
      </c>
      <c r="Q440" s="201">
        <v>-2289242.7599999998</v>
      </c>
      <c r="R440" s="201">
        <v>-3495159.53</v>
      </c>
      <c r="S440" s="202">
        <f t="shared" si="101"/>
        <v>-1789120.3950000003</v>
      </c>
      <c r="T440" s="179"/>
      <c r="U440" s="181"/>
      <c r="V440" s="182">
        <f t="shared" si="110"/>
        <v>-1789120.3950000003</v>
      </c>
      <c r="W440" s="182"/>
      <c r="X440" s="203"/>
      <c r="Y440" s="182"/>
      <c r="Z440" s="182"/>
      <c r="AA440" s="181"/>
      <c r="AB440" s="182"/>
      <c r="AC440" s="179"/>
      <c r="AD440" s="256">
        <f t="shared" si="111"/>
        <v>-1789120.3950000003</v>
      </c>
      <c r="AE440" s="179"/>
      <c r="AF440" s="204">
        <f t="shared" si="93"/>
        <v>0</v>
      </c>
    </row>
    <row r="441" spans="1:32">
      <c r="A441" s="179">
        <v>429</v>
      </c>
      <c r="B441" s="179"/>
      <c r="C441" s="179"/>
      <c r="D441" s="179"/>
      <c r="E441" s="225"/>
      <c r="F441" s="201"/>
      <c r="G441" s="260"/>
      <c r="H441" s="248"/>
      <c r="I441" s="248"/>
      <c r="J441" s="249"/>
      <c r="K441" s="250"/>
      <c r="L441" s="251"/>
      <c r="M441" s="252"/>
      <c r="N441" s="253"/>
      <c r="O441" s="220"/>
      <c r="P441" s="254"/>
      <c r="Q441" s="261"/>
      <c r="R441" s="201"/>
      <c r="S441" s="202"/>
      <c r="T441" s="179"/>
      <c r="U441" s="181"/>
      <c r="V441" s="182"/>
      <c r="W441" s="182"/>
      <c r="X441" s="203"/>
      <c r="Y441" s="182"/>
      <c r="Z441" s="182"/>
      <c r="AA441" s="181"/>
      <c r="AB441" s="182"/>
      <c r="AC441" s="179"/>
      <c r="AD441" s="256">
        <f t="shared" si="111"/>
        <v>0</v>
      </c>
      <c r="AE441" s="179"/>
      <c r="AF441" s="204">
        <f t="shared" ref="AF441:AF513" si="112">+U441+V441-AD441</f>
        <v>0</v>
      </c>
    </row>
    <row r="442" spans="1:32">
      <c r="A442" s="179">
        <v>430</v>
      </c>
      <c r="B442" s="199" t="s">
        <v>450</v>
      </c>
      <c r="C442" s="199" t="s">
        <v>344</v>
      </c>
      <c r="D442" s="199" t="s">
        <v>170</v>
      </c>
      <c r="E442" s="280" t="s">
        <v>763</v>
      </c>
      <c r="F442" s="201">
        <v>-1704352.31</v>
      </c>
      <c r="G442" s="201">
        <v>-1185350.18</v>
      </c>
      <c r="H442" s="201">
        <v>-2242639.23</v>
      </c>
      <c r="I442" s="201">
        <v>-1088614.98</v>
      </c>
      <c r="J442" s="201">
        <v>-1109584.99</v>
      </c>
      <c r="K442" s="201">
        <v>-1021661.18</v>
      </c>
      <c r="L442" s="201">
        <v>-902069.26</v>
      </c>
      <c r="M442" s="201">
        <v>-919673.94</v>
      </c>
      <c r="N442" s="201">
        <v>-1277411.8700000001</v>
      </c>
      <c r="O442" s="201">
        <v>-1109369.68</v>
      </c>
      <c r="P442" s="201">
        <v>-1220956.3700000001</v>
      </c>
      <c r="Q442" s="201">
        <v>-1138489.29</v>
      </c>
      <c r="R442" s="201">
        <v>-1330718.17</v>
      </c>
      <c r="S442" s="202">
        <f t="shared" si="101"/>
        <v>-1227779.6841666666</v>
      </c>
      <c r="T442" s="179"/>
      <c r="U442" s="181"/>
      <c r="V442" s="182"/>
      <c r="W442" s="182"/>
      <c r="X442" s="203">
        <f>+S442</f>
        <v>-1227779.6841666666</v>
      </c>
      <c r="Y442" s="182"/>
      <c r="Z442" s="182"/>
      <c r="AA442" s="181"/>
      <c r="AB442" s="182">
        <f t="shared" ref="AB442:AB449" si="113">+S442</f>
        <v>-1227779.6841666666</v>
      </c>
      <c r="AC442" s="179"/>
      <c r="AD442" s="256"/>
      <c r="AE442" s="179"/>
      <c r="AF442" s="204">
        <f t="shared" si="112"/>
        <v>0</v>
      </c>
    </row>
    <row r="443" spans="1:32">
      <c r="A443" s="179">
        <v>431</v>
      </c>
      <c r="B443" s="199" t="s">
        <v>450</v>
      </c>
      <c r="C443" s="199" t="s">
        <v>344</v>
      </c>
      <c r="D443" s="199" t="s">
        <v>764</v>
      </c>
      <c r="E443" s="225" t="s">
        <v>765</v>
      </c>
      <c r="F443" s="201">
        <v>0</v>
      </c>
      <c r="G443" s="201">
        <v>-519552.23</v>
      </c>
      <c r="H443" s="201">
        <v>-969604.43</v>
      </c>
      <c r="I443" s="201">
        <v>-569082.82999999996</v>
      </c>
      <c r="J443" s="201">
        <v>-513669.2</v>
      </c>
      <c r="K443" s="201">
        <v>-783318.31</v>
      </c>
      <c r="L443" s="201">
        <v>-381146.96</v>
      </c>
      <c r="M443" s="201">
        <v>-514237.45</v>
      </c>
      <c r="N443" s="201">
        <v>-281315.93</v>
      </c>
      <c r="O443" s="201">
        <v>-606998.31000000006</v>
      </c>
      <c r="P443" s="201">
        <v>-508022.18</v>
      </c>
      <c r="Q443" s="201">
        <v>-907109.46</v>
      </c>
      <c r="R443" s="201">
        <v>-1029872.32</v>
      </c>
      <c r="S443" s="202">
        <f t="shared" si="101"/>
        <v>-589082.78749999998</v>
      </c>
      <c r="T443" s="179"/>
      <c r="U443" s="181"/>
      <c r="V443" s="182"/>
      <c r="W443" s="182"/>
      <c r="X443" s="203">
        <f t="shared" ref="X443:X449" si="114">+S443</f>
        <v>-589082.78749999998</v>
      </c>
      <c r="Y443" s="182"/>
      <c r="Z443" s="182"/>
      <c r="AA443" s="181"/>
      <c r="AB443" s="182">
        <f t="shared" si="113"/>
        <v>-589082.78749999998</v>
      </c>
      <c r="AC443" s="179"/>
      <c r="AD443" s="256"/>
      <c r="AE443" s="179"/>
      <c r="AF443" s="204">
        <f t="shared" si="112"/>
        <v>0</v>
      </c>
    </row>
    <row r="444" spans="1:32">
      <c r="A444" s="179">
        <v>432</v>
      </c>
      <c r="B444" s="199" t="s">
        <v>450</v>
      </c>
      <c r="C444" s="199" t="s">
        <v>344</v>
      </c>
      <c r="D444" s="199" t="s">
        <v>766</v>
      </c>
      <c r="E444" s="225" t="s">
        <v>767</v>
      </c>
      <c r="F444" s="201">
        <v>-154330.98000000001</v>
      </c>
      <c r="G444" s="201">
        <v>-1026743.85</v>
      </c>
      <c r="H444" s="201">
        <v>-1065529.23</v>
      </c>
      <c r="I444" s="201">
        <v>-120684.51</v>
      </c>
      <c r="J444" s="201">
        <v>-30479.96</v>
      </c>
      <c r="K444" s="201">
        <v>-619.00000000000705</v>
      </c>
      <c r="L444" s="201">
        <v>-30200.11</v>
      </c>
      <c r="M444" s="201">
        <v>-10964.17</v>
      </c>
      <c r="N444" s="201">
        <v>-14254.17</v>
      </c>
      <c r="O444" s="201">
        <v>-23975.279999999999</v>
      </c>
      <c r="P444" s="201">
        <v>-20685.28</v>
      </c>
      <c r="Q444" s="201">
        <v>-172283.13</v>
      </c>
      <c r="R444" s="201">
        <v>-156065.51</v>
      </c>
      <c r="S444" s="202">
        <f t="shared" si="101"/>
        <v>-222634.74458333326</v>
      </c>
      <c r="T444" s="179"/>
      <c r="U444" s="181"/>
      <c r="V444" s="182"/>
      <c r="W444" s="182"/>
      <c r="X444" s="203">
        <f t="shared" si="114"/>
        <v>-222634.74458333326</v>
      </c>
      <c r="Y444" s="182"/>
      <c r="Z444" s="182"/>
      <c r="AA444" s="181"/>
      <c r="AB444" s="182">
        <f t="shared" si="113"/>
        <v>-222634.74458333326</v>
      </c>
      <c r="AC444" s="179"/>
      <c r="AD444" s="256"/>
      <c r="AE444" s="179"/>
      <c r="AF444" s="204">
        <f t="shared" si="112"/>
        <v>0</v>
      </c>
    </row>
    <row r="445" spans="1:32">
      <c r="A445" s="179">
        <v>433</v>
      </c>
      <c r="B445" s="199" t="s">
        <v>450</v>
      </c>
      <c r="C445" s="199" t="s">
        <v>344</v>
      </c>
      <c r="D445" s="199" t="s">
        <v>171</v>
      </c>
      <c r="E445" s="280" t="s">
        <v>345</v>
      </c>
      <c r="F445" s="201">
        <v>0</v>
      </c>
      <c r="G445" s="201">
        <v>-103102</v>
      </c>
      <c r="H445" s="201">
        <v>-103102</v>
      </c>
      <c r="I445" s="201">
        <v>0</v>
      </c>
      <c r="J445" s="201">
        <v>0</v>
      </c>
      <c r="K445" s="201">
        <v>0</v>
      </c>
      <c r="L445" s="201">
        <v>0</v>
      </c>
      <c r="M445" s="201">
        <v>0</v>
      </c>
      <c r="N445" s="201">
        <v>0</v>
      </c>
      <c r="O445" s="201">
        <v>0</v>
      </c>
      <c r="P445" s="201">
        <v>0</v>
      </c>
      <c r="Q445" s="201">
        <v>0</v>
      </c>
      <c r="R445" s="201">
        <v>0</v>
      </c>
      <c r="S445" s="202">
        <f t="shared" si="101"/>
        <v>-17183.666666666668</v>
      </c>
      <c r="T445" s="179"/>
      <c r="U445" s="181"/>
      <c r="V445" s="182"/>
      <c r="W445" s="182"/>
      <c r="X445" s="203">
        <f t="shared" si="114"/>
        <v>-17183.666666666668</v>
      </c>
      <c r="Y445" s="182"/>
      <c r="Z445" s="182"/>
      <c r="AA445" s="181"/>
      <c r="AB445" s="182">
        <f t="shared" si="113"/>
        <v>-17183.666666666668</v>
      </c>
      <c r="AC445" s="179"/>
      <c r="AD445" s="256"/>
      <c r="AE445" s="179"/>
      <c r="AF445" s="204">
        <f t="shared" si="112"/>
        <v>0</v>
      </c>
    </row>
    <row r="446" spans="1:32">
      <c r="A446" s="179">
        <v>434</v>
      </c>
      <c r="B446" s="199" t="s">
        <v>450</v>
      </c>
      <c r="C446" s="199" t="s">
        <v>344</v>
      </c>
      <c r="D446" s="199" t="s">
        <v>346</v>
      </c>
      <c r="E446" s="280" t="s">
        <v>347</v>
      </c>
      <c r="F446" s="201">
        <v>-7846.82</v>
      </c>
      <c r="G446" s="201">
        <v>-4049.93</v>
      </c>
      <c r="H446" s="201">
        <v>0</v>
      </c>
      <c r="I446" s="201">
        <v>0</v>
      </c>
      <c r="J446" s="201">
        <v>-3826.77</v>
      </c>
      <c r="K446" s="201">
        <v>-5785.53</v>
      </c>
      <c r="L446" s="201">
        <v>-278.16000000000003</v>
      </c>
      <c r="M446" s="201">
        <v>1.7053025658242399E-13</v>
      </c>
      <c r="N446" s="201">
        <v>-1917.97</v>
      </c>
      <c r="O446" s="201">
        <v>2.2737367544323201E-13</v>
      </c>
      <c r="P446" s="201">
        <v>-1140</v>
      </c>
      <c r="Q446" s="201">
        <v>1434.96</v>
      </c>
      <c r="R446" s="201">
        <v>-5404.1</v>
      </c>
      <c r="S446" s="202">
        <f t="shared" si="101"/>
        <v>-1849.0716666666667</v>
      </c>
      <c r="T446" s="179"/>
      <c r="U446" s="181"/>
      <c r="V446" s="182"/>
      <c r="W446" s="182"/>
      <c r="X446" s="203">
        <f t="shared" si="114"/>
        <v>-1849.0716666666667</v>
      </c>
      <c r="Y446" s="182"/>
      <c r="Z446" s="182"/>
      <c r="AA446" s="181"/>
      <c r="AB446" s="182">
        <f t="shared" si="113"/>
        <v>-1849.0716666666667</v>
      </c>
      <c r="AC446" s="179"/>
      <c r="AD446" s="256"/>
      <c r="AE446" s="179"/>
      <c r="AF446" s="204">
        <f t="shared" si="112"/>
        <v>0</v>
      </c>
    </row>
    <row r="447" spans="1:32">
      <c r="A447" s="179">
        <v>435</v>
      </c>
      <c r="B447" s="199" t="s">
        <v>450</v>
      </c>
      <c r="C447" s="199" t="s">
        <v>344</v>
      </c>
      <c r="D447" s="199" t="s">
        <v>173</v>
      </c>
      <c r="E447" s="280" t="s">
        <v>348</v>
      </c>
      <c r="F447" s="201">
        <v>0</v>
      </c>
      <c r="G447" s="201">
        <v>0</v>
      </c>
      <c r="H447" s="201">
        <v>0</v>
      </c>
      <c r="I447" s="201">
        <v>0</v>
      </c>
      <c r="J447" s="201">
        <v>0</v>
      </c>
      <c r="K447" s="201">
        <v>0</v>
      </c>
      <c r="L447" s="201">
        <v>0</v>
      </c>
      <c r="M447" s="201">
        <v>0</v>
      </c>
      <c r="N447" s="201">
        <v>-29.74</v>
      </c>
      <c r="O447" s="201">
        <v>-29.74</v>
      </c>
      <c r="P447" s="201">
        <v>0</v>
      </c>
      <c r="Q447" s="201">
        <v>0</v>
      </c>
      <c r="R447" s="201">
        <v>0</v>
      </c>
      <c r="S447" s="202">
        <f t="shared" si="101"/>
        <v>-4.9566666666666661</v>
      </c>
      <c r="T447" s="179"/>
      <c r="U447" s="181"/>
      <c r="V447" s="182"/>
      <c r="W447" s="182"/>
      <c r="X447" s="203">
        <f t="shared" si="114"/>
        <v>-4.9566666666666661</v>
      </c>
      <c r="Y447" s="182"/>
      <c r="Z447" s="182"/>
      <c r="AA447" s="181"/>
      <c r="AB447" s="182">
        <f t="shared" si="113"/>
        <v>-4.9566666666666661</v>
      </c>
      <c r="AC447" s="179"/>
      <c r="AD447" s="256"/>
      <c r="AE447" s="179"/>
      <c r="AF447" s="204">
        <f t="shared" si="112"/>
        <v>0</v>
      </c>
    </row>
    <row r="448" spans="1:32">
      <c r="A448" s="179">
        <v>436</v>
      </c>
      <c r="B448" s="199" t="s">
        <v>450</v>
      </c>
      <c r="C448" s="199" t="s">
        <v>344</v>
      </c>
      <c r="D448" s="199" t="s">
        <v>176</v>
      </c>
      <c r="E448" s="225" t="s">
        <v>349</v>
      </c>
      <c r="F448" s="201">
        <v>0</v>
      </c>
      <c r="G448" s="201">
        <v>0</v>
      </c>
      <c r="H448" s="201">
        <v>0</v>
      </c>
      <c r="I448" s="201">
        <v>0</v>
      </c>
      <c r="J448" s="201">
        <v>0</v>
      </c>
      <c r="K448" s="201">
        <v>0</v>
      </c>
      <c r="L448" s="201">
        <v>0</v>
      </c>
      <c r="M448" s="201">
        <v>0</v>
      </c>
      <c r="N448" s="201">
        <v>0</v>
      </c>
      <c r="O448" s="201">
        <v>0</v>
      </c>
      <c r="P448" s="201">
        <v>0</v>
      </c>
      <c r="Q448" s="201">
        <v>0</v>
      </c>
      <c r="R448" s="201">
        <v>0</v>
      </c>
      <c r="S448" s="202"/>
      <c r="T448" s="179"/>
      <c r="U448" s="181"/>
      <c r="V448" s="182"/>
      <c r="W448" s="182"/>
      <c r="X448" s="203"/>
      <c r="Y448" s="182"/>
      <c r="Z448" s="182"/>
      <c r="AA448" s="181"/>
      <c r="AB448" s="182"/>
      <c r="AC448" s="179"/>
      <c r="AD448" s="256"/>
      <c r="AE448" s="179"/>
      <c r="AF448" s="204">
        <f t="shared" si="112"/>
        <v>0</v>
      </c>
    </row>
    <row r="449" spans="1:32">
      <c r="A449" s="179">
        <v>437</v>
      </c>
      <c r="B449" s="199" t="s">
        <v>450</v>
      </c>
      <c r="C449" s="199" t="s">
        <v>344</v>
      </c>
      <c r="D449" s="199" t="s">
        <v>178</v>
      </c>
      <c r="E449" s="225" t="s">
        <v>768</v>
      </c>
      <c r="F449" s="201">
        <v>-141047.06</v>
      </c>
      <c r="G449" s="201">
        <v>-235826.31</v>
      </c>
      <c r="H449" s="201">
        <v>-217771.7</v>
      </c>
      <c r="I449" s="201">
        <v>-241018.49</v>
      </c>
      <c r="J449" s="201">
        <v>-238130.01</v>
      </c>
      <c r="K449" s="201">
        <v>-126537.31</v>
      </c>
      <c r="L449" s="201">
        <v>-123539.78</v>
      </c>
      <c r="M449" s="201">
        <v>-107664.4</v>
      </c>
      <c r="N449" s="201">
        <v>-126691.93</v>
      </c>
      <c r="O449" s="201">
        <v>-229571.79</v>
      </c>
      <c r="P449" s="201">
        <v>-232516.69</v>
      </c>
      <c r="Q449" s="201">
        <v>-239827.82</v>
      </c>
      <c r="R449" s="201">
        <v>-122705.44</v>
      </c>
      <c r="S449" s="202">
        <f t="shared" si="101"/>
        <v>-187581.04</v>
      </c>
      <c r="T449" s="179"/>
      <c r="U449" s="181"/>
      <c r="V449" s="182"/>
      <c r="W449" s="182"/>
      <c r="X449" s="203">
        <f t="shared" si="114"/>
        <v>-187581.04</v>
      </c>
      <c r="Y449" s="182"/>
      <c r="Z449" s="182"/>
      <c r="AA449" s="181"/>
      <c r="AB449" s="182">
        <f t="shared" si="113"/>
        <v>-187581.04</v>
      </c>
      <c r="AC449" s="179"/>
      <c r="AD449" s="256"/>
      <c r="AE449" s="179"/>
      <c r="AF449" s="204">
        <f t="shared" si="112"/>
        <v>0</v>
      </c>
    </row>
    <row r="450" spans="1:32">
      <c r="A450" s="179">
        <v>438</v>
      </c>
      <c r="B450" s="199" t="s">
        <v>450</v>
      </c>
      <c r="C450" s="199" t="s">
        <v>344</v>
      </c>
      <c r="D450" s="199" t="s">
        <v>180</v>
      </c>
      <c r="E450" s="225" t="s">
        <v>1075</v>
      </c>
      <c r="F450" s="201">
        <v>0</v>
      </c>
      <c r="G450" s="201">
        <v>0</v>
      </c>
      <c r="H450" s="201">
        <v>0</v>
      </c>
      <c r="I450" s="201">
        <v>0</v>
      </c>
      <c r="J450" s="201">
        <v>0</v>
      </c>
      <c r="K450" s="201">
        <v>0</v>
      </c>
      <c r="L450" s="201">
        <v>0</v>
      </c>
      <c r="M450" s="201">
        <v>0</v>
      </c>
      <c r="N450" s="201">
        <v>0</v>
      </c>
      <c r="O450" s="201">
        <v>0</v>
      </c>
      <c r="P450" s="201">
        <v>0</v>
      </c>
      <c r="Q450" s="201">
        <v>0</v>
      </c>
      <c r="R450" s="201">
        <v>0</v>
      </c>
      <c r="S450" s="202">
        <f t="shared" si="101"/>
        <v>0</v>
      </c>
      <c r="T450" s="179"/>
      <c r="U450" s="181"/>
      <c r="V450" s="182"/>
      <c r="W450" s="182"/>
      <c r="X450" s="203"/>
      <c r="Y450" s="182"/>
      <c r="Z450" s="182"/>
      <c r="AA450" s="181"/>
      <c r="AB450" s="182"/>
      <c r="AC450" s="179"/>
      <c r="AD450" s="256"/>
      <c r="AE450" s="179"/>
      <c r="AF450" s="204"/>
    </row>
    <row r="451" spans="1:32">
      <c r="A451" s="179">
        <v>439</v>
      </c>
      <c r="B451" s="179"/>
      <c r="C451" s="179"/>
      <c r="D451" s="179"/>
      <c r="E451" s="225" t="s">
        <v>350</v>
      </c>
      <c r="F451" s="206">
        <f t="shared" ref="F451:S451" si="115">SUM(F442:F449)</f>
        <v>-2007577.1700000002</v>
      </c>
      <c r="G451" s="206">
        <f t="shared" si="115"/>
        <v>-3074624.5</v>
      </c>
      <c r="H451" s="206">
        <f t="shared" si="115"/>
        <v>-4598646.5900000008</v>
      </c>
      <c r="I451" s="206">
        <f t="shared" si="115"/>
        <v>-2019400.81</v>
      </c>
      <c r="J451" s="206">
        <f t="shared" si="115"/>
        <v>-1895690.93</v>
      </c>
      <c r="K451" s="206">
        <f t="shared" si="115"/>
        <v>-1937921.3300000003</v>
      </c>
      <c r="L451" s="206">
        <f t="shared" si="115"/>
        <v>-1437234.27</v>
      </c>
      <c r="M451" s="206">
        <f t="shared" si="115"/>
        <v>-1552539.9599999997</v>
      </c>
      <c r="N451" s="206">
        <f t="shared" si="115"/>
        <v>-1701621.6099999999</v>
      </c>
      <c r="O451" s="206">
        <f t="shared" si="115"/>
        <v>-1969944.8</v>
      </c>
      <c r="P451" s="206">
        <f t="shared" si="115"/>
        <v>-1983320.52</v>
      </c>
      <c r="Q451" s="206">
        <f t="shared" si="115"/>
        <v>-2456274.7399999998</v>
      </c>
      <c r="R451" s="206">
        <f t="shared" si="115"/>
        <v>-2644765.54</v>
      </c>
      <c r="S451" s="207">
        <f t="shared" si="115"/>
        <v>-2246115.9512500004</v>
      </c>
      <c r="T451" s="179"/>
      <c r="U451" s="181"/>
      <c r="V451" s="182"/>
      <c r="W451" s="182"/>
      <c r="X451" s="203"/>
      <c r="Y451" s="182"/>
      <c r="Z451" s="182"/>
      <c r="AA451" s="181"/>
      <c r="AB451" s="182"/>
      <c r="AC451" s="179"/>
      <c r="AD451" s="179"/>
      <c r="AE451" s="179"/>
      <c r="AF451" s="204">
        <f t="shared" si="112"/>
        <v>0</v>
      </c>
    </row>
    <row r="452" spans="1:32">
      <c r="A452" s="179">
        <v>440</v>
      </c>
      <c r="B452" s="179"/>
      <c r="C452" s="179"/>
      <c r="D452" s="179"/>
      <c r="E452" s="225"/>
      <c r="F452" s="201"/>
      <c r="G452" s="260"/>
      <c r="H452" s="248"/>
      <c r="I452" s="248"/>
      <c r="J452" s="249"/>
      <c r="K452" s="250"/>
      <c r="L452" s="251"/>
      <c r="M452" s="252"/>
      <c r="N452" s="253"/>
      <c r="O452" s="220"/>
      <c r="P452" s="254"/>
      <c r="Q452" s="261"/>
      <c r="R452" s="201"/>
      <c r="S452" s="219"/>
      <c r="T452" s="179"/>
      <c r="U452" s="181"/>
      <c r="V452" s="182"/>
      <c r="W452" s="182"/>
      <c r="X452" s="203"/>
      <c r="Y452" s="182"/>
      <c r="Z452" s="182"/>
      <c r="AA452" s="181"/>
      <c r="AB452" s="182"/>
      <c r="AC452" s="179"/>
      <c r="AD452" s="179"/>
      <c r="AE452" s="179"/>
      <c r="AF452" s="204">
        <f t="shared" si="112"/>
        <v>0</v>
      </c>
    </row>
    <row r="453" spans="1:32">
      <c r="A453" s="179">
        <v>441</v>
      </c>
      <c r="B453" s="199" t="s">
        <v>450</v>
      </c>
      <c r="C453" s="199" t="s">
        <v>351</v>
      </c>
      <c r="D453" s="179" t="s">
        <v>373</v>
      </c>
      <c r="E453" s="225" t="s">
        <v>769</v>
      </c>
      <c r="F453" s="201">
        <v>-1.45519152283669E-11</v>
      </c>
      <c r="G453" s="201">
        <v>0</v>
      </c>
      <c r="H453" s="201">
        <v>0</v>
      </c>
      <c r="I453" s="201">
        <v>-107662.78</v>
      </c>
      <c r="J453" s="201">
        <v>0</v>
      </c>
      <c r="K453" s="201">
        <v>0</v>
      </c>
      <c r="L453" s="201">
        <v>0</v>
      </c>
      <c r="M453" s="201">
        <v>0</v>
      </c>
      <c r="N453" s="201">
        <v>-119237.11</v>
      </c>
      <c r="O453" s="201">
        <v>0</v>
      </c>
      <c r="P453" s="201">
        <v>0</v>
      </c>
      <c r="Q453" s="201">
        <v>0</v>
      </c>
      <c r="R453" s="201">
        <v>0</v>
      </c>
      <c r="S453" s="202">
        <f t="shared" si="101"/>
        <v>-18908.324166666669</v>
      </c>
      <c r="T453" s="179"/>
      <c r="U453" s="181"/>
      <c r="V453" s="182">
        <f t="shared" ref="V453:V456" si="116">+S453</f>
        <v>-18908.324166666669</v>
      </c>
      <c r="W453" s="182"/>
      <c r="X453" s="203"/>
      <c r="Y453" s="182"/>
      <c r="Z453" s="182"/>
      <c r="AA453" s="181"/>
      <c r="AB453" s="182"/>
      <c r="AC453" s="179"/>
      <c r="AD453" s="256">
        <f t="shared" ref="AD453:AD456" si="117">+V453</f>
        <v>-18908.324166666669</v>
      </c>
      <c r="AE453" s="179"/>
      <c r="AF453" s="204">
        <f t="shared" si="112"/>
        <v>0</v>
      </c>
    </row>
    <row r="454" spans="1:32">
      <c r="A454" s="179">
        <v>442</v>
      </c>
      <c r="B454" s="199" t="s">
        <v>450</v>
      </c>
      <c r="C454" s="199" t="s">
        <v>351</v>
      </c>
      <c r="D454" s="179" t="s">
        <v>770</v>
      </c>
      <c r="E454" s="225" t="s">
        <v>771</v>
      </c>
      <c r="F454" s="201">
        <v>1.45519152283669E-11</v>
      </c>
      <c r="G454" s="201">
        <v>0</v>
      </c>
      <c r="H454" s="201">
        <v>0</v>
      </c>
      <c r="I454" s="201">
        <v>-80808.570000000007</v>
      </c>
      <c r="J454" s="201">
        <v>0</v>
      </c>
      <c r="K454" s="201">
        <v>0</v>
      </c>
      <c r="L454" s="201">
        <v>0</v>
      </c>
      <c r="M454" s="201">
        <v>0</v>
      </c>
      <c r="N454" s="201">
        <v>-84293.21</v>
      </c>
      <c r="O454" s="201">
        <v>0</v>
      </c>
      <c r="P454" s="201">
        <v>907.8</v>
      </c>
      <c r="Q454" s="201">
        <v>907.8</v>
      </c>
      <c r="R454" s="201">
        <v>907.8</v>
      </c>
      <c r="S454" s="202">
        <f t="shared" si="101"/>
        <v>-13569.356666666672</v>
      </c>
      <c r="T454" s="179"/>
      <c r="U454" s="181"/>
      <c r="V454" s="182">
        <f t="shared" si="116"/>
        <v>-13569.356666666672</v>
      </c>
      <c r="W454" s="182"/>
      <c r="X454" s="203"/>
      <c r="Y454" s="182"/>
      <c r="Z454" s="182"/>
      <c r="AA454" s="181"/>
      <c r="AB454" s="182"/>
      <c r="AC454" s="179"/>
      <c r="AD454" s="256">
        <f t="shared" si="117"/>
        <v>-13569.356666666672</v>
      </c>
      <c r="AE454" s="179"/>
      <c r="AF454" s="204">
        <f t="shared" si="112"/>
        <v>0</v>
      </c>
    </row>
    <row r="455" spans="1:32">
      <c r="A455" s="179">
        <v>443</v>
      </c>
      <c r="B455" s="199" t="s">
        <v>450</v>
      </c>
      <c r="C455" s="199" t="s">
        <v>352</v>
      </c>
      <c r="D455" s="199" t="s">
        <v>22</v>
      </c>
      <c r="E455" s="225" t="s">
        <v>772</v>
      </c>
      <c r="F455" s="201">
        <v>1.8189894035458601E-12</v>
      </c>
      <c r="G455" s="201">
        <v>1309.1600000000001</v>
      </c>
      <c r="H455" s="201">
        <v>1309.1600000000001</v>
      </c>
      <c r="I455" s="201">
        <v>-12620.42</v>
      </c>
      <c r="J455" s="201">
        <v>1309.1600000000001</v>
      </c>
      <c r="K455" s="201">
        <v>1309.1600000000001</v>
      </c>
      <c r="L455" s="201">
        <v>1309.1600000000001</v>
      </c>
      <c r="M455" s="201">
        <v>1309.1600000000001</v>
      </c>
      <c r="N455" s="201">
        <v>-14590.46</v>
      </c>
      <c r="O455" s="201">
        <v>-1.8189894035458601E-12</v>
      </c>
      <c r="P455" s="201">
        <v>-1.8189894035458601E-12</v>
      </c>
      <c r="Q455" s="201">
        <v>-1.8189894035458601E-12</v>
      </c>
      <c r="R455" s="201">
        <v>-1.8189894035458601E-12</v>
      </c>
      <c r="S455" s="202">
        <f t="shared" si="101"/>
        <v>-1612.9933333333331</v>
      </c>
      <c r="T455" s="179"/>
      <c r="U455" s="181"/>
      <c r="V455" s="182">
        <f t="shared" si="116"/>
        <v>-1612.9933333333331</v>
      </c>
      <c r="W455" s="182"/>
      <c r="X455" s="203"/>
      <c r="Y455" s="182"/>
      <c r="Z455" s="182"/>
      <c r="AA455" s="181"/>
      <c r="AB455" s="182"/>
      <c r="AC455" s="179"/>
      <c r="AD455" s="256">
        <f t="shared" si="117"/>
        <v>-1612.9933333333331</v>
      </c>
      <c r="AE455" s="179"/>
      <c r="AF455" s="204">
        <f t="shared" si="112"/>
        <v>0</v>
      </c>
    </row>
    <row r="456" spans="1:32">
      <c r="A456" s="179">
        <v>444</v>
      </c>
      <c r="B456" s="199" t="s">
        <v>450</v>
      </c>
      <c r="C456" s="199" t="s">
        <v>352</v>
      </c>
      <c r="D456" s="199" t="s">
        <v>25</v>
      </c>
      <c r="E456" s="225" t="s">
        <v>773</v>
      </c>
      <c r="F456" s="201">
        <v>-1309.05</v>
      </c>
      <c r="G456" s="201">
        <v>-1711.24</v>
      </c>
      <c r="H456" s="201">
        <v>-2214.2399999999998</v>
      </c>
      <c r="I456" s="201">
        <v>-2841.3</v>
      </c>
      <c r="J456" s="201">
        <v>-1734.02</v>
      </c>
      <c r="K456" s="201">
        <v>-2162.9</v>
      </c>
      <c r="L456" s="201">
        <v>-2574.96</v>
      </c>
      <c r="M456" s="201">
        <v>-2997.03</v>
      </c>
      <c r="N456" s="201">
        <v>-1010.92</v>
      </c>
      <c r="O456" s="201">
        <v>-1402.37</v>
      </c>
      <c r="P456" s="201">
        <v>-412.51</v>
      </c>
      <c r="Q456" s="201">
        <v>-832.16</v>
      </c>
      <c r="R456" s="201">
        <v>-1221.53</v>
      </c>
      <c r="S456" s="202">
        <f t="shared" si="101"/>
        <v>-1763.2449999999999</v>
      </c>
      <c r="T456" s="179"/>
      <c r="U456" s="181"/>
      <c r="V456" s="182">
        <f t="shared" si="116"/>
        <v>-1763.2449999999999</v>
      </c>
      <c r="W456" s="182"/>
      <c r="X456" s="203"/>
      <c r="Y456" s="182"/>
      <c r="Z456" s="182"/>
      <c r="AA456" s="181"/>
      <c r="AB456" s="182"/>
      <c r="AC456" s="179"/>
      <c r="AD456" s="256">
        <f t="shared" si="117"/>
        <v>-1763.2449999999999</v>
      </c>
      <c r="AE456" s="179"/>
      <c r="AF456" s="204">
        <f t="shared" si="112"/>
        <v>0</v>
      </c>
    </row>
    <row r="457" spans="1:32">
      <c r="A457" s="179">
        <v>445</v>
      </c>
      <c r="B457" s="179"/>
      <c r="C457" s="179"/>
      <c r="D457" s="179"/>
      <c r="E457" s="225" t="s">
        <v>353</v>
      </c>
      <c r="F457" s="206">
        <f t="shared" ref="F457:S457" si="118">SUM(F453:F456)</f>
        <v>-1309.0499999999981</v>
      </c>
      <c r="G457" s="206">
        <f t="shared" si="118"/>
        <v>-402.07999999999993</v>
      </c>
      <c r="H457" s="206">
        <f t="shared" si="118"/>
        <v>-905.0799999999997</v>
      </c>
      <c r="I457" s="206">
        <f t="shared" si="118"/>
        <v>-203933.07</v>
      </c>
      <c r="J457" s="206">
        <f t="shared" si="118"/>
        <v>-424.8599999999999</v>
      </c>
      <c r="K457" s="206">
        <f t="shared" si="118"/>
        <v>-853.74</v>
      </c>
      <c r="L457" s="206">
        <f t="shared" si="118"/>
        <v>-1265.8</v>
      </c>
      <c r="M457" s="206">
        <f t="shared" si="118"/>
        <v>-1687.8700000000001</v>
      </c>
      <c r="N457" s="206">
        <f t="shared" si="118"/>
        <v>-219131.7</v>
      </c>
      <c r="O457" s="206">
        <f t="shared" si="118"/>
        <v>-1402.3700000000017</v>
      </c>
      <c r="P457" s="206">
        <f t="shared" si="118"/>
        <v>495.28999999999814</v>
      </c>
      <c r="Q457" s="206">
        <f t="shared" si="118"/>
        <v>75.639999999998167</v>
      </c>
      <c r="R457" s="206">
        <f t="shared" si="118"/>
        <v>-313.73000000000184</v>
      </c>
      <c r="S457" s="207">
        <f t="shared" si="118"/>
        <v>-35853.919166666674</v>
      </c>
      <c r="T457" s="179"/>
      <c r="U457" s="181"/>
      <c r="V457" s="182"/>
      <c r="W457" s="182"/>
      <c r="X457" s="203"/>
      <c r="Y457" s="182"/>
      <c r="Z457" s="182"/>
      <c r="AA457" s="181"/>
      <c r="AB457" s="182"/>
      <c r="AC457" s="179"/>
      <c r="AD457" s="179"/>
      <c r="AE457" s="179"/>
      <c r="AF457" s="204">
        <f t="shared" si="112"/>
        <v>0</v>
      </c>
    </row>
    <row r="458" spans="1:32">
      <c r="A458" s="179">
        <v>446</v>
      </c>
      <c r="B458" s="179"/>
      <c r="C458" s="179"/>
      <c r="D458" s="179"/>
      <c r="E458" s="225"/>
      <c r="F458" s="201"/>
      <c r="G458" s="260"/>
      <c r="H458" s="248"/>
      <c r="I458" s="248"/>
      <c r="J458" s="249"/>
      <c r="K458" s="250"/>
      <c r="L458" s="251"/>
      <c r="M458" s="252"/>
      <c r="N458" s="253"/>
      <c r="O458" s="220"/>
      <c r="P458" s="254"/>
      <c r="Q458" s="261"/>
      <c r="R458" s="201"/>
      <c r="S458" s="219"/>
      <c r="T458" s="179"/>
      <c r="U458" s="181"/>
      <c r="V458" s="182"/>
      <c r="W458" s="182"/>
      <c r="X458" s="203"/>
      <c r="Y458" s="182"/>
      <c r="Z458" s="182"/>
      <c r="AA458" s="181"/>
      <c r="AB458" s="182"/>
      <c r="AC458" s="179"/>
      <c r="AD458" s="179"/>
      <c r="AE458" s="179"/>
      <c r="AF458" s="204">
        <f t="shared" si="112"/>
        <v>0</v>
      </c>
    </row>
    <row r="459" spans="1:32">
      <c r="A459" s="179">
        <v>447</v>
      </c>
      <c r="B459" s="179"/>
      <c r="C459" s="179"/>
      <c r="D459" s="179"/>
      <c r="E459" s="225" t="s">
        <v>354</v>
      </c>
      <c r="F459" s="206">
        <f>SUM(F421:F440)+F451+F457</f>
        <v>-68448004.469999999</v>
      </c>
      <c r="G459" s="206">
        <f>SUM(G421:G440)+G451+G457</f>
        <v>-72856652.530000001</v>
      </c>
      <c r="H459" s="206">
        <f t="shared" ref="H459:R459" si="119">SUM(H421:H440)+H451+H457</f>
        <v>-83692932.400000021</v>
      </c>
      <c r="I459" s="206">
        <f t="shared" si="119"/>
        <v>-128599309.39000002</v>
      </c>
      <c r="J459" s="206">
        <f t="shared" si="119"/>
        <v>-91194215.01000002</v>
      </c>
      <c r="K459" s="206">
        <f t="shared" si="119"/>
        <v>-87689955.140000001</v>
      </c>
      <c r="L459" s="206">
        <f t="shared" si="119"/>
        <v>-56138812.299999997</v>
      </c>
      <c r="M459" s="206">
        <f t="shared" si="119"/>
        <v>-62275082.989999995</v>
      </c>
      <c r="N459" s="206">
        <f t="shared" si="119"/>
        <v>-63145705.640000008</v>
      </c>
      <c r="O459" s="206">
        <f t="shared" si="119"/>
        <v>-60988461.799999997</v>
      </c>
      <c r="P459" s="206">
        <f t="shared" si="119"/>
        <v>-70227845.199999988</v>
      </c>
      <c r="Q459" s="206">
        <f t="shared" si="119"/>
        <v>-75329339.150000006</v>
      </c>
      <c r="R459" s="206">
        <f t="shared" si="119"/>
        <v>-47045472.370000005</v>
      </c>
      <c r="S459" s="207">
        <f>SUM(S424:S440)+S451+S457+S421+S422</f>
        <v>-75823754.164166704</v>
      </c>
      <c r="T459" s="179"/>
      <c r="U459" s="181"/>
      <c r="V459" s="182"/>
      <c r="W459" s="182"/>
      <c r="X459" s="203"/>
      <c r="Y459" s="182"/>
      <c r="Z459" s="182"/>
      <c r="AA459" s="181"/>
      <c r="AB459" s="182"/>
      <c r="AC459" s="179"/>
      <c r="AD459" s="179"/>
      <c r="AE459" s="179"/>
      <c r="AF459" s="204">
        <f t="shared" si="112"/>
        <v>0</v>
      </c>
    </row>
    <row r="460" spans="1:32">
      <c r="A460" s="179">
        <v>448</v>
      </c>
      <c r="B460" s="179"/>
      <c r="C460" s="179"/>
      <c r="D460" s="179"/>
      <c r="E460" s="225"/>
      <c r="F460" s="201"/>
      <c r="G460" s="260"/>
      <c r="H460" s="248"/>
      <c r="I460" s="248"/>
      <c r="J460" s="249"/>
      <c r="K460" s="250"/>
      <c r="L460" s="251"/>
      <c r="M460" s="252"/>
      <c r="N460" s="253"/>
      <c r="O460" s="220"/>
      <c r="P460" s="254"/>
      <c r="Q460" s="261"/>
      <c r="R460" s="201"/>
      <c r="S460" s="219"/>
      <c r="T460" s="179"/>
      <c r="U460" s="181"/>
      <c r="V460" s="182"/>
      <c r="W460" s="182"/>
      <c r="X460" s="203"/>
      <c r="Y460" s="182"/>
      <c r="Z460" s="182"/>
      <c r="AA460" s="181"/>
      <c r="AB460" s="182"/>
      <c r="AC460" s="179"/>
      <c r="AD460" s="179"/>
      <c r="AE460" s="179"/>
      <c r="AF460" s="204">
        <f t="shared" si="112"/>
        <v>0</v>
      </c>
    </row>
    <row r="461" spans="1:32">
      <c r="A461" s="179">
        <v>449</v>
      </c>
      <c r="B461" s="179"/>
      <c r="C461" s="179"/>
      <c r="D461" s="179"/>
      <c r="E461" s="225"/>
      <c r="F461" s="201"/>
      <c r="G461" s="260"/>
      <c r="H461" s="248"/>
      <c r="I461" s="248"/>
      <c r="J461" s="249"/>
      <c r="K461" s="250"/>
      <c r="L461" s="251"/>
      <c r="M461" s="252"/>
      <c r="N461" s="253"/>
      <c r="O461" s="220"/>
      <c r="P461" s="254"/>
      <c r="Q461" s="261"/>
      <c r="R461" s="201"/>
      <c r="S461" s="219"/>
      <c r="T461" s="179"/>
      <c r="U461" s="181"/>
      <c r="V461" s="182"/>
      <c r="W461" s="182"/>
      <c r="X461" s="203"/>
      <c r="Y461" s="182"/>
      <c r="Z461" s="182"/>
      <c r="AA461" s="181"/>
      <c r="AB461" s="182"/>
      <c r="AC461" s="179"/>
      <c r="AD461" s="179"/>
      <c r="AE461" s="179"/>
      <c r="AF461" s="204"/>
    </row>
    <row r="462" spans="1:32">
      <c r="A462" s="179">
        <v>450</v>
      </c>
      <c r="B462" s="179">
        <v>47</v>
      </c>
      <c r="C462" s="179" t="s">
        <v>374</v>
      </c>
      <c r="D462" s="179" t="s">
        <v>211</v>
      </c>
      <c r="E462" s="225" t="s">
        <v>1076</v>
      </c>
      <c r="F462" s="201">
        <v>-379517.67</v>
      </c>
      <c r="G462" s="260">
        <v>-379517.67</v>
      </c>
      <c r="H462" s="248">
        <v>-379517.67</v>
      </c>
      <c r="I462" s="248">
        <v>-607717.67000000004</v>
      </c>
      <c r="J462" s="249">
        <v>-607717.67000000004</v>
      </c>
      <c r="K462" s="250">
        <v>-607717.67000000004</v>
      </c>
      <c r="L462" s="251">
        <v>-703517.67</v>
      </c>
      <c r="M462" s="252">
        <v>-703517.67</v>
      </c>
      <c r="N462" s="253">
        <v>-703517.67</v>
      </c>
      <c r="O462" s="220">
        <v>-338797.26</v>
      </c>
      <c r="P462" s="254">
        <v>-91243.58</v>
      </c>
      <c r="Q462" s="261">
        <v>4.3655745685100601E-11</v>
      </c>
      <c r="R462" s="201">
        <v>-30100</v>
      </c>
      <c r="S462" s="202">
        <f t="shared" ref="S462:S684" si="120">((F462+R462)+((G462+H462+I462+J462+K462+L462+M462+N462+O462+P462+Q462)*2))/24</f>
        <v>-443965.91958333337</v>
      </c>
      <c r="T462" s="179"/>
      <c r="U462" s="181"/>
      <c r="V462" s="182">
        <f>+S462</f>
        <v>-443965.91958333337</v>
      </c>
      <c r="W462" s="182"/>
      <c r="X462" s="203"/>
      <c r="Y462" s="182"/>
      <c r="Z462" s="182"/>
      <c r="AA462" s="181"/>
      <c r="AB462" s="182"/>
      <c r="AC462" s="179"/>
      <c r="AD462" s="256">
        <f>+S462</f>
        <v>-443965.91958333337</v>
      </c>
      <c r="AE462" s="179"/>
      <c r="AF462" s="204"/>
    </row>
    <row r="463" spans="1:32">
      <c r="A463" s="179">
        <v>451</v>
      </c>
      <c r="B463" s="199" t="s">
        <v>450</v>
      </c>
      <c r="C463" s="199" t="s">
        <v>375</v>
      </c>
      <c r="D463" s="199" t="s">
        <v>242</v>
      </c>
      <c r="E463" s="225" t="s">
        <v>376</v>
      </c>
      <c r="F463" s="201">
        <v>-24135</v>
      </c>
      <c r="G463" s="201">
        <v>-24135</v>
      </c>
      <c r="H463" s="201">
        <v>-24135</v>
      </c>
      <c r="I463" s="201">
        <v>-24135</v>
      </c>
      <c r="J463" s="201">
        <v>-24135</v>
      </c>
      <c r="K463" s="201">
        <v>-24135</v>
      </c>
      <c r="L463" s="201">
        <v>-24135</v>
      </c>
      <c r="M463" s="201">
        <v>-24135</v>
      </c>
      <c r="N463" s="201">
        <v>-24135</v>
      </c>
      <c r="O463" s="201">
        <v>-24135</v>
      </c>
      <c r="P463" s="201">
        <v>-24135</v>
      </c>
      <c r="Q463" s="201">
        <v>-24135</v>
      </c>
      <c r="R463" s="201">
        <v>-24135</v>
      </c>
      <c r="S463" s="202">
        <f t="shared" si="120"/>
        <v>-24135</v>
      </c>
      <c r="T463" s="179"/>
      <c r="U463" s="181"/>
      <c r="V463" s="182">
        <f t="shared" ref="V463:V484" si="121">+S463</f>
        <v>-24135</v>
      </c>
      <c r="W463" s="182"/>
      <c r="X463" s="203"/>
      <c r="Y463" s="182"/>
      <c r="Z463" s="182"/>
      <c r="AA463" s="181"/>
      <c r="AB463" s="182"/>
      <c r="AC463" s="179"/>
      <c r="AD463" s="256">
        <f t="shared" ref="AD463:AD480" si="122">+V463</f>
        <v>-24135</v>
      </c>
      <c r="AE463" s="179"/>
      <c r="AF463" s="204">
        <f t="shared" si="112"/>
        <v>0</v>
      </c>
    </row>
    <row r="464" spans="1:32">
      <c r="A464" s="179">
        <v>452</v>
      </c>
      <c r="B464" s="199" t="s">
        <v>450</v>
      </c>
      <c r="C464" s="199" t="s">
        <v>355</v>
      </c>
      <c r="D464" s="199" t="s">
        <v>44</v>
      </c>
      <c r="E464" s="225" t="s">
        <v>774</v>
      </c>
      <c r="F464" s="201">
        <v>9.3132257461547893E-10</v>
      </c>
      <c r="G464" s="201">
        <v>0</v>
      </c>
      <c r="H464" s="201">
        <v>0</v>
      </c>
      <c r="I464" s="201">
        <v>0</v>
      </c>
      <c r="J464" s="201">
        <v>0</v>
      </c>
      <c r="K464" s="201">
        <v>0</v>
      </c>
      <c r="L464" s="201">
        <v>0</v>
      </c>
      <c r="M464" s="201">
        <v>0</v>
      </c>
      <c r="N464" s="201">
        <v>0</v>
      </c>
      <c r="O464" s="201">
        <v>0</v>
      </c>
      <c r="P464" s="201">
        <v>0</v>
      </c>
      <c r="Q464" s="201">
        <v>0</v>
      </c>
      <c r="R464" s="201">
        <v>0</v>
      </c>
      <c r="S464" s="202">
        <f t="shared" si="120"/>
        <v>3.8805107275644955E-11</v>
      </c>
      <c r="T464" s="179"/>
      <c r="U464" s="181"/>
      <c r="V464" s="182">
        <f t="shared" si="121"/>
        <v>3.8805107275644955E-11</v>
      </c>
      <c r="W464" s="182"/>
      <c r="X464" s="203"/>
      <c r="Y464" s="182"/>
      <c r="Z464" s="182"/>
      <c r="AA464" s="181"/>
      <c r="AB464" s="182"/>
      <c r="AC464" s="179"/>
      <c r="AD464" s="256">
        <f t="shared" si="122"/>
        <v>3.8805107275644955E-11</v>
      </c>
      <c r="AE464" s="179"/>
      <c r="AF464" s="204">
        <f t="shared" si="112"/>
        <v>0</v>
      </c>
    </row>
    <row r="465" spans="1:32">
      <c r="A465" s="179">
        <v>453</v>
      </c>
      <c r="B465" s="199" t="s">
        <v>450</v>
      </c>
      <c r="C465" s="199" t="s">
        <v>356</v>
      </c>
      <c r="D465" s="199" t="s">
        <v>42</v>
      </c>
      <c r="E465" s="225" t="s">
        <v>775</v>
      </c>
      <c r="F465" s="201">
        <v>-129565.47</v>
      </c>
      <c r="G465" s="201">
        <v>-154802.07</v>
      </c>
      <c r="H465" s="201">
        <v>-155416.01</v>
      </c>
      <c r="I465" s="201">
        <v>-167490.20000000001</v>
      </c>
      <c r="J465" s="201">
        <v>-104211.76</v>
      </c>
      <c r="K465" s="201">
        <v>-127291.67</v>
      </c>
      <c r="L465" s="201">
        <v>-130276.45</v>
      </c>
      <c r="M465" s="201">
        <v>-150713.28</v>
      </c>
      <c r="N465" s="201">
        <v>-168428.32</v>
      </c>
      <c r="O465" s="201">
        <v>-92548.62</v>
      </c>
      <c r="P465" s="201">
        <v>-114503.63</v>
      </c>
      <c r="Q465" s="201">
        <v>-119017.89</v>
      </c>
      <c r="R465" s="201">
        <v>-139783.25</v>
      </c>
      <c r="S465" s="202">
        <f t="shared" si="120"/>
        <v>-134947.85499999998</v>
      </c>
      <c r="T465" s="179"/>
      <c r="U465" s="181"/>
      <c r="V465" s="182">
        <f t="shared" si="121"/>
        <v>-134947.85499999998</v>
      </c>
      <c r="W465" s="182"/>
      <c r="X465" s="203"/>
      <c r="Y465" s="182"/>
      <c r="Z465" s="182"/>
      <c r="AA465" s="181"/>
      <c r="AB465" s="182"/>
      <c r="AC465" s="179"/>
      <c r="AD465" s="256">
        <f t="shared" si="122"/>
        <v>-134947.85499999998</v>
      </c>
      <c r="AE465" s="179"/>
      <c r="AF465" s="204">
        <f t="shared" si="112"/>
        <v>0</v>
      </c>
    </row>
    <row r="466" spans="1:32">
      <c r="A466" s="179">
        <v>454</v>
      </c>
      <c r="B466" s="199" t="s">
        <v>450</v>
      </c>
      <c r="C466" s="199" t="s">
        <v>356</v>
      </c>
      <c r="D466" s="199" t="s">
        <v>365</v>
      </c>
      <c r="E466" s="225" t="s">
        <v>776</v>
      </c>
      <c r="F466" s="201">
        <v>-91467.8</v>
      </c>
      <c r="G466" s="201">
        <v>-99661.6</v>
      </c>
      <c r="H466" s="201">
        <v>-34028.67</v>
      </c>
      <c r="I466" s="201">
        <v>-41411.040000000001</v>
      </c>
      <c r="J466" s="201">
        <v>-49001.66</v>
      </c>
      <c r="K466" s="201">
        <v>-61904.91</v>
      </c>
      <c r="L466" s="201">
        <v>-71772.570000000007</v>
      </c>
      <c r="M466" s="201">
        <v>-82456.28</v>
      </c>
      <c r="N466" s="201">
        <v>-92381.74</v>
      </c>
      <c r="O466" s="201">
        <v>-101952.82</v>
      </c>
      <c r="P466" s="201">
        <v>-120343.18</v>
      </c>
      <c r="Q466" s="201">
        <v>-134804.47</v>
      </c>
      <c r="R466" s="201">
        <v>-147991.14000000001</v>
      </c>
      <c r="S466" s="202">
        <f t="shared" si="120"/>
        <v>-84120.700833333321</v>
      </c>
      <c r="T466" s="179"/>
      <c r="U466" s="181"/>
      <c r="V466" s="182">
        <f t="shared" si="121"/>
        <v>-84120.700833333321</v>
      </c>
      <c r="W466" s="182"/>
      <c r="X466" s="203"/>
      <c r="Y466" s="182"/>
      <c r="Z466" s="182"/>
      <c r="AA466" s="181"/>
      <c r="AB466" s="182"/>
      <c r="AC466" s="179"/>
      <c r="AD466" s="256">
        <f t="shared" si="122"/>
        <v>-84120.700833333321</v>
      </c>
      <c r="AE466" s="179"/>
      <c r="AF466" s="204">
        <f t="shared" si="112"/>
        <v>0</v>
      </c>
    </row>
    <row r="467" spans="1:32">
      <c r="A467" s="179">
        <v>455</v>
      </c>
      <c r="B467" s="199" t="s">
        <v>450</v>
      </c>
      <c r="C467" s="199" t="s">
        <v>356</v>
      </c>
      <c r="D467" s="199" t="s">
        <v>44</v>
      </c>
      <c r="E467" s="225" t="s">
        <v>777</v>
      </c>
      <c r="F467" s="201">
        <v>-10477.540000000001</v>
      </c>
      <c r="G467" s="201">
        <v>-15422.37</v>
      </c>
      <c r="H467" s="201">
        <v>-14310.3</v>
      </c>
      <c r="I467" s="201">
        <v>-14371.42</v>
      </c>
      <c r="J467" s="201">
        <v>-183.34000000000199</v>
      </c>
      <c r="K467" s="201">
        <v>-381.16000000000201</v>
      </c>
      <c r="L467" s="201">
        <v>-658.79000000000201</v>
      </c>
      <c r="M467" s="201">
        <v>-561.12000000000205</v>
      </c>
      <c r="N467" s="201">
        <v>-760.22000000000196</v>
      </c>
      <c r="O467" s="201">
        <v>-898.33000000000197</v>
      </c>
      <c r="P467" s="201">
        <v>-97.270000000002099</v>
      </c>
      <c r="Q467" s="201">
        <v>-194.88000000000201</v>
      </c>
      <c r="R467" s="201">
        <v>-11252.53</v>
      </c>
      <c r="S467" s="202">
        <f t="shared" si="120"/>
        <v>-4892.0195833333346</v>
      </c>
      <c r="T467" s="179"/>
      <c r="U467" s="181"/>
      <c r="V467" s="182">
        <f t="shared" si="121"/>
        <v>-4892.0195833333346</v>
      </c>
      <c r="W467" s="182"/>
      <c r="X467" s="203"/>
      <c r="Y467" s="182"/>
      <c r="Z467" s="182"/>
      <c r="AA467" s="181"/>
      <c r="AB467" s="182"/>
      <c r="AC467" s="179"/>
      <c r="AD467" s="256">
        <f t="shared" si="122"/>
        <v>-4892.0195833333346</v>
      </c>
      <c r="AE467" s="179"/>
      <c r="AF467" s="204">
        <f t="shared" si="112"/>
        <v>0</v>
      </c>
    </row>
    <row r="468" spans="1:32">
      <c r="A468" s="179">
        <v>456</v>
      </c>
      <c r="B468" s="199" t="s">
        <v>450</v>
      </c>
      <c r="C468" s="199" t="s">
        <v>356</v>
      </c>
      <c r="D468" s="199" t="s">
        <v>373</v>
      </c>
      <c r="E468" s="225" t="s">
        <v>778</v>
      </c>
      <c r="F468" s="201">
        <v>-5803.23</v>
      </c>
      <c r="G468" s="201">
        <v>-11582.07</v>
      </c>
      <c r="H468" s="201">
        <v>-18648.330000000002</v>
      </c>
      <c r="I468" s="201">
        <v>-25096.81</v>
      </c>
      <c r="J468" s="201">
        <v>-9025.06</v>
      </c>
      <c r="K468" s="201">
        <v>-13022.16</v>
      </c>
      <c r="L468" s="201">
        <v>-14887</v>
      </c>
      <c r="M468" s="201">
        <v>-2948.76</v>
      </c>
      <c r="N468" s="201">
        <v>-3587.88</v>
      </c>
      <c r="O468" s="201">
        <v>-4258.08</v>
      </c>
      <c r="P468" s="201">
        <v>-847.91000000000201</v>
      </c>
      <c r="Q468" s="201">
        <v>-1289.18</v>
      </c>
      <c r="R468" s="201">
        <v>-5342.62</v>
      </c>
      <c r="S468" s="202">
        <f t="shared" si="120"/>
        <v>-9230.5137500000001</v>
      </c>
      <c r="T468" s="179"/>
      <c r="U468" s="181"/>
      <c r="V468" s="182">
        <f t="shared" si="121"/>
        <v>-9230.5137500000001</v>
      </c>
      <c r="W468" s="182"/>
      <c r="X468" s="203"/>
      <c r="Y468" s="182"/>
      <c r="Z468" s="182"/>
      <c r="AA468" s="181"/>
      <c r="AB468" s="182"/>
      <c r="AC468" s="179"/>
      <c r="AD468" s="256">
        <f t="shared" si="122"/>
        <v>-9230.5137500000001</v>
      </c>
      <c r="AE468" s="179"/>
      <c r="AF468" s="204">
        <f t="shared" si="112"/>
        <v>0</v>
      </c>
    </row>
    <row r="469" spans="1:32">
      <c r="A469" s="179">
        <v>457</v>
      </c>
      <c r="B469" s="199" t="s">
        <v>450</v>
      </c>
      <c r="C469" s="199" t="s">
        <v>356</v>
      </c>
      <c r="D469" s="179" t="s">
        <v>641</v>
      </c>
      <c r="E469" s="225" t="s">
        <v>779</v>
      </c>
      <c r="F469" s="201">
        <v>-985.4</v>
      </c>
      <c r="G469" s="201">
        <v>0</v>
      </c>
      <c r="H469" s="201">
        <v>0</v>
      </c>
      <c r="I469" s="201">
        <v>-5312.44</v>
      </c>
      <c r="J469" s="201">
        <v>0</v>
      </c>
      <c r="K469" s="201">
        <v>0</v>
      </c>
      <c r="L469" s="201">
        <v>-25079.21</v>
      </c>
      <c r="M469" s="201">
        <v>0</v>
      </c>
      <c r="N469" s="201">
        <v>0</v>
      </c>
      <c r="O469" s="201">
        <v>-27807.85</v>
      </c>
      <c r="P469" s="201">
        <v>-31732.3</v>
      </c>
      <c r="Q469" s="201">
        <v>-41733.56</v>
      </c>
      <c r="R469" s="201">
        <v>0</v>
      </c>
      <c r="S469" s="202">
        <f t="shared" si="120"/>
        <v>-11013.171666666667</v>
      </c>
      <c r="T469" s="179"/>
      <c r="U469" s="181"/>
      <c r="V469" s="182">
        <f t="shared" si="121"/>
        <v>-11013.171666666667</v>
      </c>
      <c r="W469" s="182"/>
      <c r="X469" s="203"/>
      <c r="Y469" s="182"/>
      <c r="Z469" s="182"/>
      <c r="AA469" s="181"/>
      <c r="AB469" s="182"/>
      <c r="AC469" s="179"/>
      <c r="AD469" s="256">
        <f t="shared" si="122"/>
        <v>-11013.171666666667</v>
      </c>
      <c r="AE469" s="179"/>
      <c r="AF469" s="204">
        <f t="shared" si="112"/>
        <v>0</v>
      </c>
    </row>
    <row r="470" spans="1:32">
      <c r="A470" s="179">
        <v>458</v>
      </c>
      <c r="B470" s="199" t="s">
        <v>450</v>
      </c>
      <c r="C470" s="199" t="s">
        <v>356</v>
      </c>
      <c r="D470" s="199" t="s">
        <v>780</v>
      </c>
      <c r="E470" s="225" t="s">
        <v>781</v>
      </c>
      <c r="F470" s="201">
        <v>0</v>
      </c>
      <c r="G470" s="201">
        <v>0</v>
      </c>
      <c r="H470" s="201">
        <v>0</v>
      </c>
      <c r="I470" s="201">
        <v>-1781.97</v>
      </c>
      <c r="J470" s="201">
        <v>852.74</v>
      </c>
      <c r="K470" s="201">
        <v>852.74</v>
      </c>
      <c r="L470" s="201">
        <v>-1709.42</v>
      </c>
      <c r="M470" s="201">
        <v>852.74</v>
      </c>
      <c r="N470" s="201">
        <v>13.11</v>
      </c>
      <c r="O470" s="201">
        <v>-895.76</v>
      </c>
      <c r="P470" s="201">
        <v>-306.87</v>
      </c>
      <c r="Q470" s="201">
        <v>-548.22</v>
      </c>
      <c r="R470" s="201">
        <v>-766.71</v>
      </c>
      <c r="S470" s="202">
        <f t="shared" si="120"/>
        <v>-254.52208333333331</v>
      </c>
      <c r="T470" s="179"/>
      <c r="U470" s="181"/>
      <c r="V470" s="182">
        <f t="shared" si="121"/>
        <v>-254.52208333333331</v>
      </c>
      <c r="W470" s="182"/>
      <c r="X470" s="203"/>
      <c r="Y470" s="182"/>
      <c r="Z470" s="182"/>
      <c r="AA470" s="181"/>
      <c r="AB470" s="182"/>
      <c r="AC470" s="179"/>
      <c r="AD470" s="256">
        <f t="shared" si="122"/>
        <v>-254.52208333333331</v>
      </c>
      <c r="AE470" s="179"/>
      <c r="AF470" s="204">
        <f t="shared" si="112"/>
        <v>0</v>
      </c>
    </row>
    <row r="471" spans="1:32">
      <c r="A471" s="179">
        <v>459</v>
      </c>
      <c r="B471" s="199" t="s">
        <v>450</v>
      </c>
      <c r="C471" s="199" t="s">
        <v>356</v>
      </c>
      <c r="D471" s="199" t="s">
        <v>372</v>
      </c>
      <c r="E471" s="225" t="s">
        <v>782</v>
      </c>
      <c r="F471" s="201">
        <v>-9109.7999999999993</v>
      </c>
      <c r="G471" s="201">
        <v>-17034.45</v>
      </c>
      <c r="H471" s="201">
        <v>-28797.9</v>
      </c>
      <c r="I471" s="201">
        <v>-37576.379999999997</v>
      </c>
      <c r="J471" s="201">
        <v>-11906.16</v>
      </c>
      <c r="K471" s="201">
        <v>51711.99</v>
      </c>
      <c r="L471" s="201">
        <v>47225.06</v>
      </c>
      <c r="M471" s="201">
        <v>43899.66</v>
      </c>
      <c r="N471" s="201">
        <v>-8675.73</v>
      </c>
      <c r="O471" s="201">
        <v>-10195.17</v>
      </c>
      <c r="P471" s="201">
        <v>-1543.67</v>
      </c>
      <c r="Q471" s="201">
        <v>-2272.86</v>
      </c>
      <c r="R471" s="201">
        <v>-10011.82</v>
      </c>
      <c r="S471" s="202">
        <f t="shared" si="120"/>
        <v>1272.798333333332</v>
      </c>
      <c r="T471" s="179"/>
      <c r="U471" s="181"/>
      <c r="V471" s="182">
        <f t="shared" si="121"/>
        <v>1272.798333333332</v>
      </c>
      <c r="W471" s="182"/>
      <c r="X471" s="203"/>
      <c r="Y471" s="182"/>
      <c r="Z471" s="182"/>
      <c r="AA471" s="181"/>
      <c r="AB471" s="182"/>
      <c r="AC471" s="179"/>
      <c r="AD471" s="256">
        <f t="shared" si="122"/>
        <v>1272.798333333332</v>
      </c>
      <c r="AE471" s="179"/>
      <c r="AF471" s="204">
        <f t="shared" si="112"/>
        <v>0</v>
      </c>
    </row>
    <row r="472" spans="1:32">
      <c r="A472" s="179">
        <v>460</v>
      </c>
      <c r="B472" s="199" t="s">
        <v>450</v>
      </c>
      <c r="C472" s="199" t="s">
        <v>356</v>
      </c>
      <c r="D472" s="199" t="s">
        <v>783</v>
      </c>
      <c r="E472" s="225" t="s">
        <v>784</v>
      </c>
      <c r="F472" s="201">
        <v>-71423.69</v>
      </c>
      <c r="G472" s="201">
        <v>0</v>
      </c>
      <c r="H472" s="201">
        <v>0</v>
      </c>
      <c r="I472" s="201">
        <v>-78265.179999999993</v>
      </c>
      <c r="J472" s="201">
        <v>0</v>
      </c>
      <c r="K472" s="201">
        <v>0</v>
      </c>
      <c r="L472" s="201">
        <v>-146828.9</v>
      </c>
      <c r="M472" s="201">
        <v>-3548.45999999999</v>
      </c>
      <c r="N472" s="201">
        <v>8.1854523159563493E-12</v>
      </c>
      <c r="O472" s="201">
        <v>-82589.990000000005</v>
      </c>
      <c r="P472" s="201">
        <v>-108008.53</v>
      </c>
      <c r="Q472" s="201">
        <v>-55569.09</v>
      </c>
      <c r="R472" s="201">
        <v>-79962.61</v>
      </c>
      <c r="S472" s="202">
        <f t="shared" si="120"/>
        <v>-45875.274999999994</v>
      </c>
      <c r="T472" s="179"/>
      <c r="U472" s="181"/>
      <c r="V472" s="182">
        <f t="shared" si="121"/>
        <v>-45875.274999999994</v>
      </c>
      <c r="W472" s="182"/>
      <c r="X472" s="203"/>
      <c r="Y472" s="182"/>
      <c r="Z472" s="182"/>
      <c r="AA472" s="181"/>
      <c r="AB472" s="182"/>
      <c r="AC472" s="179"/>
      <c r="AD472" s="256">
        <f t="shared" si="122"/>
        <v>-45875.274999999994</v>
      </c>
      <c r="AE472" s="179"/>
      <c r="AF472" s="204">
        <f t="shared" si="112"/>
        <v>0</v>
      </c>
    </row>
    <row r="473" spans="1:32">
      <c r="A473" s="179">
        <v>461</v>
      </c>
      <c r="B473" s="199" t="s">
        <v>450</v>
      </c>
      <c r="C473" s="199" t="s">
        <v>356</v>
      </c>
      <c r="D473" s="199" t="s">
        <v>1077</v>
      </c>
      <c r="E473" s="225" t="s">
        <v>784</v>
      </c>
      <c r="F473" s="201">
        <v>0</v>
      </c>
      <c r="G473" s="201">
        <v>-6089.54</v>
      </c>
      <c r="H473" s="201">
        <v>-16011.4</v>
      </c>
      <c r="I473" s="201">
        <v>-25667.31</v>
      </c>
      <c r="J473" s="201">
        <v>-33140.21</v>
      </c>
      <c r="K473" s="201">
        <v>-13082.53</v>
      </c>
      <c r="L473" s="201">
        <v>-20607.52</v>
      </c>
      <c r="M473" s="201">
        <v>-28197.32</v>
      </c>
      <c r="N473" s="201">
        <v>-19606.07</v>
      </c>
      <c r="O473" s="201">
        <v>-26881.07</v>
      </c>
      <c r="P473" s="201">
        <v>-34787.53</v>
      </c>
      <c r="Q473" s="201">
        <v>-16447.91</v>
      </c>
      <c r="R473" s="201">
        <v>-23699.43</v>
      </c>
      <c r="S473" s="202">
        <f t="shared" si="120"/>
        <v>-21030.677083333332</v>
      </c>
      <c r="T473" s="179"/>
      <c r="U473" s="181"/>
      <c r="V473" s="182">
        <f>+S473</f>
        <v>-21030.677083333332</v>
      </c>
      <c r="W473" s="182"/>
      <c r="X473" s="203"/>
      <c r="Y473" s="182"/>
      <c r="Z473" s="182"/>
      <c r="AA473" s="181"/>
      <c r="AB473" s="182"/>
      <c r="AC473" s="179"/>
      <c r="AD473" s="256">
        <f t="shared" si="122"/>
        <v>-21030.677083333332</v>
      </c>
      <c r="AE473" s="179"/>
      <c r="AF473" s="204">
        <f t="shared" si="112"/>
        <v>0</v>
      </c>
    </row>
    <row r="474" spans="1:32">
      <c r="A474" s="179">
        <v>462</v>
      </c>
      <c r="B474" s="199" t="s">
        <v>450</v>
      </c>
      <c r="C474" s="199" t="s">
        <v>357</v>
      </c>
      <c r="D474" s="199"/>
      <c r="E474" s="225" t="s">
        <v>785</v>
      </c>
      <c r="F474" s="201">
        <v>-4512.1000000000004</v>
      </c>
      <c r="G474" s="201">
        <v>-8005.13</v>
      </c>
      <c r="H474" s="201">
        <v>-2175.64</v>
      </c>
      <c r="I474" s="201">
        <v>-16022.16</v>
      </c>
      <c r="J474" s="201">
        <v>-1720.98</v>
      </c>
      <c r="K474" s="201">
        <v>-17838.740000000002</v>
      </c>
      <c r="L474" s="201">
        <v>-550.78000000000202</v>
      </c>
      <c r="M474" s="201">
        <v>-2048</v>
      </c>
      <c r="N474" s="201">
        <v>-8330.27</v>
      </c>
      <c r="O474" s="201">
        <v>-7944.76</v>
      </c>
      <c r="P474" s="201">
        <v>-6135.49</v>
      </c>
      <c r="Q474" s="201">
        <v>-6993.22</v>
      </c>
      <c r="R474" s="201">
        <v>-11696.45</v>
      </c>
      <c r="S474" s="202">
        <f t="shared" si="120"/>
        <v>-7155.7870833333327</v>
      </c>
      <c r="T474" s="179"/>
      <c r="U474" s="181"/>
      <c r="V474" s="182">
        <f t="shared" si="121"/>
        <v>-7155.7870833333327</v>
      </c>
      <c r="W474" s="182"/>
      <c r="X474" s="203"/>
      <c r="Y474" s="182"/>
      <c r="Z474" s="182"/>
      <c r="AA474" s="181"/>
      <c r="AB474" s="182"/>
      <c r="AC474" s="179"/>
      <c r="AD474" s="256">
        <f t="shared" si="122"/>
        <v>-7155.7870833333327</v>
      </c>
      <c r="AE474" s="179"/>
      <c r="AF474" s="204">
        <f t="shared" si="112"/>
        <v>0</v>
      </c>
    </row>
    <row r="475" spans="1:32">
      <c r="A475" s="179">
        <v>463</v>
      </c>
      <c r="B475" s="199" t="s">
        <v>477</v>
      </c>
      <c r="C475" s="199" t="s">
        <v>357</v>
      </c>
      <c r="D475" s="199" t="s">
        <v>22</v>
      </c>
      <c r="E475" s="225" t="s">
        <v>786</v>
      </c>
      <c r="F475" s="201">
        <v>-26.14</v>
      </c>
      <c r="G475" s="201">
        <v>0</v>
      </c>
      <c r="H475" s="201">
        <v>-20.87</v>
      </c>
      <c r="I475" s="201">
        <v>0</v>
      </c>
      <c r="J475" s="201">
        <v>0</v>
      </c>
      <c r="K475" s="201">
        <v>-72.22</v>
      </c>
      <c r="L475" s="201">
        <v>-21.68</v>
      </c>
      <c r="M475" s="201">
        <v>-21</v>
      </c>
      <c r="N475" s="201">
        <v>-46.58</v>
      </c>
      <c r="O475" s="201">
        <v>-8.9999999999996305E-2</v>
      </c>
      <c r="P475" s="201">
        <v>-5.25</v>
      </c>
      <c r="Q475" s="201">
        <v>3.5527136788005001E-15</v>
      </c>
      <c r="R475" s="201">
        <v>-13.91</v>
      </c>
      <c r="S475" s="202">
        <f t="shared" si="120"/>
        <v>-17.309583333333336</v>
      </c>
      <c r="T475" s="179"/>
      <c r="U475" s="181"/>
      <c r="V475" s="182">
        <f t="shared" si="121"/>
        <v>-17.309583333333336</v>
      </c>
      <c r="W475" s="182"/>
      <c r="X475" s="203"/>
      <c r="Y475" s="182"/>
      <c r="Z475" s="182"/>
      <c r="AA475" s="181"/>
      <c r="AB475" s="182"/>
      <c r="AC475" s="179"/>
      <c r="AD475" s="256">
        <f t="shared" si="122"/>
        <v>-17.309583333333336</v>
      </c>
      <c r="AE475" s="179"/>
      <c r="AF475" s="204">
        <f t="shared" si="112"/>
        <v>0</v>
      </c>
    </row>
    <row r="476" spans="1:32">
      <c r="A476" s="179">
        <v>464</v>
      </c>
      <c r="B476" s="199" t="s">
        <v>475</v>
      </c>
      <c r="C476" s="199" t="s">
        <v>358</v>
      </c>
      <c r="D476" s="199" t="s">
        <v>42</v>
      </c>
      <c r="E476" s="225" t="s">
        <v>787</v>
      </c>
      <c r="F476" s="201">
        <v>0</v>
      </c>
      <c r="G476" s="201">
        <v>0</v>
      </c>
      <c r="H476" s="201">
        <v>0</v>
      </c>
      <c r="I476" s="201">
        <v>0</v>
      </c>
      <c r="J476" s="201">
        <v>0</v>
      </c>
      <c r="K476" s="201">
        <v>0</v>
      </c>
      <c r="L476" s="201">
        <v>0</v>
      </c>
      <c r="M476" s="201">
        <v>-157394</v>
      </c>
      <c r="N476" s="201">
        <v>-314788</v>
      </c>
      <c r="O476" s="201">
        <v>-472182</v>
      </c>
      <c r="P476" s="201">
        <v>-629576</v>
      </c>
      <c r="Q476" s="201">
        <v>0</v>
      </c>
      <c r="R476" s="201">
        <v>0</v>
      </c>
      <c r="S476" s="202">
        <f t="shared" si="120"/>
        <v>-131161.66666666666</v>
      </c>
      <c r="T476" s="179"/>
      <c r="U476" s="181"/>
      <c r="V476" s="182">
        <f t="shared" si="121"/>
        <v>-131161.66666666666</v>
      </c>
      <c r="W476" s="182"/>
      <c r="X476" s="203"/>
      <c r="Y476" s="182"/>
      <c r="Z476" s="182"/>
      <c r="AA476" s="181"/>
      <c r="AB476" s="182"/>
      <c r="AC476" s="179"/>
      <c r="AD476" s="256">
        <f t="shared" si="122"/>
        <v>-131161.66666666666</v>
      </c>
      <c r="AE476" s="179"/>
      <c r="AF476" s="204">
        <f t="shared" si="112"/>
        <v>0</v>
      </c>
    </row>
    <row r="477" spans="1:32">
      <c r="A477" s="179">
        <v>465</v>
      </c>
      <c r="B477" s="199" t="s">
        <v>475</v>
      </c>
      <c r="C477" s="199" t="s">
        <v>358</v>
      </c>
      <c r="D477" s="199" t="s">
        <v>230</v>
      </c>
      <c r="E477" s="225" t="s">
        <v>788</v>
      </c>
      <c r="F477" s="201">
        <v>-709456.17</v>
      </c>
      <c r="G477" s="201">
        <v>-544458.74</v>
      </c>
      <c r="H477" s="201">
        <v>-781478.16</v>
      </c>
      <c r="I477" s="201">
        <v>-1007790.95</v>
      </c>
      <c r="J477" s="201">
        <v>-383831.59</v>
      </c>
      <c r="K477" s="201">
        <v>-405417.44</v>
      </c>
      <c r="L477" s="201">
        <v>-452361.79</v>
      </c>
      <c r="M477" s="201">
        <v>-148123.29</v>
      </c>
      <c r="N477" s="201">
        <v>-199462.39</v>
      </c>
      <c r="O477" s="201">
        <v>-279629.99</v>
      </c>
      <c r="P477" s="201">
        <v>-293035.52000000002</v>
      </c>
      <c r="Q477" s="201">
        <v>-564104.62</v>
      </c>
      <c r="R477" s="201">
        <v>-920291.67</v>
      </c>
      <c r="S477" s="202">
        <f t="shared" si="120"/>
        <v>-489547.36666666664</v>
      </c>
      <c r="T477" s="179"/>
      <c r="U477" s="181"/>
      <c r="V477" s="182">
        <f t="shared" si="121"/>
        <v>-489547.36666666664</v>
      </c>
      <c r="W477" s="182"/>
      <c r="X477" s="203"/>
      <c r="Y477" s="182"/>
      <c r="Z477" s="182"/>
      <c r="AA477" s="181"/>
      <c r="AB477" s="182"/>
      <c r="AC477" s="179"/>
      <c r="AD477" s="256">
        <f t="shared" si="122"/>
        <v>-489547.36666666664</v>
      </c>
      <c r="AE477" s="179"/>
      <c r="AF477" s="204">
        <f t="shared" si="112"/>
        <v>0</v>
      </c>
    </row>
    <row r="478" spans="1:32">
      <c r="A478" s="179">
        <v>466</v>
      </c>
      <c r="B478" s="199" t="s">
        <v>477</v>
      </c>
      <c r="C478" s="199" t="s">
        <v>358</v>
      </c>
      <c r="D478" s="199" t="s">
        <v>42</v>
      </c>
      <c r="E478" s="225" t="s">
        <v>787</v>
      </c>
      <c r="F478" s="201">
        <v>-2609583</v>
      </c>
      <c r="G478" s="201">
        <v>-2837921</v>
      </c>
      <c r="H478" s="201">
        <v>-3066259</v>
      </c>
      <c r="I478" s="201">
        <v>-3294597</v>
      </c>
      <c r="J478" s="201">
        <v>-1999040.86</v>
      </c>
      <c r="K478" s="201">
        <v>-2181038.86</v>
      </c>
      <c r="L478" s="201">
        <v>-2400108.86</v>
      </c>
      <c r="M478" s="201">
        <v>-2619178.86</v>
      </c>
      <c r="N478" s="201">
        <v>-1861990</v>
      </c>
      <c r="O478" s="201">
        <v>-2094739</v>
      </c>
      <c r="P478" s="201">
        <v>-2327488</v>
      </c>
      <c r="Q478" s="201">
        <v>-2560237</v>
      </c>
      <c r="R478" s="201">
        <v>-2792986</v>
      </c>
      <c r="S478" s="202">
        <f t="shared" si="120"/>
        <v>-2495323.5783333331</v>
      </c>
      <c r="T478" s="179"/>
      <c r="U478" s="181"/>
      <c r="V478" s="182">
        <f t="shared" si="121"/>
        <v>-2495323.5783333331</v>
      </c>
      <c r="W478" s="182"/>
      <c r="X478" s="203"/>
      <c r="Y478" s="182"/>
      <c r="Z478" s="182"/>
      <c r="AA478" s="181"/>
      <c r="AB478" s="182"/>
      <c r="AC478" s="179"/>
      <c r="AD478" s="256">
        <f t="shared" si="122"/>
        <v>-2495323.5783333331</v>
      </c>
      <c r="AE478" s="179"/>
      <c r="AF478" s="204">
        <f t="shared" si="112"/>
        <v>0</v>
      </c>
    </row>
    <row r="479" spans="1:32">
      <c r="A479" s="179">
        <v>467</v>
      </c>
      <c r="B479" s="199" t="s">
        <v>477</v>
      </c>
      <c r="C479" s="199" t="s">
        <v>358</v>
      </c>
      <c r="D479" s="199" t="s">
        <v>230</v>
      </c>
      <c r="E479" s="225" t="s">
        <v>788</v>
      </c>
      <c r="F479" s="201">
        <v>-21934.62</v>
      </c>
      <c r="G479" s="201">
        <v>-27430.560000000001</v>
      </c>
      <c r="H479" s="201">
        <v>-27532.13</v>
      </c>
      <c r="I479" s="201">
        <v>-31135.78</v>
      </c>
      <c r="J479" s="201">
        <v>-21019.8</v>
      </c>
      <c r="K479" s="201">
        <v>-16692.04</v>
      </c>
      <c r="L479" s="201">
        <v>-9390.43</v>
      </c>
      <c r="M479" s="201">
        <v>-8255.4699999999993</v>
      </c>
      <c r="N479" s="201">
        <v>-7374.55</v>
      </c>
      <c r="O479" s="201">
        <v>-7184.47</v>
      </c>
      <c r="P479" s="201">
        <v>-9990.31</v>
      </c>
      <c r="Q479" s="201">
        <v>-18401.5</v>
      </c>
      <c r="R479" s="201">
        <v>-27823.65</v>
      </c>
      <c r="S479" s="202">
        <f t="shared" si="120"/>
        <v>-17440.514583333334</v>
      </c>
      <c r="T479" s="179"/>
      <c r="U479" s="181"/>
      <c r="V479" s="182">
        <f t="shared" si="121"/>
        <v>-17440.514583333334</v>
      </c>
      <c r="W479" s="182"/>
      <c r="X479" s="203"/>
      <c r="Y479" s="182"/>
      <c r="Z479" s="182"/>
      <c r="AA479" s="181"/>
      <c r="AB479" s="182"/>
      <c r="AC479" s="179"/>
      <c r="AD479" s="256">
        <f t="shared" si="122"/>
        <v>-17440.514583333334</v>
      </c>
      <c r="AE479" s="179"/>
      <c r="AF479" s="204">
        <f t="shared" si="112"/>
        <v>0</v>
      </c>
    </row>
    <row r="480" spans="1:32">
      <c r="A480" s="179">
        <v>468</v>
      </c>
      <c r="B480" s="199" t="s">
        <v>477</v>
      </c>
      <c r="C480" s="199" t="s">
        <v>358</v>
      </c>
      <c r="D480" s="199" t="s">
        <v>232</v>
      </c>
      <c r="E480" s="225" t="s">
        <v>789</v>
      </c>
      <c r="F480" s="201">
        <v>-1426163.81</v>
      </c>
      <c r="G480" s="201">
        <v>-1358985.08</v>
      </c>
      <c r="H480" s="201">
        <v>-1649868.15</v>
      </c>
      <c r="I480" s="201">
        <v>-2005953.53</v>
      </c>
      <c r="J480" s="201">
        <v>-998560.67</v>
      </c>
      <c r="K480" s="201">
        <v>-806779.99</v>
      </c>
      <c r="L480" s="201">
        <v>-710886.74</v>
      </c>
      <c r="M480" s="201">
        <v>-425571.72</v>
      </c>
      <c r="N480" s="201">
        <v>-472240.06</v>
      </c>
      <c r="O480" s="201">
        <v>-511907.33</v>
      </c>
      <c r="P480" s="201">
        <v>-639920.81000000006</v>
      </c>
      <c r="Q480" s="201">
        <v>-1159905.6000000001</v>
      </c>
      <c r="R480" s="201">
        <v>-1879892.94</v>
      </c>
      <c r="S480" s="202">
        <f t="shared" si="120"/>
        <v>-1032800.67125</v>
      </c>
      <c r="T480" s="179"/>
      <c r="U480" s="181"/>
      <c r="V480" s="182">
        <f t="shared" si="121"/>
        <v>-1032800.67125</v>
      </c>
      <c r="W480" s="182"/>
      <c r="X480" s="203"/>
      <c r="Y480" s="182"/>
      <c r="Z480" s="182"/>
      <c r="AA480" s="181"/>
      <c r="AB480" s="182"/>
      <c r="AC480" s="179"/>
      <c r="AD480" s="256">
        <f t="shared" si="122"/>
        <v>-1032800.67125</v>
      </c>
      <c r="AE480" s="179"/>
      <c r="AF480" s="204">
        <f t="shared" si="112"/>
        <v>0</v>
      </c>
    </row>
    <row r="481" spans="1:32">
      <c r="A481" s="179">
        <v>469</v>
      </c>
      <c r="B481" s="199" t="s">
        <v>477</v>
      </c>
      <c r="C481" s="199" t="s">
        <v>358</v>
      </c>
      <c r="D481" s="199" t="s">
        <v>205</v>
      </c>
      <c r="E481" s="225" t="s">
        <v>790</v>
      </c>
      <c r="F481" s="201">
        <v>-9882.26</v>
      </c>
      <c r="G481" s="201">
        <v>-9787.02</v>
      </c>
      <c r="H481" s="201">
        <v>-11182.37</v>
      </c>
      <c r="I481" s="201">
        <v>-12538.43</v>
      </c>
      <c r="J481" s="201">
        <v>-5768.13</v>
      </c>
      <c r="K481" s="201">
        <v>-3224</v>
      </c>
      <c r="L481" s="201">
        <v>-2199.13</v>
      </c>
      <c r="M481" s="201">
        <v>-1917.07</v>
      </c>
      <c r="N481" s="201">
        <v>-3151.52</v>
      </c>
      <c r="O481" s="201">
        <v>-2793.12</v>
      </c>
      <c r="P481" s="201">
        <v>-5690.58</v>
      </c>
      <c r="Q481" s="201">
        <v>-8672.2199999999993</v>
      </c>
      <c r="R481" s="201">
        <v>-11504.29</v>
      </c>
      <c r="S481" s="202">
        <f t="shared" si="120"/>
        <v>-6468.0720833333326</v>
      </c>
      <c r="T481" s="179"/>
      <c r="U481" s="181"/>
      <c r="V481" s="182">
        <f t="shared" si="121"/>
        <v>-6468.0720833333326</v>
      </c>
      <c r="W481" s="182"/>
      <c r="X481" s="203"/>
      <c r="Y481" s="182"/>
      <c r="Z481" s="182"/>
      <c r="AA481" s="181"/>
      <c r="AB481" s="182"/>
      <c r="AD481" s="256">
        <f>+S481</f>
        <v>-6468.0720833333326</v>
      </c>
      <c r="AE481" s="179"/>
      <c r="AF481" s="204">
        <f t="shared" si="112"/>
        <v>0</v>
      </c>
    </row>
    <row r="482" spans="1:32">
      <c r="A482" s="179">
        <v>470</v>
      </c>
      <c r="B482" s="199" t="s">
        <v>477</v>
      </c>
      <c r="C482" s="199" t="s">
        <v>358</v>
      </c>
      <c r="D482" s="199" t="s">
        <v>235</v>
      </c>
      <c r="E482" s="225" t="s">
        <v>791</v>
      </c>
      <c r="F482" s="201">
        <v>-1344.79</v>
      </c>
      <c r="G482" s="201">
        <v>-643.51</v>
      </c>
      <c r="H482" s="201">
        <v>-1365.44</v>
      </c>
      <c r="I482" s="201">
        <v>-2110.3000000000002</v>
      </c>
      <c r="J482" s="201">
        <v>-428.78</v>
      </c>
      <c r="K482" s="201">
        <v>-863.85</v>
      </c>
      <c r="L482" s="201">
        <v>-1162.3800000000001</v>
      </c>
      <c r="M482" s="201">
        <v>-283.02999999999997</v>
      </c>
      <c r="N482" s="201">
        <v>-539.02</v>
      </c>
      <c r="O482" s="201">
        <v>-772.18</v>
      </c>
      <c r="P482" s="201">
        <v>-370.96</v>
      </c>
      <c r="Q482" s="201">
        <v>-935.52</v>
      </c>
      <c r="R482" s="201">
        <v>-1630.39</v>
      </c>
      <c r="S482" s="202">
        <f t="shared" si="120"/>
        <v>-913.54666666666662</v>
      </c>
      <c r="T482" s="179"/>
      <c r="U482" s="181"/>
      <c r="V482" s="182">
        <f t="shared" si="121"/>
        <v>-913.54666666666662</v>
      </c>
      <c r="W482" s="182"/>
      <c r="X482" s="203"/>
      <c r="Y482" s="182"/>
      <c r="Z482" s="182"/>
      <c r="AA482" s="181"/>
      <c r="AB482" s="182"/>
      <c r="AC482" s="179"/>
      <c r="AD482" s="256">
        <f t="shared" ref="AD482:AD483" si="123">+S482</f>
        <v>-913.54666666666662</v>
      </c>
      <c r="AE482" s="179"/>
      <c r="AF482" s="204">
        <f t="shared" si="112"/>
        <v>0</v>
      </c>
    </row>
    <row r="483" spans="1:32">
      <c r="A483" s="179">
        <v>471</v>
      </c>
      <c r="B483" s="199" t="s">
        <v>477</v>
      </c>
      <c r="C483" s="199" t="s">
        <v>358</v>
      </c>
      <c r="D483" s="199" t="s">
        <v>792</v>
      </c>
      <c r="E483" s="225" t="s">
        <v>793</v>
      </c>
      <c r="F483" s="201">
        <v>-460550.9</v>
      </c>
      <c r="G483" s="201">
        <v>-519326.43</v>
      </c>
      <c r="H483" s="201">
        <v>-581865.69999999995</v>
      </c>
      <c r="I483" s="201">
        <v>-649970.06000000006</v>
      </c>
      <c r="J483" s="201">
        <v>-243797.94</v>
      </c>
      <c r="K483" s="201">
        <v>-262177.25</v>
      </c>
      <c r="L483" s="201">
        <v>-282839.92</v>
      </c>
      <c r="M483" s="201">
        <v>-301393.96999999997</v>
      </c>
      <c r="N483" s="201">
        <v>-319341.24</v>
      </c>
      <c r="O483" s="201">
        <v>-337096.42</v>
      </c>
      <c r="P483" s="201">
        <v>-365854.16</v>
      </c>
      <c r="Q483" s="201">
        <v>-411437.86</v>
      </c>
      <c r="R483" s="201">
        <v>-479297.52</v>
      </c>
      <c r="S483" s="202">
        <f t="shared" si="120"/>
        <v>-395418.76333333337</v>
      </c>
      <c r="T483" s="179"/>
      <c r="U483" s="181"/>
      <c r="V483" s="182">
        <f t="shared" si="121"/>
        <v>-395418.76333333337</v>
      </c>
      <c r="W483" s="182"/>
      <c r="X483" s="203"/>
      <c r="Y483" s="182"/>
      <c r="Z483" s="182"/>
      <c r="AA483" s="181"/>
      <c r="AB483" s="182"/>
      <c r="AC483" s="179"/>
      <c r="AD483" s="256">
        <f t="shared" si="123"/>
        <v>-395418.76333333337</v>
      </c>
      <c r="AE483" s="179"/>
      <c r="AF483" s="204">
        <f t="shared" si="112"/>
        <v>0</v>
      </c>
    </row>
    <row r="484" spans="1:32">
      <c r="A484" s="179">
        <v>472</v>
      </c>
      <c r="B484" s="199" t="s">
        <v>477</v>
      </c>
      <c r="C484" s="199" t="s">
        <v>358</v>
      </c>
      <c r="D484" s="199" t="s">
        <v>794</v>
      </c>
      <c r="E484" s="225" t="s">
        <v>795</v>
      </c>
      <c r="F484" s="201">
        <v>-1722879.56</v>
      </c>
      <c r="G484" s="201">
        <v>-1846427.53</v>
      </c>
      <c r="H484" s="201">
        <v>-2077328.43</v>
      </c>
      <c r="I484" s="201">
        <v>-1910216.81</v>
      </c>
      <c r="J484" s="201">
        <v>-1204070.96</v>
      </c>
      <c r="K484" s="201">
        <v>-823833.01</v>
      </c>
      <c r="L484" s="201">
        <v>-592575.56000000006</v>
      </c>
      <c r="M484" s="201">
        <v>-555151.97</v>
      </c>
      <c r="N484" s="201">
        <v>-493032.53</v>
      </c>
      <c r="O484" s="201">
        <v>-585370.29</v>
      </c>
      <c r="P484" s="201">
        <v>-1066739.44</v>
      </c>
      <c r="Q484" s="201">
        <v>-1718966.4</v>
      </c>
      <c r="R484" s="201">
        <v>-2281478.2999999998</v>
      </c>
      <c r="S484" s="202">
        <f t="shared" si="120"/>
        <v>-1239657.655</v>
      </c>
      <c r="T484" s="179"/>
      <c r="U484" s="181"/>
      <c r="V484" s="182">
        <f t="shared" si="121"/>
        <v>-1239657.655</v>
      </c>
      <c r="W484" s="182"/>
      <c r="X484" s="203"/>
      <c r="Y484" s="182"/>
      <c r="Z484" s="182"/>
      <c r="AA484" s="181"/>
      <c r="AB484" s="182"/>
      <c r="AC484" s="179"/>
      <c r="AD484" s="256">
        <f>+V484</f>
        <v>-1239657.655</v>
      </c>
      <c r="AE484" s="179"/>
      <c r="AF484" s="204">
        <f t="shared" si="112"/>
        <v>0</v>
      </c>
    </row>
    <row r="485" spans="1:32">
      <c r="A485" s="179">
        <v>473</v>
      </c>
      <c r="B485" s="199" t="s">
        <v>450</v>
      </c>
      <c r="C485" s="199" t="s">
        <v>359</v>
      </c>
      <c r="D485" s="179" t="s">
        <v>480</v>
      </c>
      <c r="E485" s="225" t="s">
        <v>360</v>
      </c>
      <c r="F485" s="201">
        <v>-2960000</v>
      </c>
      <c r="G485" s="201">
        <v>0</v>
      </c>
      <c r="H485" s="201">
        <v>-2960000</v>
      </c>
      <c r="I485" s="201">
        <v>-2960000</v>
      </c>
      <c r="J485" s="201">
        <v>0</v>
      </c>
      <c r="K485" s="201">
        <v>-2480000</v>
      </c>
      <c r="L485" s="201">
        <v>-2480000</v>
      </c>
      <c r="M485" s="201">
        <v>0</v>
      </c>
      <c r="N485" s="201">
        <v>-2480000</v>
      </c>
      <c r="O485" s="201">
        <v>-2480000</v>
      </c>
      <c r="P485" s="201">
        <v>0</v>
      </c>
      <c r="Q485" s="201">
        <v>-2480000</v>
      </c>
      <c r="R485" s="201">
        <v>-2480000</v>
      </c>
      <c r="S485" s="202">
        <f t="shared" si="120"/>
        <v>-1753333.3333333333</v>
      </c>
      <c r="T485" s="179"/>
      <c r="U485" s="181"/>
      <c r="W485" s="182">
        <f>+S485</f>
        <v>-1753333.3333333333</v>
      </c>
      <c r="X485" s="203"/>
      <c r="Y485" s="182"/>
      <c r="Z485" s="182"/>
      <c r="AA485" s="181"/>
      <c r="AB485" s="182"/>
      <c r="AC485" s="256">
        <f>+W485</f>
        <v>-1753333.3333333333</v>
      </c>
      <c r="AE485" s="179"/>
      <c r="AF485" s="204">
        <f t="shared" si="112"/>
        <v>0</v>
      </c>
    </row>
    <row r="486" spans="1:32">
      <c r="A486" s="179">
        <v>474</v>
      </c>
      <c r="B486" s="199" t="s">
        <v>475</v>
      </c>
      <c r="C486" s="199" t="s">
        <v>361</v>
      </c>
      <c r="D486" s="179" t="s">
        <v>738</v>
      </c>
      <c r="E486" s="225" t="s">
        <v>362</v>
      </c>
      <c r="F486" s="201">
        <v>-214551.55</v>
      </c>
      <c r="G486" s="201">
        <v>-218550.05</v>
      </c>
      <c r="H486" s="201">
        <v>-218801.9</v>
      </c>
      <c r="I486" s="201">
        <v>-215999.99</v>
      </c>
      <c r="J486" s="201">
        <v>-198295.26</v>
      </c>
      <c r="K486" s="201">
        <v>-182418.51</v>
      </c>
      <c r="L486" s="201">
        <v>-179669.64</v>
      </c>
      <c r="M486" s="201">
        <v>-168647.67999999999</v>
      </c>
      <c r="N486" s="201">
        <v>-153082.81</v>
      </c>
      <c r="O486" s="201">
        <v>-144606.22</v>
      </c>
      <c r="P486" s="201">
        <v>-129804.87</v>
      </c>
      <c r="Q486" s="201">
        <v>-123427.45</v>
      </c>
      <c r="R486" s="201">
        <v>-118440.31</v>
      </c>
      <c r="S486" s="202">
        <f t="shared" si="120"/>
        <v>-174983.35916666666</v>
      </c>
      <c r="T486" s="179"/>
      <c r="U486" s="181"/>
      <c r="W486" s="182"/>
      <c r="X486" s="182">
        <f>+S486</f>
        <v>-174983.35916666666</v>
      </c>
      <c r="Y486" s="182"/>
      <c r="Z486" s="182"/>
      <c r="AA486" s="181"/>
      <c r="AB486" s="256">
        <f>+X486</f>
        <v>-174983.35916666666</v>
      </c>
      <c r="AC486" s="179"/>
      <c r="AE486" s="179"/>
      <c r="AF486" s="204">
        <f t="shared" si="112"/>
        <v>0</v>
      </c>
    </row>
    <row r="487" spans="1:32">
      <c r="A487" s="179">
        <v>475</v>
      </c>
      <c r="B487" s="199" t="s">
        <v>477</v>
      </c>
      <c r="C487" s="199" t="s">
        <v>361</v>
      </c>
      <c r="D487" s="199" t="s">
        <v>738</v>
      </c>
      <c r="E487" s="225" t="s">
        <v>362</v>
      </c>
      <c r="F487" s="201">
        <v>-678553.58</v>
      </c>
      <c r="G487" s="201">
        <v>-698877.64</v>
      </c>
      <c r="H487" s="201">
        <v>-702196.65</v>
      </c>
      <c r="I487" s="201">
        <v>-680853.69</v>
      </c>
      <c r="J487" s="201">
        <v>-649266.05000000005</v>
      </c>
      <c r="K487" s="201">
        <v>-625554.4</v>
      </c>
      <c r="L487" s="201">
        <v>-613318.13</v>
      </c>
      <c r="M487" s="201">
        <v>-627299.59</v>
      </c>
      <c r="N487" s="201">
        <v>-610978.82999999996</v>
      </c>
      <c r="O487" s="201">
        <v>-619300.19999999995</v>
      </c>
      <c r="P487" s="201">
        <v>-623094.34</v>
      </c>
      <c r="Q487" s="201">
        <v>-647407.01</v>
      </c>
      <c r="R487" s="201">
        <v>-664878.92000000004</v>
      </c>
      <c r="S487" s="202">
        <f t="shared" si="120"/>
        <v>-647488.56500000006</v>
      </c>
      <c r="T487" s="179"/>
      <c r="U487" s="181"/>
      <c r="W487" s="182"/>
      <c r="X487" s="182">
        <f>+S487</f>
        <v>-647488.56500000006</v>
      </c>
      <c r="Y487" s="182"/>
      <c r="Z487" s="182"/>
      <c r="AA487" s="181"/>
      <c r="AB487" s="256">
        <f>+X487</f>
        <v>-647488.56500000006</v>
      </c>
      <c r="AC487" s="179"/>
      <c r="AE487" s="179"/>
      <c r="AF487" s="204">
        <f t="shared" si="112"/>
        <v>0</v>
      </c>
    </row>
    <row r="488" spans="1:32">
      <c r="A488" s="179">
        <v>476</v>
      </c>
      <c r="B488" s="199" t="s">
        <v>450</v>
      </c>
      <c r="C488" s="199" t="s">
        <v>363</v>
      </c>
      <c r="D488" s="199" t="s">
        <v>46</v>
      </c>
      <c r="E488" s="225" t="s">
        <v>796</v>
      </c>
      <c r="F488" s="201">
        <v>-374000</v>
      </c>
      <c r="G488" s="201">
        <v>-498666.67</v>
      </c>
      <c r="H488" s="201">
        <v>-623333.34</v>
      </c>
      <c r="I488" s="201">
        <v>-748000</v>
      </c>
      <c r="J488" s="201">
        <v>-124666.67</v>
      </c>
      <c r="K488" s="201">
        <v>-249333.34</v>
      </c>
      <c r="L488" s="201">
        <v>-374000</v>
      </c>
      <c r="M488" s="201">
        <v>-498666.67</v>
      </c>
      <c r="N488" s="201">
        <v>-623333.34</v>
      </c>
      <c r="O488" s="201">
        <v>-748000</v>
      </c>
      <c r="P488" s="201">
        <v>-124666.67</v>
      </c>
      <c r="Q488" s="201">
        <v>-249333.34</v>
      </c>
      <c r="R488" s="201">
        <v>-374000</v>
      </c>
      <c r="S488" s="202">
        <f t="shared" si="120"/>
        <v>-436333.33666666661</v>
      </c>
      <c r="T488" s="179"/>
      <c r="U488" s="181"/>
      <c r="V488" s="182">
        <f t="shared" ref="V488:V531" si="124">+S488</f>
        <v>-436333.33666666661</v>
      </c>
      <c r="W488" s="182"/>
      <c r="X488" s="203"/>
      <c r="Y488" s="182"/>
      <c r="Z488" s="182"/>
      <c r="AA488" s="181"/>
      <c r="AB488" s="182"/>
      <c r="AC488" s="179"/>
      <c r="AD488" s="256">
        <f t="shared" ref="AD488:AD545" si="125">+V488</f>
        <v>-436333.33666666661</v>
      </c>
      <c r="AE488" s="179"/>
      <c r="AF488" s="204">
        <f t="shared" si="112"/>
        <v>0</v>
      </c>
    </row>
    <row r="489" spans="1:32">
      <c r="A489" s="179">
        <v>477</v>
      </c>
      <c r="B489" s="199" t="s">
        <v>450</v>
      </c>
      <c r="C489" s="199" t="s">
        <v>363</v>
      </c>
      <c r="D489" s="199" t="s">
        <v>222</v>
      </c>
      <c r="E489" s="225" t="s">
        <v>797</v>
      </c>
      <c r="F489" s="201">
        <v>-266175</v>
      </c>
      <c r="G489" s="201">
        <v>-354900</v>
      </c>
      <c r="H489" s="201">
        <v>-443625</v>
      </c>
      <c r="I489" s="201">
        <v>-532350</v>
      </c>
      <c r="J489" s="201">
        <v>-88725</v>
      </c>
      <c r="K489" s="201">
        <v>-177450</v>
      </c>
      <c r="L489" s="201">
        <v>-266175</v>
      </c>
      <c r="M489" s="201">
        <v>-354900</v>
      </c>
      <c r="N489" s="201">
        <v>-443625</v>
      </c>
      <c r="O489" s="201">
        <v>-532350</v>
      </c>
      <c r="P489" s="201">
        <v>-88725</v>
      </c>
      <c r="Q489" s="201">
        <v>-177450</v>
      </c>
      <c r="R489" s="201">
        <v>-266175</v>
      </c>
      <c r="S489" s="202">
        <f t="shared" si="120"/>
        <v>-310537.5</v>
      </c>
      <c r="T489" s="179"/>
      <c r="U489" s="181"/>
      <c r="V489" s="182">
        <f t="shared" si="124"/>
        <v>-310537.5</v>
      </c>
      <c r="W489" s="182"/>
      <c r="X489" s="203"/>
      <c r="Y489" s="182"/>
      <c r="Z489" s="182"/>
      <c r="AA489" s="181"/>
      <c r="AB489" s="182"/>
      <c r="AC489" s="179"/>
      <c r="AD489" s="256">
        <f t="shared" si="125"/>
        <v>-310537.5</v>
      </c>
      <c r="AE489" s="179"/>
      <c r="AF489" s="204">
        <f t="shared" si="112"/>
        <v>0</v>
      </c>
    </row>
    <row r="490" spans="1:32">
      <c r="A490" s="179">
        <v>478</v>
      </c>
      <c r="B490" s="199" t="s">
        <v>450</v>
      </c>
      <c r="C490" s="199" t="s">
        <v>363</v>
      </c>
      <c r="D490" s="199" t="s">
        <v>224</v>
      </c>
      <c r="E490" s="225" t="s">
        <v>798</v>
      </c>
      <c r="F490" s="201">
        <v>-213158.76</v>
      </c>
      <c r="G490" s="201">
        <v>-319738.13</v>
      </c>
      <c r="H490" s="201">
        <v>-106491.88</v>
      </c>
      <c r="I490" s="201">
        <v>-212983.76</v>
      </c>
      <c r="J490" s="201">
        <v>-319475.63</v>
      </c>
      <c r="K490" s="201">
        <v>-106089.38</v>
      </c>
      <c r="L490" s="201">
        <v>-212178.76</v>
      </c>
      <c r="M490" s="201">
        <v>-318268.13</v>
      </c>
      <c r="N490" s="201">
        <v>-106045.63</v>
      </c>
      <c r="O490" s="201">
        <v>-212091.26</v>
      </c>
      <c r="P490" s="201">
        <v>-318136.88</v>
      </c>
      <c r="Q490" s="201">
        <v>-105936.25</v>
      </c>
      <c r="R490" s="201">
        <v>-211872.5</v>
      </c>
      <c r="S490" s="202">
        <f t="shared" si="120"/>
        <v>-212495.94333333333</v>
      </c>
      <c r="T490" s="179"/>
      <c r="U490" s="181"/>
      <c r="V490" s="182">
        <f t="shared" si="124"/>
        <v>-212495.94333333333</v>
      </c>
      <c r="W490" s="182"/>
      <c r="X490" s="203"/>
      <c r="Y490" s="182"/>
      <c r="Z490" s="182"/>
      <c r="AA490" s="181"/>
      <c r="AB490" s="182"/>
      <c r="AC490" s="179"/>
      <c r="AD490" s="256">
        <f t="shared" si="125"/>
        <v>-212495.94333333333</v>
      </c>
      <c r="AE490" s="179"/>
      <c r="AF490" s="204">
        <f t="shared" si="112"/>
        <v>0</v>
      </c>
    </row>
    <row r="491" spans="1:32">
      <c r="A491" s="179">
        <v>479</v>
      </c>
      <c r="B491" s="199" t="s">
        <v>450</v>
      </c>
      <c r="C491" s="199" t="s">
        <v>363</v>
      </c>
      <c r="D491" s="199" t="s">
        <v>226</v>
      </c>
      <c r="E491" s="225" t="s">
        <v>799</v>
      </c>
      <c r="F491" s="201">
        <v>-260500</v>
      </c>
      <c r="G491" s="201">
        <v>-325625</v>
      </c>
      <c r="H491" s="201">
        <v>-390750</v>
      </c>
      <c r="I491" s="201">
        <v>-65125</v>
      </c>
      <c r="J491" s="201">
        <v>-130250</v>
      </c>
      <c r="K491" s="201">
        <v>-195375</v>
      </c>
      <c r="L491" s="201">
        <v>-260500</v>
      </c>
      <c r="M491" s="201">
        <v>-325625</v>
      </c>
      <c r="N491" s="201">
        <v>-390750</v>
      </c>
      <c r="O491" s="201">
        <v>-65125</v>
      </c>
      <c r="P491" s="201">
        <v>-130250</v>
      </c>
      <c r="Q491" s="201">
        <v>-195375</v>
      </c>
      <c r="R491" s="201">
        <v>-260500</v>
      </c>
      <c r="S491" s="202">
        <f t="shared" si="120"/>
        <v>-227937.5</v>
      </c>
      <c r="T491" s="179"/>
      <c r="U491" s="181"/>
      <c r="V491" s="182">
        <f t="shared" si="124"/>
        <v>-227937.5</v>
      </c>
      <c r="W491" s="182"/>
      <c r="X491" s="203"/>
      <c r="Y491" s="182"/>
      <c r="Z491" s="182"/>
      <c r="AA491" s="181"/>
      <c r="AB491" s="182"/>
      <c r="AC491" s="179"/>
      <c r="AD491" s="256">
        <f t="shared" si="125"/>
        <v>-227937.5</v>
      </c>
      <c r="AE491" s="179"/>
      <c r="AF491" s="204">
        <f t="shared" si="112"/>
        <v>0</v>
      </c>
    </row>
    <row r="492" spans="1:32">
      <c r="A492" s="179">
        <v>480</v>
      </c>
      <c r="B492" s="199" t="s">
        <v>450</v>
      </c>
      <c r="C492" s="199" t="s">
        <v>363</v>
      </c>
      <c r="D492" s="199" t="s">
        <v>228</v>
      </c>
      <c r="E492" s="225" t="s">
        <v>800</v>
      </c>
      <c r="F492" s="201">
        <v>-772000</v>
      </c>
      <c r="G492" s="201">
        <v>-965000</v>
      </c>
      <c r="H492" s="201">
        <v>-1158000</v>
      </c>
      <c r="I492" s="201">
        <v>-193000</v>
      </c>
      <c r="J492" s="201">
        <v>-386000</v>
      </c>
      <c r="K492" s="201">
        <v>-579000</v>
      </c>
      <c r="L492" s="201">
        <v>-772000</v>
      </c>
      <c r="M492" s="201">
        <v>-965000</v>
      </c>
      <c r="N492" s="201">
        <v>-1158000</v>
      </c>
      <c r="O492" s="201">
        <v>-193000</v>
      </c>
      <c r="P492" s="201">
        <v>-386000</v>
      </c>
      <c r="Q492" s="201">
        <v>-579000</v>
      </c>
      <c r="R492" s="201">
        <v>-772000</v>
      </c>
      <c r="S492" s="202">
        <f t="shared" si="120"/>
        <v>-675500</v>
      </c>
      <c r="T492" s="179"/>
      <c r="U492" s="181"/>
      <c r="V492" s="182">
        <f t="shared" si="124"/>
        <v>-675500</v>
      </c>
      <c r="W492" s="182"/>
      <c r="X492" s="203"/>
      <c r="Y492" s="182"/>
      <c r="Z492" s="182"/>
      <c r="AA492" s="181"/>
      <c r="AB492" s="182"/>
      <c r="AC492" s="179"/>
      <c r="AD492" s="256">
        <f t="shared" si="125"/>
        <v>-675500</v>
      </c>
      <c r="AE492" s="179"/>
      <c r="AF492" s="204">
        <f t="shared" si="112"/>
        <v>0</v>
      </c>
    </row>
    <row r="493" spans="1:32">
      <c r="A493" s="179">
        <v>481</v>
      </c>
      <c r="B493" s="199" t="s">
        <v>450</v>
      </c>
      <c r="C493" s="199" t="s">
        <v>363</v>
      </c>
      <c r="D493" s="199" t="s">
        <v>230</v>
      </c>
      <c r="E493" s="225" t="s">
        <v>801</v>
      </c>
      <c r="F493" s="201">
        <v>-342500</v>
      </c>
      <c r="G493" s="201">
        <v>-428125</v>
      </c>
      <c r="H493" s="201">
        <v>0</v>
      </c>
      <c r="I493" s="201">
        <v>-85625</v>
      </c>
      <c r="J493" s="201">
        <v>-171250</v>
      </c>
      <c r="K493" s="201">
        <v>-256875</v>
      </c>
      <c r="L493" s="201">
        <v>-342500</v>
      </c>
      <c r="M493" s="201">
        <v>-428125</v>
      </c>
      <c r="N493" s="201">
        <v>0</v>
      </c>
      <c r="O493" s="201">
        <v>-85625</v>
      </c>
      <c r="P493" s="201">
        <v>-171250</v>
      </c>
      <c r="Q493" s="201">
        <v>-256875</v>
      </c>
      <c r="R493" s="201">
        <v>-342500</v>
      </c>
      <c r="S493" s="202">
        <f t="shared" si="120"/>
        <v>-214062.5</v>
      </c>
      <c r="T493" s="179"/>
      <c r="U493" s="181"/>
      <c r="V493" s="182">
        <f t="shared" si="124"/>
        <v>-214062.5</v>
      </c>
      <c r="W493" s="182"/>
      <c r="X493" s="203"/>
      <c r="Y493" s="182"/>
      <c r="Z493" s="182"/>
      <c r="AA493" s="181"/>
      <c r="AB493" s="182"/>
      <c r="AC493" s="179"/>
      <c r="AD493" s="256">
        <f t="shared" si="125"/>
        <v>-214062.5</v>
      </c>
      <c r="AE493" s="179"/>
      <c r="AF493" s="204">
        <f t="shared" si="112"/>
        <v>0</v>
      </c>
    </row>
    <row r="494" spans="1:32">
      <c r="A494" s="179">
        <v>482</v>
      </c>
      <c r="B494" s="199" t="s">
        <v>450</v>
      </c>
      <c r="C494" s="199" t="s">
        <v>363</v>
      </c>
      <c r="D494" s="199" t="s">
        <v>232</v>
      </c>
      <c r="E494" s="225" t="s">
        <v>802</v>
      </c>
      <c r="F494" s="201">
        <v>-363333.33</v>
      </c>
      <c r="G494" s="201">
        <v>-454166.66</v>
      </c>
      <c r="H494" s="201">
        <v>-5.8207660913467401E-11</v>
      </c>
      <c r="I494" s="201">
        <v>-90833.330000000104</v>
      </c>
      <c r="J494" s="201">
        <v>-181666.66</v>
      </c>
      <c r="K494" s="201">
        <v>-272500</v>
      </c>
      <c r="L494" s="201">
        <v>-363333.33</v>
      </c>
      <c r="M494" s="201">
        <v>-454166.66</v>
      </c>
      <c r="N494" s="201">
        <v>-1.16415321826935E-10</v>
      </c>
      <c r="O494" s="201">
        <v>-90833.330000000104</v>
      </c>
      <c r="P494" s="201">
        <v>-181666.66</v>
      </c>
      <c r="Q494" s="201">
        <v>-272500</v>
      </c>
      <c r="R494" s="201">
        <v>-363333.33</v>
      </c>
      <c r="S494" s="202">
        <f t="shared" si="120"/>
        <v>-227083.33</v>
      </c>
      <c r="T494" s="179"/>
      <c r="U494" s="181"/>
      <c r="V494" s="182">
        <f t="shared" si="124"/>
        <v>-227083.33</v>
      </c>
      <c r="W494" s="182"/>
      <c r="X494" s="203"/>
      <c r="Y494" s="182"/>
      <c r="Z494" s="182"/>
      <c r="AA494" s="181"/>
      <c r="AB494" s="182"/>
      <c r="AC494" s="179"/>
      <c r="AD494" s="256">
        <f t="shared" si="125"/>
        <v>-227083.33</v>
      </c>
      <c r="AE494" s="179"/>
      <c r="AF494" s="204">
        <f t="shared" si="112"/>
        <v>0</v>
      </c>
    </row>
    <row r="495" spans="1:32">
      <c r="A495" s="179">
        <v>483</v>
      </c>
      <c r="B495" s="199" t="s">
        <v>450</v>
      </c>
      <c r="C495" s="199" t="s">
        <v>363</v>
      </c>
      <c r="D495" s="199" t="s">
        <v>235</v>
      </c>
      <c r="E495" s="225" t="s">
        <v>803</v>
      </c>
      <c r="F495" s="201">
        <v>-42604.17</v>
      </c>
      <c r="G495" s="201">
        <v>-85208.34</v>
      </c>
      <c r="H495" s="201">
        <v>-127812.5</v>
      </c>
      <c r="I495" s="201">
        <v>-170416.67</v>
      </c>
      <c r="J495" s="201">
        <v>-213020.84</v>
      </c>
      <c r="K495" s="201">
        <v>2.91038304567337E-11</v>
      </c>
      <c r="L495" s="201">
        <v>-42604.17</v>
      </c>
      <c r="M495" s="201">
        <v>-85208.34</v>
      </c>
      <c r="N495" s="201">
        <v>-127812.5</v>
      </c>
      <c r="O495" s="201">
        <v>-170416.67</v>
      </c>
      <c r="P495" s="201">
        <v>-213020.84</v>
      </c>
      <c r="Q495" s="201">
        <v>2.91038304567337E-11</v>
      </c>
      <c r="R495" s="201">
        <v>-42604.17</v>
      </c>
      <c r="S495" s="202">
        <f t="shared" si="120"/>
        <v>-106510.42</v>
      </c>
      <c r="T495" s="179"/>
      <c r="U495" s="181"/>
      <c r="V495" s="182">
        <f t="shared" si="124"/>
        <v>-106510.42</v>
      </c>
      <c r="W495" s="182"/>
      <c r="X495" s="203"/>
      <c r="Y495" s="182"/>
      <c r="Z495" s="182"/>
      <c r="AA495" s="181"/>
      <c r="AB495" s="182"/>
      <c r="AC495" s="179"/>
      <c r="AD495" s="256">
        <f t="shared" si="125"/>
        <v>-106510.42</v>
      </c>
      <c r="AE495" s="179"/>
      <c r="AF495" s="204">
        <f t="shared" si="112"/>
        <v>0</v>
      </c>
    </row>
    <row r="496" spans="1:32">
      <c r="A496" s="179">
        <v>484</v>
      </c>
      <c r="B496" s="199" t="s">
        <v>450</v>
      </c>
      <c r="C496" s="199" t="s">
        <v>363</v>
      </c>
      <c r="D496" s="199" t="s">
        <v>236</v>
      </c>
      <c r="E496" s="225" t="s">
        <v>804</v>
      </c>
      <c r="F496" s="201">
        <v>-44166.67</v>
      </c>
      <c r="G496" s="201">
        <v>-88333.34</v>
      </c>
      <c r="H496" s="201">
        <v>-132500</v>
      </c>
      <c r="I496" s="201">
        <v>-176666.67</v>
      </c>
      <c r="J496" s="201">
        <v>-220833.34</v>
      </c>
      <c r="K496" s="201">
        <v>2.91038304567337E-11</v>
      </c>
      <c r="L496" s="201">
        <v>-44166.67</v>
      </c>
      <c r="M496" s="201">
        <v>-88333.34</v>
      </c>
      <c r="N496" s="201">
        <v>-132500</v>
      </c>
      <c r="O496" s="201">
        <v>-176666.67</v>
      </c>
      <c r="P496" s="201">
        <v>-220833.34</v>
      </c>
      <c r="Q496" s="201">
        <v>2.91038304567337E-11</v>
      </c>
      <c r="R496" s="201">
        <v>-44166.67</v>
      </c>
      <c r="S496" s="202">
        <f t="shared" si="120"/>
        <v>-110416.67</v>
      </c>
      <c r="T496" s="179"/>
      <c r="U496" s="181"/>
      <c r="V496" s="182">
        <f t="shared" si="124"/>
        <v>-110416.67</v>
      </c>
      <c r="W496" s="182"/>
      <c r="X496" s="203"/>
      <c r="Y496" s="182"/>
      <c r="Z496" s="182"/>
      <c r="AA496" s="181"/>
      <c r="AB496" s="182"/>
      <c r="AC496" s="179"/>
      <c r="AD496" s="256">
        <f t="shared" si="125"/>
        <v>-110416.67</v>
      </c>
      <c r="AE496" s="179"/>
      <c r="AF496" s="204">
        <f t="shared" si="112"/>
        <v>0</v>
      </c>
    </row>
    <row r="497" spans="1:32">
      <c r="A497" s="179">
        <v>485</v>
      </c>
      <c r="B497" s="199" t="s">
        <v>450</v>
      </c>
      <c r="C497" s="199" t="s">
        <v>363</v>
      </c>
      <c r="D497" s="199" t="s">
        <v>237</v>
      </c>
      <c r="E497" s="225" t="s">
        <v>805</v>
      </c>
      <c r="F497" s="201">
        <v>-213020.83</v>
      </c>
      <c r="G497" s="201">
        <v>0</v>
      </c>
      <c r="H497" s="201">
        <v>-42604.17</v>
      </c>
      <c r="I497" s="201">
        <v>-85208.34</v>
      </c>
      <c r="J497" s="201">
        <v>-127812.5</v>
      </c>
      <c r="K497" s="201">
        <v>-170416.67</v>
      </c>
      <c r="L497" s="201">
        <v>-213020.84</v>
      </c>
      <c r="M497" s="201">
        <v>2.91038304567337E-11</v>
      </c>
      <c r="N497" s="201">
        <v>-42604.17</v>
      </c>
      <c r="O497" s="201">
        <v>-85208.34</v>
      </c>
      <c r="P497" s="201">
        <v>-127812.5</v>
      </c>
      <c r="Q497" s="201">
        <v>-170416.67</v>
      </c>
      <c r="R497" s="201">
        <v>-213020.84</v>
      </c>
      <c r="S497" s="202">
        <f t="shared" si="120"/>
        <v>-106510.41958333332</v>
      </c>
      <c r="T497" s="179"/>
      <c r="U497" s="181"/>
      <c r="V497" s="182">
        <f t="shared" si="124"/>
        <v>-106510.41958333332</v>
      </c>
      <c r="W497" s="182"/>
      <c r="X497" s="203"/>
      <c r="Y497" s="182"/>
      <c r="Z497" s="182"/>
      <c r="AA497" s="181"/>
      <c r="AB497" s="182"/>
      <c r="AC497" s="179"/>
      <c r="AD497" s="256">
        <f t="shared" si="125"/>
        <v>-106510.41958333332</v>
      </c>
      <c r="AE497" s="179"/>
      <c r="AF497" s="204">
        <f t="shared" si="112"/>
        <v>0</v>
      </c>
    </row>
    <row r="498" spans="1:32">
      <c r="A498" s="179">
        <v>486</v>
      </c>
      <c r="B498" s="199" t="s">
        <v>450</v>
      </c>
      <c r="C498" s="199" t="s">
        <v>363</v>
      </c>
      <c r="D498" s="199" t="s">
        <v>238</v>
      </c>
      <c r="E498" s="225" t="s">
        <v>806</v>
      </c>
      <c r="F498" s="201">
        <v>-220833.33</v>
      </c>
      <c r="G498" s="201">
        <v>0</v>
      </c>
      <c r="H498" s="201">
        <v>-44166.67</v>
      </c>
      <c r="I498" s="201">
        <v>-88333.34</v>
      </c>
      <c r="J498" s="201">
        <v>-132500</v>
      </c>
      <c r="K498" s="201">
        <v>-176666.67</v>
      </c>
      <c r="L498" s="201">
        <v>-220833.34</v>
      </c>
      <c r="M498" s="201">
        <v>2.91038304567337E-11</v>
      </c>
      <c r="N498" s="201">
        <v>-44166.67</v>
      </c>
      <c r="O498" s="201">
        <v>-88333.34</v>
      </c>
      <c r="P498" s="201">
        <v>-132500</v>
      </c>
      <c r="Q498" s="201">
        <v>-176666.67</v>
      </c>
      <c r="R498" s="201">
        <v>-220833.34</v>
      </c>
      <c r="S498" s="202">
        <f t="shared" si="120"/>
        <v>-110416.66958333332</v>
      </c>
      <c r="T498" s="179"/>
      <c r="U498" s="181"/>
      <c r="V498" s="182">
        <f t="shared" si="124"/>
        <v>-110416.66958333332</v>
      </c>
      <c r="W498" s="182"/>
      <c r="X498" s="203"/>
      <c r="Y498" s="182"/>
      <c r="Z498" s="182"/>
      <c r="AA498" s="181"/>
      <c r="AB498" s="182"/>
      <c r="AC498" s="179"/>
      <c r="AD498" s="256">
        <f t="shared" si="125"/>
        <v>-110416.66958333332</v>
      </c>
      <c r="AE498" s="179"/>
      <c r="AF498" s="204">
        <f t="shared" si="112"/>
        <v>0</v>
      </c>
    </row>
    <row r="499" spans="1:32">
      <c r="A499" s="179">
        <v>487</v>
      </c>
      <c r="B499" s="199" t="s">
        <v>450</v>
      </c>
      <c r="C499" s="199" t="s">
        <v>363</v>
      </c>
      <c r="D499" s="199" t="s">
        <v>1037</v>
      </c>
      <c r="E499" s="225" t="s">
        <v>1078</v>
      </c>
      <c r="F499" s="201">
        <v>0</v>
      </c>
      <c r="G499" s="201">
        <v>0</v>
      </c>
      <c r="H499" s="201">
        <v>0</v>
      </c>
      <c r="I499" s="201">
        <v>0</v>
      </c>
      <c r="J499" s="201">
        <v>0</v>
      </c>
      <c r="K499" s="201">
        <v>0</v>
      </c>
      <c r="L499" s="201">
        <v>-75416.67</v>
      </c>
      <c r="M499" s="201">
        <v>-150833.34</v>
      </c>
      <c r="N499" s="201">
        <v>-226250</v>
      </c>
      <c r="O499" s="201">
        <v>-301666.67</v>
      </c>
      <c r="P499" s="201">
        <v>-377083.34</v>
      </c>
      <c r="Q499" s="201">
        <v>-452500</v>
      </c>
      <c r="R499" s="201">
        <v>-75416.67</v>
      </c>
      <c r="S499" s="202">
        <f t="shared" si="120"/>
        <v>-135121.52958333332</v>
      </c>
      <c r="T499" s="179"/>
      <c r="U499" s="181"/>
      <c r="V499" s="182">
        <f>+S499</f>
        <v>-135121.52958333332</v>
      </c>
      <c r="W499" s="182"/>
      <c r="X499" s="203"/>
      <c r="Y499" s="182"/>
      <c r="Z499" s="182"/>
      <c r="AA499" s="181"/>
      <c r="AB499" s="182"/>
      <c r="AC499" s="179"/>
      <c r="AD499" s="256">
        <f t="shared" si="125"/>
        <v>-135121.52958333332</v>
      </c>
      <c r="AE499" s="179"/>
      <c r="AF499" s="204">
        <f t="shared" si="112"/>
        <v>0</v>
      </c>
    </row>
    <row r="500" spans="1:32">
      <c r="A500" s="179">
        <v>488</v>
      </c>
      <c r="B500" s="199" t="s">
        <v>450</v>
      </c>
      <c r="C500" s="199" t="s">
        <v>363</v>
      </c>
      <c r="D500" s="199" t="s">
        <v>1039</v>
      </c>
      <c r="E500" s="225" t="s">
        <v>1079</v>
      </c>
      <c r="F500" s="201">
        <v>0</v>
      </c>
      <c r="G500" s="201">
        <v>0</v>
      </c>
      <c r="H500" s="201">
        <v>0</v>
      </c>
      <c r="I500" s="201">
        <v>0</v>
      </c>
      <c r="J500" s="201">
        <v>0</v>
      </c>
      <c r="K500" s="201">
        <v>0</v>
      </c>
      <c r="L500" s="201">
        <v>-63666.67</v>
      </c>
      <c r="M500" s="201">
        <v>-127333.34</v>
      </c>
      <c r="N500" s="201">
        <v>-191000</v>
      </c>
      <c r="O500" s="201">
        <v>-254666.67</v>
      </c>
      <c r="P500" s="201">
        <v>-318333.34000000003</v>
      </c>
      <c r="Q500" s="201">
        <v>-382000</v>
      </c>
      <c r="R500" s="201">
        <v>-63666.67</v>
      </c>
      <c r="S500" s="202">
        <f t="shared" si="120"/>
        <v>-114069.44624999999</v>
      </c>
      <c r="T500" s="179"/>
      <c r="U500" s="181"/>
      <c r="V500" s="182">
        <f>+S500</f>
        <v>-114069.44624999999</v>
      </c>
      <c r="W500" s="182"/>
      <c r="X500" s="203"/>
      <c r="Y500" s="182"/>
      <c r="Z500" s="182"/>
      <c r="AA500" s="181"/>
      <c r="AB500" s="182"/>
      <c r="AC500" s="179"/>
      <c r="AD500" s="256">
        <f t="shared" si="125"/>
        <v>-114069.44624999999</v>
      </c>
      <c r="AE500" s="179"/>
      <c r="AF500" s="204">
        <f t="shared" si="112"/>
        <v>0</v>
      </c>
    </row>
    <row r="501" spans="1:32">
      <c r="A501" s="179">
        <v>489</v>
      </c>
      <c r="B501" s="199" t="s">
        <v>450</v>
      </c>
      <c r="C501" s="199" t="s">
        <v>363</v>
      </c>
      <c r="D501" s="199" t="s">
        <v>1041</v>
      </c>
      <c r="E501" s="225" t="s">
        <v>1080</v>
      </c>
      <c r="F501" s="201">
        <v>0</v>
      </c>
      <c r="G501" s="201">
        <v>0</v>
      </c>
      <c r="H501" s="201">
        <v>0</v>
      </c>
      <c r="I501" s="201">
        <v>0</v>
      </c>
      <c r="J501" s="201">
        <v>0</v>
      </c>
      <c r="K501" s="201">
        <v>0</v>
      </c>
      <c r="L501" s="201">
        <v>-106500</v>
      </c>
      <c r="M501" s="201">
        <v>-213000</v>
      </c>
      <c r="N501" s="201">
        <v>-319500</v>
      </c>
      <c r="O501" s="201">
        <v>-426000</v>
      </c>
      <c r="P501" s="201">
        <v>-532500</v>
      </c>
      <c r="Q501" s="201">
        <v>-639000</v>
      </c>
      <c r="R501" s="201">
        <v>-106500</v>
      </c>
      <c r="S501" s="202">
        <f t="shared" si="120"/>
        <v>-190812.5</v>
      </c>
      <c r="T501" s="179"/>
      <c r="U501" s="181"/>
      <c r="V501" s="182">
        <f>+S501</f>
        <v>-190812.5</v>
      </c>
      <c r="W501" s="182"/>
      <c r="X501" s="203"/>
      <c r="Y501" s="182"/>
      <c r="Z501" s="182"/>
      <c r="AA501" s="181"/>
      <c r="AB501" s="182"/>
      <c r="AC501" s="179"/>
      <c r="AD501" s="256">
        <f t="shared" si="125"/>
        <v>-190812.5</v>
      </c>
      <c r="AE501" s="179"/>
      <c r="AF501" s="204">
        <f t="shared" si="112"/>
        <v>0</v>
      </c>
    </row>
    <row r="502" spans="1:32">
      <c r="A502" s="179">
        <v>490</v>
      </c>
      <c r="B502" s="199" t="s">
        <v>450</v>
      </c>
      <c r="C502" s="199" t="s">
        <v>1081</v>
      </c>
      <c r="D502" s="199" t="s">
        <v>125</v>
      </c>
      <c r="E502" s="225" t="s">
        <v>1082</v>
      </c>
      <c r="F502" s="201">
        <v>0</v>
      </c>
      <c r="G502" s="201">
        <v>-34533.33</v>
      </c>
      <c r="H502" s="201">
        <v>-103337.65</v>
      </c>
      <c r="I502" s="201">
        <v>-31325.55</v>
      </c>
      <c r="J502" s="201">
        <v>-127122.09</v>
      </c>
      <c r="K502" s="201">
        <v>-55447.77</v>
      </c>
      <c r="L502" s="201">
        <v>-18947.86</v>
      </c>
      <c r="M502" s="201">
        <v>-21537.69</v>
      </c>
      <c r="N502" s="201">
        <v>-23703.39</v>
      </c>
      <c r="O502" s="201">
        <v>-19801.3</v>
      </c>
      <c r="P502" s="201">
        <v>-20648.900000000001</v>
      </c>
      <c r="Q502" s="201">
        <v>-12266.68</v>
      </c>
      <c r="R502" s="201">
        <v>-9.9999999874853494E-3</v>
      </c>
      <c r="S502" s="202">
        <f t="shared" si="120"/>
        <v>-39056.017916666671</v>
      </c>
      <c r="T502" s="179"/>
      <c r="U502" s="181"/>
      <c r="V502" s="182">
        <f>+S502</f>
        <v>-39056.017916666671</v>
      </c>
      <c r="W502" s="182"/>
      <c r="X502" s="203"/>
      <c r="Y502" s="182"/>
      <c r="Z502" s="182"/>
      <c r="AA502" s="181"/>
      <c r="AB502" s="182"/>
      <c r="AC502" s="179"/>
      <c r="AD502" s="256">
        <f>+S502</f>
        <v>-39056.017916666671</v>
      </c>
      <c r="AE502" s="179"/>
      <c r="AF502" s="204">
        <f t="shared" si="112"/>
        <v>0</v>
      </c>
    </row>
    <row r="503" spans="1:32">
      <c r="A503" s="179">
        <v>491</v>
      </c>
      <c r="B503" s="199" t="s">
        <v>450</v>
      </c>
      <c r="C503" s="199" t="s">
        <v>363</v>
      </c>
      <c r="D503" s="199" t="s">
        <v>364</v>
      </c>
      <c r="E503" s="225" t="s">
        <v>807</v>
      </c>
      <c r="F503" s="201">
        <v>-3.6379788070917101E-12</v>
      </c>
      <c r="G503" s="201">
        <v>-8072.92</v>
      </c>
      <c r="H503" s="201">
        <v>-15364.59</v>
      </c>
      <c r="I503" s="201">
        <v>-520.84</v>
      </c>
      <c r="J503" s="201">
        <v>-8333.34</v>
      </c>
      <c r="K503" s="201">
        <v>-16406.259999999998</v>
      </c>
      <c r="L503" s="201">
        <v>-520.85000000000196</v>
      </c>
      <c r="M503" s="201">
        <v>-11284.74</v>
      </c>
      <c r="N503" s="201">
        <v>-22048.63</v>
      </c>
      <c r="O503" s="201">
        <v>0</v>
      </c>
      <c r="P503" s="201">
        <v>-10763.89</v>
      </c>
      <c r="Q503" s="201">
        <v>-21180.560000000001</v>
      </c>
      <c r="R503" s="201">
        <v>3.6379788070917101E-12</v>
      </c>
      <c r="S503" s="202">
        <f t="shared" si="120"/>
        <v>-9541.3850000000002</v>
      </c>
      <c r="T503" s="179"/>
      <c r="U503" s="181"/>
      <c r="V503" s="182">
        <f t="shared" si="124"/>
        <v>-9541.3850000000002</v>
      </c>
      <c r="W503" s="182"/>
      <c r="X503" s="203"/>
      <c r="Y503" s="182"/>
      <c r="Z503" s="182"/>
      <c r="AA503" s="181"/>
      <c r="AB503" s="182"/>
      <c r="AC503" s="179"/>
      <c r="AD503" s="256">
        <f t="shared" si="125"/>
        <v>-9541.3850000000002</v>
      </c>
      <c r="AE503" s="179"/>
      <c r="AF503" s="204">
        <f t="shared" si="112"/>
        <v>0</v>
      </c>
    </row>
    <row r="504" spans="1:32">
      <c r="A504" s="179">
        <v>492</v>
      </c>
      <c r="B504" s="199" t="s">
        <v>450</v>
      </c>
      <c r="C504" s="199" t="s">
        <v>363</v>
      </c>
      <c r="D504" s="199" t="s">
        <v>365</v>
      </c>
      <c r="E504" s="225" t="s">
        <v>808</v>
      </c>
      <c r="F504" s="201">
        <v>-43049.35</v>
      </c>
      <c r="G504" s="201">
        <v>-164373.76000000001</v>
      </c>
      <c r="H504" s="201">
        <v>-258762.12</v>
      </c>
      <c r="I504" s="201">
        <v>-59583.81</v>
      </c>
      <c r="J504" s="201">
        <v>-101923.77</v>
      </c>
      <c r="K504" s="201">
        <v>-278228.28000000003</v>
      </c>
      <c r="L504" s="201">
        <v>-5006.5</v>
      </c>
      <c r="M504" s="201">
        <v>-49420.89</v>
      </c>
      <c r="N504" s="201">
        <v>-125360.98</v>
      </c>
      <c r="O504" s="201">
        <v>-6581.11</v>
      </c>
      <c r="P504" s="201">
        <v>-22372.26</v>
      </c>
      <c r="Q504" s="201">
        <v>-73841.429999999993</v>
      </c>
      <c r="R504" s="201">
        <v>-16790.72</v>
      </c>
      <c r="S504" s="202">
        <f t="shared" si="120"/>
        <v>-97947.912083333315</v>
      </c>
      <c r="T504" s="179"/>
      <c r="U504" s="181"/>
      <c r="V504" s="182">
        <f t="shared" si="124"/>
        <v>-97947.912083333315</v>
      </c>
      <c r="W504" s="182"/>
      <c r="X504" s="203"/>
      <c r="Y504" s="182"/>
      <c r="Z504" s="182"/>
      <c r="AA504" s="181"/>
      <c r="AB504" s="182"/>
      <c r="AC504" s="179"/>
      <c r="AD504" s="256">
        <f t="shared" si="125"/>
        <v>-97947.912083333315</v>
      </c>
      <c r="AE504" s="179"/>
      <c r="AF504" s="204">
        <f t="shared" si="112"/>
        <v>0</v>
      </c>
    </row>
    <row r="505" spans="1:32">
      <c r="A505" s="179">
        <v>493</v>
      </c>
      <c r="B505" s="199" t="s">
        <v>450</v>
      </c>
      <c r="C505" s="199" t="s">
        <v>366</v>
      </c>
      <c r="D505" s="199" t="s">
        <v>22</v>
      </c>
      <c r="E505" s="225" t="s">
        <v>809</v>
      </c>
      <c r="F505" s="201">
        <v>-1772825.1</v>
      </c>
      <c r="G505" s="201">
        <v>-2115086.0499999998</v>
      </c>
      <c r="H505" s="201">
        <v>-2114803.94</v>
      </c>
      <c r="I505" s="201">
        <v>-1186420.8400000001</v>
      </c>
      <c r="J505" s="201">
        <v>-1422780.04</v>
      </c>
      <c r="K505" s="201">
        <v>-1743994.17</v>
      </c>
      <c r="L505" s="201">
        <v>-1795389.35</v>
      </c>
      <c r="M505" s="201">
        <v>-2076333.56</v>
      </c>
      <c r="N505" s="201">
        <v>-1157908.2</v>
      </c>
      <c r="O505" s="201">
        <v>-1273699.3500000001</v>
      </c>
      <c r="P505" s="201">
        <v>-1610170.17</v>
      </c>
      <c r="Q505" s="201">
        <v>-1699953.15</v>
      </c>
      <c r="R505" s="201">
        <v>-1925850.86</v>
      </c>
      <c r="S505" s="202">
        <f t="shared" si="120"/>
        <v>-1670489.7333333332</v>
      </c>
      <c r="T505" s="179"/>
      <c r="U505" s="181"/>
      <c r="V505" s="182">
        <f t="shared" si="124"/>
        <v>-1670489.7333333332</v>
      </c>
      <c r="W505" s="182"/>
      <c r="X505" s="203"/>
      <c r="Y505" s="182"/>
      <c r="Z505" s="182"/>
      <c r="AA505" s="181"/>
      <c r="AB505" s="182"/>
      <c r="AC505" s="179"/>
      <c r="AD505" s="256">
        <f t="shared" si="125"/>
        <v>-1670489.7333333332</v>
      </c>
      <c r="AE505" s="179"/>
      <c r="AF505" s="204">
        <f t="shared" si="112"/>
        <v>0</v>
      </c>
    </row>
    <row r="506" spans="1:32">
      <c r="A506" s="179">
        <v>494</v>
      </c>
      <c r="B506" s="199" t="s">
        <v>450</v>
      </c>
      <c r="C506" s="199" t="s">
        <v>366</v>
      </c>
      <c r="D506" s="199" t="s">
        <v>27</v>
      </c>
      <c r="E506" s="225" t="s">
        <v>810</v>
      </c>
      <c r="F506" s="201">
        <v>-982534</v>
      </c>
      <c r="G506" s="201">
        <v>-1089641.1399999999</v>
      </c>
      <c r="H506" s="201">
        <v>-222918.25</v>
      </c>
      <c r="I506" s="201">
        <v>-319418.82</v>
      </c>
      <c r="J506" s="201">
        <v>-418641.64</v>
      </c>
      <c r="K506" s="201">
        <v>-587312.63</v>
      </c>
      <c r="L506" s="201">
        <v>-716302.53</v>
      </c>
      <c r="M506" s="201">
        <v>-855958.61</v>
      </c>
      <c r="N506" s="201">
        <v>-985702.15</v>
      </c>
      <c r="O506" s="201">
        <v>-1110814.1299999999</v>
      </c>
      <c r="P506" s="201">
        <v>-1351211.96</v>
      </c>
      <c r="Q506" s="201">
        <v>-1798248.89</v>
      </c>
      <c r="R506" s="201">
        <v>-1697134.42</v>
      </c>
      <c r="S506" s="202">
        <f t="shared" si="120"/>
        <v>-899667.08000000007</v>
      </c>
      <c r="T506" s="179"/>
      <c r="U506" s="181"/>
      <c r="V506" s="182">
        <f t="shared" si="124"/>
        <v>-899667.08000000007</v>
      </c>
      <c r="W506" s="182"/>
      <c r="X506" s="203"/>
      <c r="Y506" s="182"/>
      <c r="Z506" s="182"/>
      <c r="AA506" s="181"/>
      <c r="AB506" s="182"/>
      <c r="AC506" s="179"/>
      <c r="AD506" s="256">
        <f t="shared" si="125"/>
        <v>-899667.08000000007</v>
      </c>
      <c r="AE506" s="179"/>
      <c r="AF506" s="204">
        <f t="shared" si="112"/>
        <v>0</v>
      </c>
    </row>
    <row r="507" spans="1:32">
      <c r="A507" s="179">
        <v>495</v>
      </c>
      <c r="B507" s="199" t="s">
        <v>450</v>
      </c>
      <c r="C507" s="199" t="s">
        <v>367</v>
      </c>
      <c r="D507" s="199" t="s">
        <v>811</v>
      </c>
      <c r="E507" s="225" t="s">
        <v>812</v>
      </c>
      <c r="F507" s="201">
        <v>-6948083.4400000004</v>
      </c>
      <c r="G507" s="201">
        <v>-99160</v>
      </c>
      <c r="H507" s="201">
        <v>-99160</v>
      </c>
      <c r="I507" s="201">
        <v>0</v>
      </c>
      <c r="J507" s="201">
        <v>0</v>
      </c>
      <c r="K507" s="201">
        <v>0</v>
      </c>
      <c r="L507" s="201">
        <v>-156910</v>
      </c>
      <c r="M507" s="201">
        <v>-130758.33</v>
      </c>
      <c r="N507" s="201">
        <v>-104606.66</v>
      </c>
      <c r="O507" s="201">
        <v>-121320</v>
      </c>
      <c r="P507" s="201">
        <v>-121320</v>
      </c>
      <c r="Q507" s="201">
        <v>0</v>
      </c>
      <c r="R507" s="201">
        <v>-219560</v>
      </c>
      <c r="S507" s="202">
        <f t="shared" si="120"/>
        <v>-368088.05916666664</v>
      </c>
      <c r="T507" s="179"/>
      <c r="U507" s="181"/>
      <c r="V507" s="182">
        <f t="shared" si="124"/>
        <v>-368088.05916666664</v>
      </c>
      <c r="W507" s="182"/>
      <c r="X507" s="203"/>
      <c r="Y507" s="182"/>
      <c r="Z507" s="182"/>
      <c r="AA507" s="181"/>
      <c r="AB507" s="182"/>
      <c r="AC507" s="179"/>
      <c r="AD507" s="256">
        <f t="shared" si="125"/>
        <v>-368088.05916666664</v>
      </c>
      <c r="AE507" s="179"/>
      <c r="AF507" s="204">
        <f t="shared" si="112"/>
        <v>0</v>
      </c>
    </row>
    <row r="508" spans="1:32">
      <c r="A508" s="179">
        <v>496</v>
      </c>
      <c r="B508" s="199" t="s">
        <v>1022</v>
      </c>
      <c r="C508" s="199" t="s">
        <v>367</v>
      </c>
      <c r="D508" s="199" t="s">
        <v>364</v>
      </c>
      <c r="E508" s="225" t="s">
        <v>812</v>
      </c>
      <c r="F508" s="201">
        <v>0</v>
      </c>
      <c r="G508" s="201">
        <v>-713994.61</v>
      </c>
      <c r="H508" s="201">
        <v>0</v>
      </c>
      <c r="I508" s="201">
        <v>0</v>
      </c>
      <c r="J508" s="201">
        <v>0</v>
      </c>
      <c r="K508" s="201">
        <v>0</v>
      </c>
      <c r="L508" s="201">
        <v>0</v>
      </c>
      <c r="M508" s="201">
        <v>0</v>
      </c>
      <c r="N508" s="201">
        <v>-72840.87</v>
      </c>
      <c r="O508" s="201">
        <v>0</v>
      </c>
      <c r="P508" s="201">
        <v>-125578.49</v>
      </c>
      <c r="Q508" s="201">
        <v>-525780</v>
      </c>
      <c r="R508" s="201">
        <v>0</v>
      </c>
      <c r="S508" s="202">
        <f t="shared" si="120"/>
        <v>-119849.4975</v>
      </c>
      <c r="T508" s="179"/>
      <c r="U508" s="181"/>
      <c r="V508" s="182">
        <f>+S508</f>
        <v>-119849.4975</v>
      </c>
      <c r="W508" s="182"/>
      <c r="X508" s="203"/>
      <c r="Y508" s="182"/>
      <c r="Z508" s="182"/>
      <c r="AA508" s="181"/>
      <c r="AB508" s="182"/>
      <c r="AC508" s="179"/>
      <c r="AD508" s="256">
        <f t="shared" si="125"/>
        <v>-119849.4975</v>
      </c>
      <c r="AE508" s="179"/>
      <c r="AF508" s="204">
        <f t="shared" si="112"/>
        <v>0</v>
      </c>
    </row>
    <row r="509" spans="1:32">
      <c r="A509" s="179">
        <v>497</v>
      </c>
      <c r="B509" s="199" t="s">
        <v>1022</v>
      </c>
      <c r="C509" s="199" t="s">
        <v>367</v>
      </c>
      <c r="D509" s="199" t="s">
        <v>1029</v>
      </c>
      <c r="E509" s="225" t="s">
        <v>812</v>
      </c>
      <c r="F509" s="201">
        <v>0</v>
      </c>
      <c r="G509" s="201">
        <v>-1894417.12</v>
      </c>
      <c r="H509" s="201">
        <v>-997396.76</v>
      </c>
      <c r="I509" s="201">
        <v>-2760740.36</v>
      </c>
      <c r="J509" s="201">
        <v>-3565589.79</v>
      </c>
      <c r="K509" s="201">
        <v>-3293283.16</v>
      </c>
      <c r="L509" s="201">
        <v>-3491847.81</v>
      </c>
      <c r="M509" s="201">
        <v>-3678346.64</v>
      </c>
      <c r="N509" s="201">
        <v>-3668579.89</v>
      </c>
      <c r="O509" s="201">
        <v>-3989647.66</v>
      </c>
      <c r="P509" s="201">
        <v>-4882069.3600000003</v>
      </c>
      <c r="Q509" s="201">
        <v>-5803500.46</v>
      </c>
      <c r="R509" s="201">
        <v>-4864687.42</v>
      </c>
      <c r="S509" s="202">
        <f t="shared" si="120"/>
        <v>-3371480.2266666666</v>
      </c>
      <c r="T509" s="179"/>
      <c r="U509" s="181"/>
      <c r="V509" s="182">
        <f t="shared" ref="V509:V510" si="126">+S509</f>
        <v>-3371480.2266666666</v>
      </c>
      <c r="W509" s="182"/>
      <c r="X509" s="203"/>
      <c r="Y509" s="182"/>
      <c r="Z509" s="182"/>
      <c r="AA509" s="181"/>
      <c r="AB509" s="182"/>
      <c r="AC509" s="179"/>
      <c r="AD509" s="256">
        <f t="shared" si="125"/>
        <v>-3371480.2266666666</v>
      </c>
      <c r="AE509" s="179"/>
      <c r="AF509" s="204"/>
    </row>
    <row r="510" spans="1:32">
      <c r="A510" s="179">
        <v>498</v>
      </c>
      <c r="B510" s="199" t="s">
        <v>1022</v>
      </c>
      <c r="C510" s="199" t="s">
        <v>367</v>
      </c>
      <c r="D510" s="199" t="s">
        <v>1031</v>
      </c>
      <c r="E510" s="225" t="s">
        <v>812</v>
      </c>
      <c r="F510" s="201">
        <v>0</v>
      </c>
      <c r="G510" s="201">
        <v>-8157943.2599999998</v>
      </c>
      <c r="H510" s="201">
        <v>-3636088.48</v>
      </c>
      <c r="I510" s="201">
        <v>-8684567.4199999999</v>
      </c>
      <c r="J510" s="201">
        <v>-7979296.3799999999</v>
      </c>
      <c r="K510" s="201">
        <v>-8166425.1600000001</v>
      </c>
      <c r="L510" s="201">
        <v>-8625732.5</v>
      </c>
      <c r="M510" s="201">
        <v>-9476818.3599999994</v>
      </c>
      <c r="N510" s="201">
        <v>-9878731.6199999992</v>
      </c>
      <c r="O510" s="201">
        <v>-10734957.460000001</v>
      </c>
      <c r="P510" s="201">
        <v>-11316705.210000001</v>
      </c>
      <c r="Q510" s="201">
        <v>-11092668.49</v>
      </c>
      <c r="R510" s="201">
        <v>-9808230.1500000004</v>
      </c>
      <c r="S510" s="202">
        <f t="shared" si="120"/>
        <v>-8554504.117916666</v>
      </c>
      <c r="T510" s="179"/>
      <c r="U510" s="181"/>
      <c r="V510" s="182">
        <f t="shared" si="126"/>
        <v>-8554504.117916666</v>
      </c>
      <c r="W510" s="182"/>
      <c r="X510" s="203"/>
      <c r="Y510" s="182"/>
      <c r="Z510" s="182"/>
      <c r="AA510" s="181"/>
      <c r="AB510" s="182"/>
      <c r="AC510" s="179"/>
      <c r="AD510" s="256">
        <f t="shared" si="125"/>
        <v>-8554504.117916666</v>
      </c>
      <c r="AE510" s="179"/>
      <c r="AF510" s="204"/>
    </row>
    <row r="511" spans="1:32">
      <c r="A511" s="179">
        <v>499</v>
      </c>
      <c r="B511" s="199" t="s">
        <v>450</v>
      </c>
      <c r="C511" s="199" t="s">
        <v>367</v>
      </c>
      <c r="D511" s="199" t="s">
        <v>813</v>
      </c>
      <c r="E511" s="225" t="s">
        <v>814</v>
      </c>
      <c r="F511" s="201">
        <v>-69203.53</v>
      </c>
      <c r="G511" s="201">
        <v>-28362.46</v>
      </c>
      <c r="H511" s="201">
        <v>-56724.92</v>
      </c>
      <c r="I511" s="201">
        <v>-79779.47</v>
      </c>
      <c r="J511" s="201">
        <v>-34180.089999999997</v>
      </c>
      <c r="K511" s="201">
        <v>-57234.64</v>
      </c>
      <c r="L511" s="201">
        <v>-80289.19</v>
      </c>
      <c r="M511" s="201">
        <v>-34689.81</v>
      </c>
      <c r="N511" s="201">
        <v>-57744.36</v>
      </c>
      <c r="O511" s="201">
        <v>-80798.91</v>
      </c>
      <c r="P511" s="201">
        <v>-35199.53</v>
      </c>
      <c r="Q511" s="201">
        <v>-58254.080000000002</v>
      </c>
      <c r="R511" s="201">
        <v>0</v>
      </c>
      <c r="S511" s="202">
        <f t="shared" si="120"/>
        <v>-53154.935416666667</v>
      </c>
      <c r="T511" s="179"/>
      <c r="U511" s="181"/>
      <c r="V511" s="182">
        <f t="shared" si="124"/>
        <v>-53154.935416666667</v>
      </c>
      <c r="W511" s="182"/>
      <c r="X511" s="203"/>
      <c r="Y511" s="182"/>
      <c r="Z511" s="182"/>
      <c r="AA511" s="181"/>
      <c r="AB511" s="182"/>
      <c r="AC511" s="179"/>
      <c r="AD511" s="256">
        <f t="shared" si="125"/>
        <v>-53154.935416666667</v>
      </c>
      <c r="AE511" s="179"/>
      <c r="AF511" s="204">
        <f t="shared" si="112"/>
        <v>0</v>
      </c>
    </row>
    <row r="512" spans="1:32">
      <c r="A512" s="179">
        <v>500</v>
      </c>
      <c r="B512" s="199" t="s">
        <v>450</v>
      </c>
      <c r="C512" s="199" t="s">
        <v>367</v>
      </c>
      <c r="D512" s="199" t="s">
        <v>815</v>
      </c>
      <c r="E512" s="225" t="s">
        <v>816</v>
      </c>
      <c r="F512" s="201">
        <v>-577471</v>
      </c>
      <c r="G512" s="201">
        <v>-577471</v>
      </c>
      <c r="H512" s="201">
        <v>-577471</v>
      </c>
      <c r="I512" s="201">
        <v>-577471</v>
      </c>
      <c r="J512" s="201">
        <v>-577471</v>
      </c>
      <c r="K512" s="201">
        <v>-577471</v>
      </c>
      <c r="L512" s="201">
        <v>-577471</v>
      </c>
      <c r="M512" s="201">
        <v>-577471</v>
      </c>
      <c r="N512" s="201">
        <v>-577471</v>
      </c>
      <c r="O512" s="201">
        <v>-577471</v>
      </c>
      <c r="P512" s="201">
        <v>-577471</v>
      </c>
      <c r="Q512" s="201">
        <v>-577471</v>
      </c>
      <c r="R512" s="201">
        <v>-554325</v>
      </c>
      <c r="S512" s="202">
        <f t="shared" si="120"/>
        <v>-576506.58333333337</v>
      </c>
      <c r="T512" s="179"/>
      <c r="U512" s="181"/>
      <c r="V512" s="182">
        <f t="shared" si="124"/>
        <v>-576506.58333333337</v>
      </c>
      <c r="W512" s="182"/>
      <c r="X512" s="203"/>
      <c r="Y512" s="182"/>
      <c r="Z512" s="182"/>
      <c r="AA512" s="181"/>
      <c r="AB512" s="182"/>
      <c r="AC512" s="179"/>
      <c r="AD512" s="256">
        <f t="shared" si="125"/>
        <v>-576506.58333333337</v>
      </c>
      <c r="AE512" s="179"/>
      <c r="AF512" s="204">
        <f t="shared" si="112"/>
        <v>0</v>
      </c>
    </row>
    <row r="513" spans="1:32">
      <c r="A513" s="179">
        <v>502</v>
      </c>
      <c r="B513" s="199" t="s">
        <v>450</v>
      </c>
      <c r="C513" s="199" t="s">
        <v>368</v>
      </c>
      <c r="D513" s="199" t="s">
        <v>22</v>
      </c>
      <c r="E513" s="225" t="s">
        <v>369</v>
      </c>
      <c r="F513" s="201">
        <v>-2189962.41</v>
      </c>
      <c r="G513" s="201">
        <v>-2198277.29</v>
      </c>
      <c r="H513" s="201">
        <v>-2204143.64</v>
      </c>
      <c r="I513" s="201">
        <v>-2095013.38</v>
      </c>
      <c r="J513" s="201">
        <v>-2101426.5499999998</v>
      </c>
      <c r="K513" s="201">
        <v>-2108128.67</v>
      </c>
      <c r="L513" s="201">
        <v>-2020123.2</v>
      </c>
      <c r="M513" s="201">
        <v>-1998084.12</v>
      </c>
      <c r="N513" s="201">
        <v>-2003884.61</v>
      </c>
      <c r="O513" s="201">
        <v>-2008086.09</v>
      </c>
      <c r="P513" s="201">
        <v>-1996777.14</v>
      </c>
      <c r="Q513" s="201">
        <v>-1994703.23</v>
      </c>
      <c r="R513" s="201">
        <v>-2137261.0299999998</v>
      </c>
      <c r="S513" s="202">
        <f t="shared" si="120"/>
        <v>-2074354.9699999997</v>
      </c>
      <c r="T513" s="179"/>
      <c r="U513" s="181"/>
      <c r="V513" s="182">
        <f t="shared" si="124"/>
        <v>-2074354.9699999997</v>
      </c>
      <c r="W513" s="182"/>
      <c r="X513" s="203"/>
      <c r="Y513" s="182"/>
      <c r="Z513" s="182"/>
      <c r="AA513" s="181"/>
      <c r="AB513" s="182"/>
      <c r="AC513" s="179"/>
      <c r="AD513" s="256">
        <f t="shared" si="125"/>
        <v>-2074354.9699999997</v>
      </c>
      <c r="AE513" s="179"/>
      <c r="AF513" s="204">
        <f t="shared" si="112"/>
        <v>0</v>
      </c>
    </row>
    <row r="514" spans="1:32">
      <c r="A514" s="179">
        <v>503</v>
      </c>
      <c r="B514" s="199" t="s">
        <v>450</v>
      </c>
      <c r="C514" s="199" t="s">
        <v>370</v>
      </c>
      <c r="D514" s="199" t="s">
        <v>125</v>
      </c>
      <c r="E514" s="225" t="s">
        <v>197</v>
      </c>
      <c r="F514" s="201">
        <v>-727822.38</v>
      </c>
      <c r="G514" s="201">
        <v>-306376.63</v>
      </c>
      <c r="H514" s="201">
        <v>-2912373.68</v>
      </c>
      <c r="I514" s="201">
        <v>4.65661287307739E-10</v>
      </c>
      <c r="J514" s="201">
        <v>-38913.8299999995</v>
      </c>
      <c r="K514" s="201">
        <v>-316739.25</v>
      </c>
      <c r="L514" s="201">
        <v>-21728.059999999499</v>
      </c>
      <c r="M514" s="201">
        <v>-317082.17</v>
      </c>
      <c r="N514" s="201">
        <v>-397858.57999999903</v>
      </c>
      <c r="O514" s="201">
        <v>-392578.57999999903</v>
      </c>
      <c r="P514" s="201">
        <v>-521056.76999999903</v>
      </c>
      <c r="Q514" s="201">
        <v>-556557.049999999</v>
      </c>
      <c r="R514" s="201">
        <v>5.8207660913467397E-10</v>
      </c>
      <c r="S514" s="202">
        <f t="shared" si="120"/>
        <v>-512097.98249999946</v>
      </c>
      <c r="T514" s="179"/>
      <c r="U514" s="181"/>
      <c r="V514" s="182">
        <f t="shared" si="124"/>
        <v>-512097.98249999946</v>
      </c>
      <c r="W514" s="182"/>
      <c r="X514" s="203"/>
      <c r="Y514" s="182"/>
      <c r="Z514" s="182"/>
      <c r="AA514" s="181"/>
      <c r="AB514" s="182"/>
      <c r="AC514" s="179"/>
      <c r="AD514" s="256">
        <f t="shared" si="125"/>
        <v>-512097.98249999946</v>
      </c>
      <c r="AE514" s="179"/>
      <c r="AF514" s="204">
        <f t="shared" ref="AF514:AF579" si="127">+U514+V514-AD514</f>
        <v>0</v>
      </c>
    </row>
    <row r="515" spans="1:32">
      <c r="A515" s="179">
        <v>504</v>
      </c>
      <c r="B515" s="199" t="s">
        <v>450</v>
      </c>
      <c r="C515" s="199" t="s">
        <v>371</v>
      </c>
      <c r="D515" s="199" t="s">
        <v>817</v>
      </c>
      <c r="E515" s="225" t="s">
        <v>818</v>
      </c>
      <c r="F515" s="201">
        <v>-106849.59</v>
      </c>
      <c r="G515" s="201">
        <v>-117137.12</v>
      </c>
      <c r="H515" s="201">
        <v>-125259.76</v>
      </c>
      <c r="I515" s="201">
        <v>-131876.07</v>
      </c>
      <c r="J515" s="201">
        <v>-126017.66</v>
      </c>
      <c r="K515" s="201">
        <v>-120338.22</v>
      </c>
      <c r="L515" s="201">
        <v>-116433.17</v>
      </c>
      <c r="M515" s="201">
        <v>-113259.31</v>
      </c>
      <c r="N515" s="201">
        <v>-111859.15</v>
      </c>
      <c r="O515" s="201">
        <v>-112447.41</v>
      </c>
      <c r="P515" s="201">
        <v>-110389.27</v>
      </c>
      <c r="Q515" s="201">
        <v>-106869.38</v>
      </c>
      <c r="R515" s="201">
        <v>-115735.99</v>
      </c>
      <c r="S515" s="202">
        <f t="shared" si="120"/>
        <v>-116931.60916666668</v>
      </c>
      <c r="T515" s="179"/>
      <c r="U515" s="181"/>
      <c r="V515" s="182">
        <f t="shared" si="124"/>
        <v>-116931.60916666668</v>
      </c>
      <c r="W515" s="182"/>
      <c r="X515" s="203"/>
      <c r="Y515" s="182"/>
      <c r="Z515" s="182"/>
      <c r="AA515" s="181"/>
      <c r="AB515" s="182"/>
      <c r="AC515" s="179"/>
      <c r="AD515" s="256">
        <f t="shared" si="125"/>
        <v>-116931.60916666668</v>
      </c>
      <c r="AE515" s="179"/>
      <c r="AF515" s="204">
        <f t="shared" si="127"/>
        <v>0</v>
      </c>
    </row>
    <row r="516" spans="1:32">
      <c r="A516" s="179">
        <v>505</v>
      </c>
      <c r="B516" s="199" t="s">
        <v>475</v>
      </c>
      <c r="C516" s="199" t="s">
        <v>371</v>
      </c>
      <c r="D516" s="179" t="s">
        <v>480</v>
      </c>
      <c r="E516" s="225" t="s">
        <v>819</v>
      </c>
      <c r="F516" s="201">
        <v>-346866.55</v>
      </c>
      <c r="G516" s="201">
        <v>-504643.62</v>
      </c>
      <c r="H516" s="201">
        <v>-510785.33</v>
      </c>
      <c r="I516" s="201">
        <v>-408184.18</v>
      </c>
      <c r="J516" s="201">
        <v>-281055.83</v>
      </c>
      <c r="K516" s="201">
        <v>-131075.26999999999</v>
      </c>
      <c r="L516" s="201">
        <v>-135004.74</v>
      </c>
      <c r="M516" s="201">
        <v>-108731.64</v>
      </c>
      <c r="N516" s="201">
        <v>-80171.510000000097</v>
      </c>
      <c r="O516" s="201">
        <v>-142810.07</v>
      </c>
      <c r="P516" s="201">
        <v>-339741.63</v>
      </c>
      <c r="Q516" s="201">
        <v>-435241.12</v>
      </c>
      <c r="R516" s="201">
        <v>-532108.17000000004</v>
      </c>
      <c r="S516" s="202">
        <f t="shared" si="120"/>
        <v>-293077.69166666665</v>
      </c>
      <c r="T516" s="179"/>
      <c r="U516" s="181"/>
      <c r="V516" s="182">
        <f t="shared" si="124"/>
        <v>-293077.69166666665</v>
      </c>
      <c r="W516" s="182"/>
      <c r="X516" s="203"/>
      <c r="Y516" s="182"/>
      <c r="Z516" s="182"/>
      <c r="AA516" s="181"/>
      <c r="AB516" s="182"/>
      <c r="AC516" s="179"/>
      <c r="AD516" s="256">
        <f t="shared" si="125"/>
        <v>-293077.69166666665</v>
      </c>
      <c r="AE516" s="179"/>
      <c r="AF516" s="204">
        <f t="shared" si="127"/>
        <v>0</v>
      </c>
    </row>
    <row r="517" spans="1:32">
      <c r="A517" s="179">
        <v>506</v>
      </c>
      <c r="B517" s="199" t="s">
        <v>475</v>
      </c>
      <c r="C517" s="199" t="s">
        <v>371</v>
      </c>
      <c r="D517" s="179" t="s">
        <v>211</v>
      </c>
      <c r="E517" s="225" t="s">
        <v>820</v>
      </c>
      <c r="F517" s="201">
        <v>-720197.02</v>
      </c>
      <c r="G517" s="201">
        <v>-763791.89</v>
      </c>
      <c r="H517" s="201">
        <v>-805999.39</v>
      </c>
      <c r="I517" s="201">
        <v>-838498.08</v>
      </c>
      <c r="J517" s="201">
        <v>-858868.55</v>
      </c>
      <c r="K517" s="201">
        <v>-870038.44</v>
      </c>
      <c r="L517" s="201">
        <v>-877963.83</v>
      </c>
      <c r="M517" s="201">
        <v>-887229.66</v>
      </c>
      <c r="N517" s="201">
        <v>-894061.67</v>
      </c>
      <c r="O517" s="201">
        <v>-906081.57</v>
      </c>
      <c r="P517" s="201">
        <v>-935033.47</v>
      </c>
      <c r="Q517" s="201">
        <v>-972123.58</v>
      </c>
      <c r="R517" s="201">
        <v>-1017468.45</v>
      </c>
      <c r="S517" s="202">
        <f t="shared" si="120"/>
        <v>-873210.23875000002</v>
      </c>
      <c r="T517" s="179"/>
      <c r="U517" s="181"/>
      <c r="V517" s="182">
        <f t="shared" si="124"/>
        <v>-873210.23875000002</v>
      </c>
      <c r="W517" s="182"/>
      <c r="X517" s="203"/>
      <c r="Y517" s="182"/>
      <c r="Z517" s="182"/>
      <c r="AA517" s="181"/>
      <c r="AB517" s="182"/>
      <c r="AC517" s="179"/>
      <c r="AD517" s="256">
        <f t="shared" si="125"/>
        <v>-873210.23875000002</v>
      </c>
      <c r="AE517" s="179"/>
      <c r="AF517" s="204">
        <f t="shared" si="127"/>
        <v>0</v>
      </c>
    </row>
    <row r="518" spans="1:32">
      <c r="A518" s="179">
        <v>507</v>
      </c>
      <c r="B518" s="199" t="s">
        <v>475</v>
      </c>
      <c r="C518" s="199" t="s">
        <v>371</v>
      </c>
      <c r="D518" s="179" t="s">
        <v>196</v>
      </c>
      <c r="E518" s="225" t="s">
        <v>821</v>
      </c>
      <c r="F518" s="201">
        <v>-48875.44</v>
      </c>
      <c r="G518" s="201">
        <v>-41584.04</v>
      </c>
      <c r="H518" s="201">
        <v>-36640.800000000003</v>
      </c>
      <c r="I518" s="201">
        <v>-34802.36</v>
      </c>
      <c r="J518" s="201">
        <v>-26206.15</v>
      </c>
      <c r="K518" s="201">
        <v>-22542.58</v>
      </c>
      <c r="L518" s="201">
        <v>-20209.169999999998</v>
      </c>
      <c r="M518" s="201">
        <v>-15481.77</v>
      </c>
      <c r="N518" s="201">
        <v>-9985.19</v>
      </c>
      <c r="O518" s="201">
        <v>-7048.96</v>
      </c>
      <c r="P518" s="201">
        <v>-5439.41</v>
      </c>
      <c r="Q518" s="201">
        <v>-3751.38</v>
      </c>
      <c r="R518" s="201">
        <v>-2164.79</v>
      </c>
      <c r="S518" s="202">
        <f t="shared" si="120"/>
        <v>-20767.660416666662</v>
      </c>
      <c r="T518" s="179"/>
      <c r="U518" s="181"/>
      <c r="V518" s="182">
        <f t="shared" si="124"/>
        <v>-20767.660416666662</v>
      </c>
      <c r="W518" s="182"/>
      <c r="X518" s="203"/>
      <c r="Y518" s="182"/>
      <c r="Z518" s="182"/>
      <c r="AA518" s="181"/>
      <c r="AB518" s="182"/>
      <c r="AC518" s="179"/>
      <c r="AD518" s="256">
        <f t="shared" si="125"/>
        <v>-20767.660416666662</v>
      </c>
      <c r="AE518" s="179"/>
      <c r="AF518" s="204">
        <f t="shared" si="127"/>
        <v>0</v>
      </c>
    </row>
    <row r="519" spans="1:32">
      <c r="A519" s="179">
        <v>508</v>
      </c>
      <c r="B519" s="199" t="s">
        <v>475</v>
      </c>
      <c r="C519" s="199" t="s">
        <v>371</v>
      </c>
      <c r="D519" s="179" t="s">
        <v>242</v>
      </c>
      <c r="E519" s="225" t="s">
        <v>822</v>
      </c>
      <c r="F519" s="201">
        <v>473546.58</v>
      </c>
      <c r="G519" s="201">
        <v>473546.58</v>
      </c>
      <c r="H519" s="201">
        <v>473546.58</v>
      </c>
      <c r="I519" s="201">
        <v>477618.35</v>
      </c>
      <c r="J519" s="201">
        <v>484868.35</v>
      </c>
      <c r="K519" s="201">
        <v>484868.35</v>
      </c>
      <c r="L519" s="201">
        <v>490971.99</v>
      </c>
      <c r="M519" s="201">
        <v>490971.99</v>
      </c>
      <c r="N519" s="201">
        <v>490971.99</v>
      </c>
      <c r="O519" s="201">
        <v>490971.99</v>
      </c>
      <c r="P519" s="201">
        <v>490971.99</v>
      </c>
      <c r="Q519" s="201">
        <v>490971.99</v>
      </c>
      <c r="R519" s="201">
        <v>490971.99</v>
      </c>
      <c r="S519" s="202">
        <f t="shared" si="120"/>
        <v>485211.61958333344</v>
      </c>
      <c r="T519" s="179"/>
      <c r="U519" s="181"/>
      <c r="V519" s="182">
        <f t="shared" si="124"/>
        <v>485211.61958333344</v>
      </c>
      <c r="W519" s="182"/>
      <c r="X519" s="203"/>
      <c r="Y519" s="182"/>
      <c r="Z519" s="182"/>
      <c r="AA519" s="181"/>
      <c r="AB519" s="182"/>
      <c r="AC519" s="179"/>
      <c r="AD519" s="256">
        <f t="shared" si="125"/>
        <v>485211.61958333344</v>
      </c>
      <c r="AE519" s="179"/>
      <c r="AF519" s="204">
        <f t="shared" si="127"/>
        <v>0</v>
      </c>
    </row>
    <row r="520" spans="1:32">
      <c r="A520" s="179">
        <v>509</v>
      </c>
      <c r="B520" s="199" t="s">
        <v>477</v>
      </c>
      <c r="C520" s="199" t="s">
        <v>371</v>
      </c>
      <c r="D520" s="179" t="s">
        <v>196</v>
      </c>
      <c r="E520" s="225" t="s">
        <v>821</v>
      </c>
      <c r="F520" s="201">
        <v>-525935.19999999995</v>
      </c>
      <c r="G520" s="201">
        <v>-535814.96</v>
      </c>
      <c r="H520" s="201">
        <v>-589535.4</v>
      </c>
      <c r="I520" s="201">
        <v>-596096.14</v>
      </c>
      <c r="J520" s="201">
        <v>-543837.22</v>
      </c>
      <c r="K520" s="201">
        <v>-520139.56</v>
      </c>
      <c r="L520" s="201">
        <v>-517620.87</v>
      </c>
      <c r="M520" s="201">
        <v>-514170.53</v>
      </c>
      <c r="N520" s="201">
        <v>-561139.03</v>
      </c>
      <c r="O520" s="201">
        <v>-589802.21</v>
      </c>
      <c r="P520" s="201">
        <v>-588925.17000000004</v>
      </c>
      <c r="Q520" s="201">
        <v>-581862.54</v>
      </c>
      <c r="R520" s="201">
        <v>-617037.13</v>
      </c>
      <c r="S520" s="202">
        <f t="shared" si="120"/>
        <v>-559202.48291666666</v>
      </c>
      <c r="T520" s="179"/>
      <c r="U520" s="181"/>
      <c r="V520" s="182">
        <f t="shared" si="124"/>
        <v>-559202.48291666666</v>
      </c>
      <c r="W520" s="182"/>
      <c r="X520" s="203"/>
      <c r="Y520" s="182"/>
      <c r="Z520" s="182"/>
      <c r="AA520" s="181"/>
      <c r="AB520" s="182"/>
      <c r="AC520" s="179"/>
      <c r="AD520" s="256">
        <f t="shared" si="125"/>
        <v>-559202.48291666666</v>
      </c>
      <c r="AE520" s="179"/>
      <c r="AF520" s="204">
        <f t="shared" si="127"/>
        <v>0</v>
      </c>
    </row>
    <row r="521" spans="1:32">
      <c r="A521" s="179">
        <v>510</v>
      </c>
      <c r="B521" s="199" t="s">
        <v>450</v>
      </c>
      <c r="C521" s="199" t="s">
        <v>371</v>
      </c>
      <c r="D521" s="179" t="s">
        <v>823</v>
      </c>
      <c r="E521" s="225" t="s">
        <v>824</v>
      </c>
      <c r="F521" s="201">
        <v>-57073.15</v>
      </c>
      <c r="G521" s="201">
        <v>-50323.48</v>
      </c>
      <c r="H521" s="201">
        <v>-50387.77</v>
      </c>
      <c r="I521" s="201">
        <v>-52451.839999999997</v>
      </c>
      <c r="J521" s="201">
        <v>-58475.21</v>
      </c>
      <c r="K521" s="201">
        <v>-39554.39</v>
      </c>
      <c r="L521" s="201">
        <v>-40185.800000000003</v>
      </c>
      <c r="M521" s="201">
        <v>-76952.320000000007</v>
      </c>
      <c r="N521" s="201">
        <v>-54697.34</v>
      </c>
      <c r="O521" s="201">
        <v>-56604.83</v>
      </c>
      <c r="P521" s="201">
        <v>-63644.05</v>
      </c>
      <c r="Q521" s="201">
        <v>195.16999999999101</v>
      </c>
      <c r="R521" s="201">
        <v>-20872.259999999998</v>
      </c>
      <c r="S521" s="202">
        <f t="shared" si="120"/>
        <v>-48504.547083333331</v>
      </c>
      <c r="T521" s="179"/>
      <c r="U521" s="181"/>
      <c r="V521" s="182">
        <f t="shared" si="124"/>
        <v>-48504.547083333331</v>
      </c>
      <c r="W521" s="182"/>
      <c r="X521" s="203"/>
      <c r="Y521" s="182"/>
      <c r="Z521" s="182"/>
      <c r="AA521" s="181"/>
      <c r="AB521" s="182"/>
      <c r="AC521" s="179"/>
      <c r="AD521" s="256">
        <f t="shared" si="125"/>
        <v>-48504.547083333331</v>
      </c>
      <c r="AE521" s="179"/>
      <c r="AF521" s="204">
        <f t="shared" si="127"/>
        <v>0</v>
      </c>
    </row>
    <row r="522" spans="1:32">
      <c r="A522" s="179">
        <v>511</v>
      </c>
      <c r="B522" s="199" t="s">
        <v>450</v>
      </c>
      <c r="C522" s="199" t="s">
        <v>371</v>
      </c>
      <c r="D522" s="179" t="s">
        <v>825</v>
      </c>
      <c r="E522" s="225" t="s">
        <v>826</v>
      </c>
      <c r="F522" s="201">
        <v>-1208196.57</v>
      </c>
      <c r="G522" s="201">
        <v>-1375811</v>
      </c>
      <c r="H522" s="201">
        <v>-432011.05</v>
      </c>
      <c r="I522" s="201">
        <v>-585900.9</v>
      </c>
      <c r="J522" s="201">
        <v>-747596.28</v>
      </c>
      <c r="K522" s="201">
        <v>-914694.95</v>
      </c>
      <c r="L522" s="201">
        <v>-1063745.57</v>
      </c>
      <c r="M522" s="201">
        <v>-1232722.99</v>
      </c>
      <c r="N522" s="201">
        <v>-592221.98</v>
      </c>
      <c r="O522" s="201">
        <v>-744924.25</v>
      </c>
      <c r="P522" s="201">
        <v>-936452.18</v>
      </c>
      <c r="Q522" s="201">
        <v>-1087294.27</v>
      </c>
      <c r="R522" s="201">
        <v>-1244918.45</v>
      </c>
      <c r="S522" s="202">
        <f t="shared" si="120"/>
        <v>-911661.07750000001</v>
      </c>
      <c r="T522" s="179"/>
      <c r="U522" s="181"/>
      <c r="V522" s="182">
        <f t="shared" si="124"/>
        <v>-911661.07750000001</v>
      </c>
      <c r="W522" s="182"/>
      <c r="X522" s="203"/>
      <c r="Y522" s="182"/>
      <c r="Z522" s="182"/>
      <c r="AA522" s="181"/>
      <c r="AB522" s="182"/>
      <c r="AC522" s="179"/>
      <c r="AD522" s="256">
        <f t="shared" si="125"/>
        <v>-911661.07750000001</v>
      </c>
      <c r="AE522" s="179"/>
      <c r="AF522" s="204">
        <f t="shared" si="127"/>
        <v>0</v>
      </c>
    </row>
    <row r="523" spans="1:32">
      <c r="A523" s="179">
        <v>512</v>
      </c>
      <c r="B523" s="199" t="s">
        <v>450</v>
      </c>
      <c r="C523" s="199" t="s">
        <v>371</v>
      </c>
      <c r="D523" s="179" t="s">
        <v>827</v>
      </c>
      <c r="E523" s="225" t="s">
        <v>828</v>
      </c>
      <c r="F523" s="201">
        <v>628.39</v>
      </c>
      <c r="G523" s="201">
        <v>628.39</v>
      </c>
      <c r="H523" s="201">
        <v>628.39</v>
      </c>
      <c r="I523" s="201">
        <v>628.39</v>
      </c>
      <c r="J523" s="201">
        <v>628.39</v>
      </c>
      <c r="K523" s="201">
        <v>628.39</v>
      </c>
      <c r="L523" s="201">
        <v>628.39</v>
      </c>
      <c r="M523" s="201">
        <v>628.39</v>
      </c>
      <c r="N523" s="201">
        <v>628.39</v>
      </c>
      <c r="O523" s="201">
        <v>628.39</v>
      </c>
      <c r="P523" s="201">
        <v>628.39</v>
      </c>
      <c r="Q523" s="201">
        <v>628.39</v>
      </c>
      <c r="R523" s="201">
        <v>628.39</v>
      </c>
      <c r="S523" s="202">
        <f t="shared" si="120"/>
        <v>628.3900000000001</v>
      </c>
      <c r="T523" s="179"/>
      <c r="U523" s="181"/>
      <c r="V523" s="182">
        <f t="shared" si="124"/>
        <v>628.3900000000001</v>
      </c>
      <c r="W523" s="182"/>
      <c r="X523" s="203"/>
      <c r="Y523" s="182"/>
      <c r="Z523" s="182"/>
      <c r="AA523" s="181"/>
      <c r="AB523" s="182"/>
      <c r="AC523" s="179"/>
      <c r="AD523" s="256">
        <f t="shared" si="125"/>
        <v>628.3900000000001</v>
      </c>
      <c r="AE523" s="179"/>
      <c r="AF523" s="204">
        <f t="shared" si="127"/>
        <v>0</v>
      </c>
    </row>
    <row r="524" spans="1:32">
      <c r="A524" s="179">
        <v>513</v>
      </c>
      <c r="B524" s="199" t="s">
        <v>475</v>
      </c>
      <c r="C524" s="199" t="s">
        <v>358</v>
      </c>
      <c r="D524" s="179" t="s">
        <v>792</v>
      </c>
      <c r="E524" s="225" t="s">
        <v>793</v>
      </c>
      <c r="F524" s="201">
        <v>0</v>
      </c>
      <c r="G524" s="201">
        <v>-16075.52</v>
      </c>
      <c r="H524" s="201">
        <v>-32151.040000000001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1">
        <v>0</v>
      </c>
      <c r="P524" s="201">
        <v>0</v>
      </c>
      <c r="Q524" s="201">
        <v>0</v>
      </c>
      <c r="R524" s="201">
        <v>0</v>
      </c>
      <c r="S524" s="202">
        <f t="shared" si="120"/>
        <v>-4018.8799999999997</v>
      </c>
      <c r="T524" s="179"/>
      <c r="U524" s="181"/>
      <c r="V524" s="182">
        <f>+S524</f>
        <v>-4018.8799999999997</v>
      </c>
      <c r="W524" s="182"/>
      <c r="X524" s="203"/>
      <c r="Y524" s="182"/>
      <c r="Z524" s="182"/>
      <c r="AA524" s="181"/>
      <c r="AB524" s="182"/>
      <c r="AC524" s="179"/>
      <c r="AD524" s="256">
        <f t="shared" si="125"/>
        <v>-4018.8799999999997</v>
      </c>
      <c r="AE524" s="179"/>
      <c r="AF524" s="204">
        <f t="shared" si="127"/>
        <v>0</v>
      </c>
    </row>
    <row r="525" spans="1:32">
      <c r="A525" s="179">
        <v>514</v>
      </c>
      <c r="B525" s="199" t="s">
        <v>475</v>
      </c>
      <c r="C525" s="199" t="s">
        <v>358</v>
      </c>
      <c r="D525" s="179" t="s">
        <v>1069</v>
      </c>
      <c r="E525" s="225" t="s">
        <v>1083</v>
      </c>
      <c r="F525" s="201">
        <v>0</v>
      </c>
      <c r="G525" s="201">
        <v>0</v>
      </c>
      <c r="H525" s="201">
        <v>0</v>
      </c>
      <c r="I525" s="201">
        <v>0</v>
      </c>
      <c r="J525" s="201">
        <v>0</v>
      </c>
      <c r="K525" s="201">
        <v>0</v>
      </c>
      <c r="L525" s="201">
        <v>-6897.58</v>
      </c>
      <c r="M525" s="201">
        <v>-13795.16</v>
      </c>
      <c r="N525" s="201">
        <v>-19872.939999999999</v>
      </c>
      <c r="O525" s="201">
        <v>0</v>
      </c>
      <c r="P525" s="201">
        <v>0</v>
      </c>
      <c r="Q525" s="201">
        <v>0</v>
      </c>
      <c r="R525" s="201">
        <v>0</v>
      </c>
      <c r="S525" s="202">
        <f t="shared" si="120"/>
        <v>-3380.4733333333329</v>
      </c>
      <c r="T525" s="179"/>
      <c r="U525" s="181"/>
      <c r="V525" s="182">
        <f>+S525</f>
        <v>-3380.4733333333329</v>
      </c>
      <c r="W525" s="182"/>
      <c r="X525" s="203"/>
      <c r="Y525" s="182"/>
      <c r="Z525" s="182"/>
      <c r="AA525" s="181"/>
      <c r="AB525" s="182"/>
      <c r="AC525" s="179"/>
      <c r="AD525" s="256">
        <f t="shared" si="125"/>
        <v>-3380.4733333333329</v>
      </c>
      <c r="AE525" s="179"/>
      <c r="AF525" s="204"/>
    </row>
    <row r="526" spans="1:32">
      <c r="A526" s="179">
        <v>515</v>
      </c>
      <c r="B526" s="199" t="s">
        <v>1022</v>
      </c>
      <c r="C526" s="199" t="s">
        <v>378</v>
      </c>
      <c r="D526" s="179" t="s">
        <v>1029</v>
      </c>
      <c r="E526" s="225" t="s">
        <v>1084</v>
      </c>
      <c r="F526" s="201">
        <v>0</v>
      </c>
      <c r="G526" s="201">
        <v>0</v>
      </c>
      <c r="H526" s="201">
        <v>-2342139.6</v>
      </c>
      <c r="I526" s="201">
        <v>-3399048.29</v>
      </c>
      <c r="J526" s="201">
        <v>-4027988.3</v>
      </c>
      <c r="K526" s="201">
        <v>-4380204.8499999996</v>
      </c>
      <c r="L526" s="201">
        <v>-4728970.04</v>
      </c>
      <c r="M526" s="201">
        <v>-5196910.95</v>
      </c>
      <c r="N526" s="201">
        <v>-6194887.6500000004</v>
      </c>
      <c r="O526" s="201">
        <v>-4675781.1500000004</v>
      </c>
      <c r="P526" s="201">
        <v>-5056612.16</v>
      </c>
      <c r="Q526" s="201">
        <v>-4649236.16</v>
      </c>
      <c r="R526" s="201">
        <v>-5008566.5</v>
      </c>
      <c r="S526" s="202">
        <f t="shared" si="120"/>
        <v>-3929671.8666666658</v>
      </c>
      <c r="T526" s="179"/>
      <c r="U526" s="181"/>
      <c r="V526" s="182">
        <f t="shared" si="124"/>
        <v>-3929671.8666666658</v>
      </c>
      <c r="W526" s="182"/>
      <c r="X526" s="203"/>
      <c r="Y526" s="182"/>
      <c r="Z526" s="182"/>
      <c r="AA526" s="181"/>
      <c r="AB526" s="182"/>
      <c r="AC526" s="179"/>
      <c r="AD526" s="256">
        <f t="shared" si="125"/>
        <v>-3929671.8666666658</v>
      </c>
      <c r="AE526" s="179"/>
      <c r="AF526" s="204">
        <f t="shared" si="127"/>
        <v>0</v>
      </c>
    </row>
    <row r="527" spans="1:32">
      <c r="A527" s="179">
        <v>516</v>
      </c>
      <c r="B527" s="199" t="s">
        <v>1022</v>
      </c>
      <c r="C527" s="199" t="s">
        <v>378</v>
      </c>
      <c r="D527" s="179" t="s">
        <v>1031</v>
      </c>
      <c r="E527" s="225" t="s">
        <v>1084</v>
      </c>
      <c r="F527" s="201">
        <v>0</v>
      </c>
      <c r="G527" s="201">
        <v>-47946602.299999997</v>
      </c>
      <c r="H527" s="201">
        <v>-67505586.75</v>
      </c>
      <c r="I527" s="201">
        <v>-88051807.390000001</v>
      </c>
      <c r="J527" s="201">
        <v>-87171112.069999993</v>
      </c>
      <c r="K527" s="201">
        <v>-88013372.25</v>
      </c>
      <c r="L527" s="201">
        <v>-89814171.189999998</v>
      </c>
      <c r="M527" s="201">
        <v>-91693584.269999996</v>
      </c>
      <c r="N527" s="201">
        <v>-94471180.239999995</v>
      </c>
      <c r="O527" s="201">
        <v>-88325640.670000002</v>
      </c>
      <c r="P527" s="201">
        <v>-87907480.109999999</v>
      </c>
      <c r="Q527" s="201">
        <v>-84508849.859999999</v>
      </c>
      <c r="R527" s="201">
        <v>-84195663.5</v>
      </c>
      <c r="S527" s="202">
        <f t="shared" si="120"/>
        <v>-79792268.237499997</v>
      </c>
      <c r="T527" s="179"/>
      <c r="U527" s="181"/>
      <c r="V527" s="182">
        <f t="shared" si="124"/>
        <v>-79792268.237499997</v>
      </c>
      <c r="W527" s="182"/>
      <c r="X527" s="203"/>
      <c r="Y527" s="182"/>
      <c r="Z527" s="182"/>
      <c r="AA527" s="181"/>
      <c r="AB527" s="182"/>
      <c r="AC527" s="179"/>
      <c r="AD527" s="256">
        <f t="shared" si="125"/>
        <v>-79792268.237499997</v>
      </c>
      <c r="AE527" s="179"/>
      <c r="AF527" s="204">
        <f t="shared" si="127"/>
        <v>0</v>
      </c>
    </row>
    <row r="528" spans="1:32">
      <c r="A528" s="179">
        <v>517</v>
      </c>
      <c r="B528" s="199" t="s">
        <v>1022</v>
      </c>
      <c r="C528" s="199" t="s">
        <v>1085</v>
      </c>
      <c r="D528" s="199" t="s">
        <v>1069</v>
      </c>
      <c r="E528" s="225" t="s">
        <v>1086</v>
      </c>
      <c r="F528" s="201">
        <v>0</v>
      </c>
      <c r="G528" s="201">
        <v>0</v>
      </c>
      <c r="H528" s="201">
        <v>-83666</v>
      </c>
      <c r="I528" s="201">
        <v>-83993.95</v>
      </c>
      <c r="J528" s="201">
        <v>-84322.71</v>
      </c>
      <c r="K528" s="201">
        <v>-84652.28</v>
      </c>
      <c r="L528" s="201">
        <v>-82827.460000000006</v>
      </c>
      <c r="M528" s="201">
        <v>-80997.8</v>
      </c>
      <c r="N528" s="201">
        <v>-79160.53</v>
      </c>
      <c r="O528" s="201">
        <v>-77318.61</v>
      </c>
      <c r="P528" s="201">
        <v>-74998.490000000005</v>
      </c>
      <c r="Q528" s="201">
        <v>-72672.2</v>
      </c>
      <c r="R528" s="201">
        <v>-70339.81</v>
      </c>
      <c r="S528" s="202">
        <f t="shared" si="120"/>
        <v>-69981.661250000005</v>
      </c>
      <c r="T528" s="179"/>
      <c r="U528" s="181"/>
      <c r="V528" s="182">
        <f t="shared" si="124"/>
        <v>-69981.661250000005</v>
      </c>
      <c r="W528" s="182"/>
      <c r="X528" s="203"/>
      <c r="Y528" s="182"/>
      <c r="Z528" s="182"/>
      <c r="AA528" s="181"/>
      <c r="AB528" s="182"/>
      <c r="AC528" s="179"/>
      <c r="AD528" s="256">
        <f t="shared" si="125"/>
        <v>-69981.661250000005</v>
      </c>
      <c r="AE528" s="179"/>
      <c r="AF528" s="204">
        <f t="shared" si="127"/>
        <v>0</v>
      </c>
    </row>
    <row r="529" spans="1:32">
      <c r="A529" s="179">
        <v>518</v>
      </c>
      <c r="B529" s="199" t="s">
        <v>450</v>
      </c>
      <c r="C529" s="199" t="s">
        <v>381</v>
      </c>
      <c r="D529" s="199" t="s">
        <v>22</v>
      </c>
      <c r="E529" s="225" t="s">
        <v>212</v>
      </c>
      <c r="F529" s="201">
        <v>0</v>
      </c>
      <c r="G529" s="201">
        <v>0</v>
      </c>
      <c r="H529" s="201">
        <v>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1">
        <v>0</v>
      </c>
      <c r="P529" s="201">
        <v>0</v>
      </c>
      <c r="Q529" s="201">
        <v>-830</v>
      </c>
      <c r="R529" s="201">
        <v>0</v>
      </c>
      <c r="S529" s="202">
        <f t="shared" si="120"/>
        <v>-69.166666666666671</v>
      </c>
      <c r="T529" s="179"/>
      <c r="U529" s="181"/>
      <c r="V529" s="182">
        <f t="shared" si="124"/>
        <v>-69.166666666666671</v>
      </c>
      <c r="W529" s="182"/>
      <c r="X529" s="203"/>
      <c r="Y529" s="182"/>
      <c r="Z529" s="182"/>
      <c r="AA529" s="181"/>
      <c r="AB529" s="182"/>
      <c r="AC529" s="179"/>
      <c r="AD529" s="256">
        <f t="shared" si="125"/>
        <v>-69.166666666666671</v>
      </c>
      <c r="AE529" s="179"/>
      <c r="AF529" s="204">
        <f t="shared" si="127"/>
        <v>0</v>
      </c>
    </row>
    <row r="530" spans="1:32">
      <c r="A530" s="179">
        <v>519</v>
      </c>
      <c r="B530" s="199" t="s">
        <v>475</v>
      </c>
      <c r="C530" s="199" t="s">
        <v>377</v>
      </c>
      <c r="D530" s="199" t="s">
        <v>125</v>
      </c>
      <c r="E530" s="225" t="s">
        <v>829</v>
      </c>
      <c r="F530" s="201">
        <v>-1558019.97</v>
      </c>
      <c r="G530" s="201">
        <v>-1807036.27</v>
      </c>
      <c r="H530" s="201">
        <v>-2008969.8</v>
      </c>
      <c r="I530" s="201">
        <v>-2179655.12</v>
      </c>
      <c r="J530" s="201">
        <v>-1427485.33</v>
      </c>
      <c r="K530" s="201">
        <v>-1427485.33</v>
      </c>
      <c r="L530" s="201">
        <v>-1427485.33</v>
      </c>
      <c r="M530" s="201">
        <v>-1427485.33</v>
      </c>
      <c r="N530" s="201">
        <v>-1427485.33</v>
      </c>
      <c r="O530" s="201">
        <v>-1400000</v>
      </c>
      <c r="P530" s="201">
        <v>-1400000</v>
      </c>
      <c r="Q530" s="201">
        <v>0</v>
      </c>
      <c r="R530" s="201">
        <v>0</v>
      </c>
      <c r="S530" s="202">
        <f t="shared" si="120"/>
        <v>-1392674.8187500001</v>
      </c>
      <c r="T530" s="179"/>
      <c r="U530" s="181"/>
      <c r="V530" s="182">
        <f t="shared" si="124"/>
        <v>-1392674.8187500001</v>
      </c>
      <c r="W530" s="182"/>
      <c r="X530" s="203"/>
      <c r="Y530" s="182"/>
      <c r="Z530" s="182"/>
      <c r="AA530" s="181"/>
      <c r="AB530" s="182"/>
      <c r="AC530" s="179"/>
      <c r="AD530" s="256">
        <f t="shared" si="125"/>
        <v>-1392674.8187500001</v>
      </c>
      <c r="AE530" s="179"/>
      <c r="AF530" s="204">
        <f t="shared" si="127"/>
        <v>0</v>
      </c>
    </row>
    <row r="531" spans="1:32">
      <c r="A531" s="179">
        <v>520</v>
      </c>
      <c r="B531" s="199" t="s">
        <v>477</v>
      </c>
      <c r="C531" s="199" t="s">
        <v>377</v>
      </c>
      <c r="D531" s="199" t="s">
        <v>125</v>
      </c>
      <c r="E531" s="225" t="s">
        <v>829</v>
      </c>
      <c r="F531" s="201">
        <v>0</v>
      </c>
      <c r="G531" s="201">
        <v>0</v>
      </c>
      <c r="H531" s="201">
        <v>0</v>
      </c>
      <c r="I531" s="201">
        <v>0</v>
      </c>
      <c r="J531" s="201">
        <v>0</v>
      </c>
      <c r="K531" s="201">
        <v>0</v>
      </c>
      <c r="L531" s="201">
        <v>0</v>
      </c>
      <c r="M531" s="201">
        <v>0</v>
      </c>
      <c r="N531" s="201">
        <v>0</v>
      </c>
      <c r="O531" s="201">
        <v>0</v>
      </c>
      <c r="P531" s="201">
        <v>0</v>
      </c>
      <c r="Q531" s="201">
        <v>0</v>
      </c>
      <c r="R531" s="201">
        <v>0</v>
      </c>
      <c r="S531" s="202">
        <f t="shared" si="120"/>
        <v>0</v>
      </c>
      <c r="T531" s="179"/>
      <c r="U531" s="181"/>
      <c r="V531" s="182">
        <f t="shared" si="124"/>
        <v>0</v>
      </c>
      <c r="W531" s="182"/>
      <c r="X531" s="203"/>
      <c r="Y531" s="182"/>
      <c r="Z531" s="182"/>
      <c r="AA531" s="181"/>
      <c r="AB531" s="182"/>
      <c r="AC531" s="179"/>
      <c r="AD531" s="256">
        <f t="shared" si="125"/>
        <v>0</v>
      </c>
      <c r="AE531" s="179"/>
      <c r="AF531" s="204">
        <f t="shared" si="127"/>
        <v>0</v>
      </c>
    </row>
    <row r="532" spans="1:32">
      <c r="A532" s="179">
        <v>521</v>
      </c>
      <c r="B532" s="199" t="s">
        <v>475</v>
      </c>
      <c r="C532" s="199" t="s">
        <v>378</v>
      </c>
      <c r="D532" s="179" t="s">
        <v>830</v>
      </c>
      <c r="E532" s="225" t="s">
        <v>831</v>
      </c>
      <c r="F532" s="201">
        <v>3704804.32</v>
      </c>
      <c r="G532" s="201">
        <v>3645229.88</v>
      </c>
      <c r="H532" s="201">
        <v>6655527.54</v>
      </c>
      <c r="I532" s="201">
        <v>7948816.1799999997</v>
      </c>
      <c r="J532" s="201">
        <v>8418704.3900000006</v>
      </c>
      <c r="K532" s="201">
        <v>8498491.9399999995</v>
      </c>
      <c r="L532" s="201">
        <v>8600713.7200000007</v>
      </c>
      <c r="M532" s="201">
        <v>8714543.7899999991</v>
      </c>
      <c r="N532" s="201">
        <v>8943481.4000000004</v>
      </c>
      <c r="O532" s="201">
        <v>9110444.2400000002</v>
      </c>
      <c r="P532" s="201">
        <v>9809801.8300000001</v>
      </c>
      <c r="Q532" s="201">
        <v>1631609.22</v>
      </c>
      <c r="R532" s="201">
        <v>3387386.16</v>
      </c>
      <c r="S532" s="202">
        <f t="shared" si="120"/>
        <v>7126954.9474999988</v>
      </c>
      <c r="T532" s="179"/>
      <c r="U532" s="181"/>
      <c r="W532" s="182"/>
      <c r="X532" s="182">
        <f>+S532</f>
        <v>7126954.9474999988</v>
      </c>
      <c r="Y532" s="182"/>
      <c r="Z532" s="182"/>
      <c r="AA532" s="181"/>
      <c r="AB532" s="256">
        <f>+X532</f>
        <v>7126954.9474999988</v>
      </c>
      <c r="AC532" s="179"/>
      <c r="AE532" s="179"/>
      <c r="AF532" s="204">
        <f t="shared" si="127"/>
        <v>0</v>
      </c>
    </row>
    <row r="533" spans="1:32">
      <c r="A533" s="179">
        <v>522</v>
      </c>
      <c r="B533" s="199" t="s">
        <v>475</v>
      </c>
      <c r="C533" s="199" t="s">
        <v>378</v>
      </c>
      <c r="D533" s="199" t="s">
        <v>832</v>
      </c>
      <c r="E533" s="225" t="s">
        <v>833</v>
      </c>
      <c r="F533" s="201">
        <v>-1108593.69</v>
      </c>
      <c r="G533" s="201">
        <v>-2156297.1</v>
      </c>
      <c r="H533" s="201">
        <v>-3288565.62</v>
      </c>
      <c r="I533" s="201">
        <v>-3918743.38</v>
      </c>
      <c r="J533" s="201">
        <v>-4023173.21</v>
      </c>
      <c r="K533" s="201">
        <v>-3859207.89</v>
      </c>
      <c r="L533" s="201">
        <v>-3724670.44</v>
      </c>
      <c r="M533" s="201">
        <v>-3457335.89</v>
      </c>
      <c r="N533" s="201">
        <v>-2746085.82</v>
      </c>
      <c r="O533" s="201">
        <v>-4553630.62</v>
      </c>
      <c r="P533" s="201">
        <v>-5199110.82</v>
      </c>
      <c r="Q533" s="201">
        <v>-1735827.07</v>
      </c>
      <c r="R533" s="201">
        <v>-2322389.21</v>
      </c>
      <c r="S533" s="202">
        <f t="shared" si="120"/>
        <v>-3364844.9425000008</v>
      </c>
      <c r="T533" s="179"/>
      <c r="U533" s="181"/>
      <c r="V533" s="182"/>
      <c r="W533" s="182"/>
      <c r="X533" s="203">
        <f>+S533</f>
        <v>-3364844.9425000008</v>
      </c>
      <c r="Y533" s="182"/>
      <c r="Z533" s="182"/>
      <c r="AA533" s="181"/>
      <c r="AB533" s="182">
        <f t="shared" ref="AB533:AB536" si="128">+X533</f>
        <v>-3364844.9425000008</v>
      </c>
      <c r="AC533" s="179"/>
      <c r="AD533" s="256">
        <f t="shared" si="125"/>
        <v>0</v>
      </c>
      <c r="AE533" s="179"/>
      <c r="AF533" s="204">
        <f t="shared" si="127"/>
        <v>0</v>
      </c>
    </row>
    <row r="534" spans="1:32">
      <c r="A534" s="179">
        <v>523</v>
      </c>
      <c r="B534" s="199" t="s">
        <v>475</v>
      </c>
      <c r="C534" s="199" t="s">
        <v>378</v>
      </c>
      <c r="D534" s="199" t="s">
        <v>834</v>
      </c>
      <c r="E534" s="225" t="s">
        <v>379</v>
      </c>
      <c r="F534" s="201">
        <v>-593186.79</v>
      </c>
      <c r="G534" s="201">
        <v>0</v>
      </c>
      <c r="H534" s="201">
        <v>0</v>
      </c>
      <c r="I534" s="201">
        <v>0</v>
      </c>
      <c r="J534" s="201">
        <v>0</v>
      </c>
      <c r="K534" s="201">
        <v>0</v>
      </c>
      <c r="L534" s="201">
        <v>0</v>
      </c>
      <c r="M534" s="201">
        <v>0</v>
      </c>
      <c r="N534" s="201">
        <v>0</v>
      </c>
      <c r="O534" s="201">
        <v>0</v>
      </c>
      <c r="P534" s="201">
        <v>0</v>
      </c>
      <c r="Q534" s="201">
        <v>0</v>
      </c>
      <c r="R534" s="201">
        <v>0</v>
      </c>
      <c r="S534" s="202">
        <f t="shared" si="120"/>
        <v>-24716.116250000003</v>
      </c>
      <c r="T534" s="179"/>
      <c r="U534" s="181"/>
      <c r="V534" s="182"/>
      <c r="W534" s="182"/>
      <c r="X534" s="203">
        <f t="shared" ref="X534:X543" si="129">+S534</f>
        <v>-24716.116250000003</v>
      </c>
      <c r="Y534" s="182"/>
      <c r="Z534" s="182"/>
      <c r="AA534" s="181"/>
      <c r="AB534" s="182">
        <f t="shared" si="128"/>
        <v>-24716.116250000003</v>
      </c>
      <c r="AC534" s="179"/>
      <c r="AD534" s="256">
        <f t="shared" si="125"/>
        <v>0</v>
      </c>
      <c r="AE534" s="179"/>
      <c r="AF534" s="204">
        <f t="shared" si="127"/>
        <v>0</v>
      </c>
    </row>
    <row r="535" spans="1:32">
      <c r="A535" s="179">
        <v>524</v>
      </c>
      <c r="B535" s="199" t="s">
        <v>475</v>
      </c>
      <c r="C535" s="199" t="s">
        <v>378</v>
      </c>
      <c r="D535" s="199" t="s">
        <v>835</v>
      </c>
      <c r="E535" s="225" t="s">
        <v>836</v>
      </c>
      <c r="F535" s="201">
        <v>-2335027.88</v>
      </c>
      <c r="G535" s="201">
        <v>-1849878.03</v>
      </c>
      <c r="H535" s="201">
        <v>-1392031.55</v>
      </c>
      <c r="I535" s="201">
        <v>-876283.67</v>
      </c>
      <c r="J535" s="201">
        <v>-525555.71</v>
      </c>
      <c r="K535" s="201">
        <v>-338236.72</v>
      </c>
      <c r="L535" s="201">
        <v>-208753.22</v>
      </c>
      <c r="M535" s="201">
        <v>-111957.73</v>
      </c>
      <c r="N535" s="201">
        <v>-29672.6899999997</v>
      </c>
      <c r="O535" s="201">
        <v>52499.2600000003</v>
      </c>
      <c r="P535" s="201">
        <v>253772.23</v>
      </c>
      <c r="Q535" s="201">
        <v>5234050.04</v>
      </c>
      <c r="R535" s="201">
        <v>4487237.01</v>
      </c>
      <c r="S535" s="202">
        <f t="shared" si="120"/>
        <v>107004.73125000014</v>
      </c>
      <c r="T535" s="179"/>
      <c r="U535" s="181"/>
      <c r="V535" s="182"/>
      <c r="W535" s="182"/>
      <c r="X535" s="203">
        <f t="shared" si="129"/>
        <v>107004.73125000014</v>
      </c>
      <c r="Y535" s="182"/>
      <c r="Z535" s="182"/>
      <c r="AA535" s="181"/>
      <c r="AB535" s="182">
        <f t="shared" si="128"/>
        <v>107004.73125000014</v>
      </c>
      <c r="AC535" s="179"/>
      <c r="AD535" s="256">
        <f t="shared" si="125"/>
        <v>0</v>
      </c>
      <c r="AE535" s="179"/>
      <c r="AF535" s="204">
        <f t="shared" si="127"/>
        <v>0</v>
      </c>
    </row>
    <row r="536" spans="1:32">
      <c r="A536" s="179">
        <v>525</v>
      </c>
      <c r="B536" s="199" t="s">
        <v>475</v>
      </c>
      <c r="C536" s="199" t="s">
        <v>378</v>
      </c>
      <c r="D536" s="199" t="s">
        <v>837</v>
      </c>
      <c r="E536" s="225" t="s">
        <v>838</v>
      </c>
      <c r="F536" s="201">
        <v>332004.03999999998</v>
      </c>
      <c r="G536" s="201">
        <v>333767.61</v>
      </c>
      <c r="H536" s="201">
        <v>367209.23</v>
      </c>
      <c r="I536" s="201">
        <v>245259.16</v>
      </c>
      <c r="J536" s="201">
        <v>158012.82999999999</v>
      </c>
      <c r="K536" s="201">
        <v>79157.52</v>
      </c>
      <c r="L536" s="201">
        <v>61679.98</v>
      </c>
      <c r="M536" s="201">
        <v>51660.78</v>
      </c>
      <c r="N536" s="201">
        <v>27164.76</v>
      </c>
      <c r="O536" s="201">
        <v>66468.27</v>
      </c>
      <c r="P536" s="201">
        <v>192148.92</v>
      </c>
      <c r="Q536" s="201">
        <v>-480596.03</v>
      </c>
      <c r="R536" s="201">
        <v>-543667.46</v>
      </c>
      <c r="S536" s="202">
        <f t="shared" si="120"/>
        <v>83008.443333333344</v>
      </c>
      <c r="T536" s="179"/>
      <c r="U536" s="181"/>
      <c r="V536" s="182"/>
      <c r="W536" s="182"/>
      <c r="X536" s="203">
        <f t="shared" si="129"/>
        <v>83008.443333333344</v>
      </c>
      <c r="Y536" s="182"/>
      <c r="Z536" s="182"/>
      <c r="AA536" s="181"/>
      <c r="AB536" s="182">
        <f t="shared" si="128"/>
        <v>83008.443333333344</v>
      </c>
      <c r="AC536" s="179"/>
      <c r="AD536" s="256">
        <f t="shared" si="125"/>
        <v>0</v>
      </c>
      <c r="AE536" s="179"/>
      <c r="AF536" s="204">
        <f t="shared" si="127"/>
        <v>0</v>
      </c>
    </row>
    <row r="537" spans="1:32">
      <c r="A537" s="179">
        <v>526</v>
      </c>
      <c r="B537" s="199" t="s">
        <v>477</v>
      </c>
      <c r="C537" s="199" t="s">
        <v>378</v>
      </c>
      <c r="D537" s="199" t="s">
        <v>211</v>
      </c>
      <c r="E537" s="225" t="s">
        <v>839</v>
      </c>
      <c r="F537" s="201">
        <v>-40887966.869999997</v>
      </c>
      <c r="G537" s="201">
        <v>0</v>
      </c>
      <c r="H537" s="201">
        <v>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1">
        <v>0</v>
      </c>
      <c r="P537" s="201">
        <v>0</v>
      </c>
      <c r="Q537" s="201">
        <v>0</v>
      </c>
      <c r="R537" s="201">
        <v>0</v>
      </c>
      <c r="S537" s="202">
        <f t="shared" si="120"/>
        <v>-1703665.2862499999</v>
      </c>
      <c r="T537" s="179"/>
      <c r="U537" s="181"/>
      <c r="V537" s="182"/>
      <c r="W537" s="182"/>
      <c r="X537" s="203">
        <f t="shared" si="129"/>
        <v>-1703665.2862499999</v>
      </c>
      <c r="Y537" s="182"/>
      <c r="Z537" s="182"/>
      <c r="AA537" s="181"/>
      <c r="AB537" s="182">
        <f>+X537</f>
        <v>-1703665.2862499999</v>
      </c>
      <c r="AC537" s="179"/>
      <c r="AD537" s="256">
        <f t="shared" si="125"/>
        <v>0</v>
      </c>
      <c r="AE537" s="179"/>
      <c r="AF537" s="204">
        <f t="shared" si="127"/>
        <v>0</v>
      </c>
    </row>
    <row r="538" spans="1:32">
      <c r="A538" s="179">
        <v>527</v>
      </c>
      <c r="B538" s="199" t="s">
        <v>477</v>
      </c>
      <c r="C538" s="199" t="s">
        <v>378</v>
      </c>
      <c r="D538" s="199" t="s">
        <v>840</v>
      </c>
      <c r="E538" s="225" t="s">
        <v>831</v>
      </c>
      <c r="F538" s="201">
        <v>38253031.32</v>
      </c>
      <c r="G538" s="201">
        <v>48162013.890000001</v>
      </c>
      <c r="H538" s="201">
        <v>72468980.939999998</v>
      </c>
      <c r="I538" s="201">
        <v>95192961.480000004</v>
      </c>
      <c r="J538" s="201">
        <v>46106698.380000003</v>
      </c>
      <c r="K538" s="201">
        <v>45847438.399999999</v>
      </c>
      <c r="L538" s="201">
        <v>45944483.780000001</v>
      </c>
      <c r="M538" s="201">
        <v>46085248.100000001</v>
      </c>
      <c r="N538" s="201">
        <v>46772054.539999999</v>
      </c>
      <c r="O538" s="201">
        <v>46706432.990000002</v>
      </c>
      <c r="P538" s="201">
        <v>48679295.020000003</v>
      </c>
      <c r="Q538" s="201">
        <v>4384409.1900000004</v>
      </c>
      <c r="R538" s="201">
        <v>11456753.52</v>
      </c>
      <c r="S538" s="202">
        <f t="shared" si="120"/>
        <v>47600409.094166674</v>
      </c>
      <c r="T538" s="179"/>
      <c r="U538" s="181"/>
      <c r="V538" s="182"/>
      <c r="W538" s="182"/>
      <c r="X538" s="203">
        <f t="shared" si="129"/>
        <v>47600409.094166674</v>
      </c>
      <c r="Y538" s="182"/>
      <c r="Z538" s="182"/>
      <c r="AA538" s="181"/>
      <c r="AB538" s="182">
        <f t="shared" ref="AB538:AB543" si="130">+X538</f>
        <v>47600409.094166674</v>
      </c>
      <c r="AC538" s="179"/>
      <c r="AD538" s="256">
        <f t="shared" si="125"/>
        <v>0</v>
      </c>
      <c r="AE538" s="179"/>
      <c r="AF538" s="204">
        <f t="shared" si="127"/>
        <v>0</v>
      </c>
    </row>
    <row r="539" spans="1:32">
      <c r="A539" s="179">
        <v>528</v>
      </c>
      <c r="B539" s="199" t="s">
        <v>477</v>
      </c>
      <c r="C539" s="199" t="s">
        <v>378</v>
      </c>
      <c r="D539" s="199" t="s">
        <v>841</v>
      </c>
      <c r="E539" s="225" t="s">
        <v>833</v>
      </c>
      <c r="F539" s="201">
        <v>1569192.42</v>
      </c>
      <c r="G539" s="201">
        <v>-1020148.36</v>
      </c>
      <c r="H539" s="201">
        <v>-5442810.3399999999</v>
      </c>
      <c r="I539" s="201">
        <v>-7385013.0099999998</v>
      </c>
      <c r="J539" s="201">
        <v>-6549067.3300000001</v>
      </c>
      <c r="K539" s="201">
        <v>-4922617.32</v>
      </c>
      <c r="L539" s="201">
        <v>-2853429.87</v>
      </c>
      <c r="M539" s="201">
        <v>-724893.84</v>
      </c>
      <c r="N539" s="201">
        <v>1555000.36</v>
      </c>
      <c r="O539" s="201">
        <v>-3923421.62</v>
      </c>
      <c r="P539" s="201">
        <v>-4657972.0999999996</v>
      </c>
      <c r="Q539" s="201">
        <v>946819.65999999898</v>
      </c>
      <c r="R539" s="201">
        <v>-1901460.25</v>
      </c>
      <c r="S539" s="202">
        <f t="shared" si="120"/>
        <v>-2928640.6404166669</v>
      </c>
      <c r="T539" s="179"/>
      <c r="U539" s="181"/>
      <c r="V539" s="182"/>
      <c r="W539" s="182"/>
      <c r="X539" s="203">
        <f t="shared" si="129"/>
        <v>-2928640.6404166669</v>
      </c>
      <c r="Y539" s="182"/>
      <c r="Z539" s="182"/>
      <c r="AA539" s="181"/>
      <c r="AB539" s="182">
        <f t="shared" si="130"/>
        <v>-2928640.6404166669</v>
      </c>
      <c r="AC539" s="179"/>
      <c r="AD539" s="256">
        <f t="shared" si="125"/>
        <v>0</v>
      </c>
      <c r="AE539" s="179"/>
      <c r="AF539" s="204">
        <f t="shared" si="127"/>
        <v>0</v>
      </c>
    </row>
    <row r="540" spans="1:32">
      <c r="A540" s="179">
        <v>529</v>
      </c>
      <c r="B540" s="199" t="s">
        <v>477</v>
      </c>
      <c r="C540" s="199" t="s">
        <v>378</v>
      </c>
      <c r="D540" s="199" t="s">
        <v>842</v>
      </c>
      <c r="E540" s="225" t="s">
        <v>836</v>
      </c>
      <c r="F540" s="201">
        <v>1242631.18</v>
      </c>
      <c r="G540" s="201">
        <v>981333.26</v>
      </c>
      <c r="H540" s="201">
        <v>699888.78</v>
      </c>
      <c r="I540" s="201">
        <v>389285.93</v>
      </c>
      <c r="J540" s="201">
        <v>211478.86</v>
      </c>
      <c r="K540" s="201">
        <v>103965.13</v>
      </c>
      <c r="L540" s="201">
        <v>38144.839999999902</v>
      </c>
      <c r="M540" s="201">
        <v>-18293.3500000001</v>
      </c>
      <c r="N540" s="201">
        <v>-70006.930000000095</v>
      </c>
      <c r="O540" s="201">
        <v>-120543.07</v>
      </c>
      <c r="P540" s="201">
        <v>-233366.03</v>
      </c>
      <c r="Q540" s="201">
        <v>-8.7311491370201098E-11</v>
      </c>
      <c r="R540" s="201">
        <v>-8.7311491370201098E-11</v>
      </c>
      <c r="S540" s="202">
        <f t="shared" si="120"/>
        <v>216933.58416666664</v>
      </c>
      <c r="T540" s="179"/>
      <c r="U540" s="181"/>
      <c r="V540" s="182"/>
      <c r="W540" s="182"/>
      <c r="X540" s="203">
        <f t="shared" si="129"/>
        <v>216933.58416666664</v>
      </c>
      <c r="Y540" s="182"/>
      <c r="Z540" s="182"/>
      <c r="AA540" s="181"/>
      <c r="AB540" s="182">
        <f t="shared" si="130"/>
        <v>216933.58416666664</v>
      </c>
      <c r="AC540" s="179"/>
      <c r="AD540" s="256">
        <f t="shared" si="125"/>
        <v>0</v>
      </c>
      <c r="AE540" s="179"/>
      <c r="AF540" s="204">
        <f t="shared" si="127"/>
        <v>0</v>
      </c>
    </row>
    <row r="541" spans="1:32">
      <c r="A541" s="179">
        <v>530</v>
      </c>
      <c r="B541" s="199" t="s">
        <v>477</v>
      </c>
      <c r="C541" s="199" t="s">
        <v>378</v>
      </c>
      <c r="D541" s="199" t="s">
        <v>1087</v>
      </c>
      <c r="E541" s="225" t="s">
        <v>1088</v>
      </c>
      <c r="F541" s="201">
        <v>0</v>
      </c>
      <c r="G541" s="201">
        <v>0</v>
      </c>
      <c r="H541" s="201">
        <v>0</v>
      </c>
      <c r="I541" s="201">
        <v>0</v>
      </c>
      <c r="J541" s="201">
        <v>48238516.170000002</v>
      </c>
      <c r="K541" s="201">
        <v>47467721.75</v>
      </c>
      <c r="L541" s="201">
        <v>47028598.560000002</v>
      </c>
      <c r="M541" s="201">
        <v>46691603.600000001</v>
      </c>
      <c r="N541" s="201">
        <v>46402080.859999999</v>
      </c>
      <c r="O541" s="201">
        <v>46118062.170000002</v>
      </c>
      <c r="P541" s="201">
        <v>45226488.729999997</v>
      </c>
      <c r="Q541" s="201">
        <v>43685242.840000004</v>
      </c>
      <c r="R541" s="201">
        <v>41366186.759999998</v>
      </c>
      <c r="S541" s="202">
        <f t="shared" si="120"/>
        <v>32628450.671666671</v>
      </c>
      <c r="T541" s="179"/>
      <c r="U541" s="181"/>
      <c r="V541" s="182"/>
      <c r="W541" s="182"/>
      <c r="X541" s="203">
        <f>+S541</f>
        <v>32628450.671666671</v>
      </c>
      <c r="Y541" s="182"/>
      <c r="Z541" s="182"/>
      <c r="AA541" s="181"/>
      <c r="AB541" s="182">
        <f t="shared" si="130"/>
        <v>32628450.671666671</v>
      </c>
      <c r="AC541" s="179"/>
      <c r="AD541" s="256"/>
      <c r="AE541" s="179"/>
      <c r="AF541" s="204"/>
    </row>
    <row r="542" spans="1:32">
      <c r="A542" s="179">
        <v>531</v>
      </c>
      <c r="B542" s="199" t="s">
        <v>477</v>
      </c>
      <c r="C542" s="199" t="s">
        <v>378</v>
      </c>
      <c r="D542" s="199" t="s">
        <v>1089</v>
      </c>
      <c r="E542" s="225" t="s">
        <v>1088</v>
      </c>
      <c r="F542" s="201">
        <v>0</v>
      </c>
      <c r="G542" s="201">
        <v>0</v>
      </c>
      <c r="H542" s="201">
        <v>0</v>
      </c>
      <c r="I542" s="201">
        <v>0</v>
      </c>
      <c r="J542" s="201">
        <v>0</v>
      </c>
      <c r="K542" s="201">
        <v>0</v>
      </c>
      <c r="L542" s="201">
        <v>0</v>
      </c>
      <c r="M542" s="201">
        <v>0</v>
      </c>
      <c r="N542" s="201">
        <v>0</v>
      </c>
      <c r="O542" s="201">
        <v>0</v>
      </c>
      <c r="P542" s="201">
        <v>0</v>
      </c>
      <c r="Q542" s="201">
        <v>38342676.920000002</v>
      </c>
      <c r="R542" s="201">
        <v>36554943.310000002</v>
      </c>
      <c r="S542" s="202">
        <f t="shared" si="120"/>
        <v>4718345.7145833336</v>
      </c>
      <c r="T542" s="179"/>
      <c r="U542" s="181"/>
      <c r="V542" s="182"/>
      <c r="W542" s="182"/>
      <c r="X542" s="203">
        <f>+S542</f>
        <v>4718345.7145833336</v>
      </c>
      <c r="Y542" s="182"/>
      <c r="Z542" s="182"/>
      <c r="AA542" s="181"/>
      <c r="AB542" s="182">
        <f t="shared" si="130"/>
        <v>4718345.7145833336</v>
      </c>
      <c r="AC542" s="179"/>
      <c r="AD542" s="256"/>
      <c r="AE542" s="179"/>
      <c r="AF542" s="204"/>
    </row>
    <row r="543" spans="1:32">
      <c r="A543" s="179">
        <v>532</v>
      </c>
      <c r="B543" s="199" t="s">
        <v>477</v>
      </c>
      <c r="C543" s="199" t="s">
        <v>378</v>
      </c>
      <c r="D543" s="199" t="s">
        <v>837</v>
      </c>
      <c r="E543" s="225" t="s">
        <v>838</v>
      </c>
      <c r="F543" s="201">
        <v>-176888.05</v>
      </c>
      <c r="G543" s="201">
        <v>-176596.49</v>
      </c>
      <c r="H543" s="201">
        <v>-220472.63</v>
      </c>
      <c r="I543" s="201">
        <v>-145427.01</v>
      </c>
      <c r="J543" s="201">
        <v>-836514.01</v>
      </c>
      <c r="K543" s="201">
        <v>-483135.71</v>
      </c>
      <c r="L543" s="201">
        <v>-343626.12</v>
      </c>
      <c r="M543" s="201">
        <v>-340080.24</v>
      </c>
      <c r="N543" s="201">
        <v>-187948.59</v>
      </c>
      <c r="O543" s="201">
        <v>-454889.8</v>
      </c>
      <c r="P543" s="201">
        <v>-1106965.51</v>
      </c>
      <c r="Q543" s="201">
        <v>-2850298.75</v>
      </c>
      <c r="R543" s="201">
        <v>-3280759.84</v>
      </c>
      <c r="S543" s="202">
        <f t="shared" si="120"/>
        <v>-739564.90041666664</v>
      </c>
      <c r="T543" s="179"/>
      <c r="U543" s="181"/>
      <c r="V543" s="182"/>
      <c r="W543" s="182"/>
      <c r="X543" s="203">
        <f t="shared" si="129"/>
        <v>-739564.90041666664</v>
      </c>
      <c r="Y543" s="182"/>
      <c r="Z543" s="182"/>
      <c r="AA543" s="181"/>
      <c r="AB543" s="182">
        <f t="shared" si="130"/>
        <v>-739564.90041666664</v>
      </c>
      <c r="AC543" s="179"/>
      <c r="AD543" s="256">
        <f t="shared" si="125"/>
        <v>0</v>
      </c>
      <c r="AE543" s="258"/>
      <c r="AF543" s="204">
        <f t="shared" si="127"/>
        <v>0</v>
      </c>
    </row>
    <row r="544" spans="1:32">
      <c r="A544" s="179">
        <v>533</v>
      </c>
      <c r="B544" s="199" t="s">
        <v>475</v>
      </c>
      <c r="C544" s="199" t="s">
        <v>378</v>
      </c>
      <c r="D544" s="199" t="s">
        <v>843</v>
      </c>
      <c r="E544" s="225" t="s">
        <v>380</v>
      </c>
      <c r="F544" s="201">
        <v>0</v>
      </c>
      <c r="G544" s="201">
        <v>0</v>
      </c>
      <c r="H544" s="201">
        <v>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1">
        <v>0</v>
      </c>
      <c r="P544" s="201">
        <v>-224.3</v>
      </c>
      <c r="Q544" s="201">
        <v>0</v>
      </c>
      <c r="R544" s="201">
        <v>-29908.85</v>
      </c>
      <c r="S544" s="202">
        <f t="shared" si="120"/>
        <v>-1264.89375</v>
      </c>
      <c r="T544" s="179"/>
      <c r="U544" s="181"/>
      <c r="V544" s="182">
        <f>+S544</f>
        <v>-1264.89375</v>
      </c>
      <c r="W544" s="182"/>
      <c r="X544" s="203"/>
      <c r="Y544" s="182"/>
      <c r="Z544" s="182"/>
      <c r="AA544" s="181"/>
      <c r="AB544" s="182"/>
      <c r="AC544" s="179"/>
      <c r="AD544" s="256">
        <f t="shared" si="125"/>
        <v>-1264.89375</v>
      </c>
      <c r="AE544" s="281"/>
      <c r="AF544" s="204">
        <f t="shared" si="127"/>
        <v>0</v>
      </c>
    </row>
    <row r="545" spans="1:32">
      <c r="A545" s="179">
        <v>534</v>
      </c>
      <c r="B545" s="199" t="s">
        <v>477</v>
      </c>
      <c r="C545" s="199" t="s">
        <v>378</v>
      </c>
      <c r="D545" s="199" t="s">
        <v>844</v>
      </c>
      <c r="E545" s="225" t="s">
        <v>380</v>
      </c>
      <c r="F545" s="201">
        <v>0</v>
      </c>
      <c r="G545" s="201">
        <v>0</v>
      </c>
      <c r="H545" s="201">
        <v>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1">
        <v>0</v>
      </c>
      <c r="P545" s="201">
        <v>-745.7</v>
      </c>
      <c r="Q545" s="201">
        <v>0</v>
      </c>
      <c r="R545" s="201">
        <v>-108189.15</v>
      </c>
      <c r="S545" s="202">
        <f t="shared" si="120"/>
        <v>-4570.0229166666659</v>
      </c>
      <c r="T545" s="179"/>
      <c r="U545" s="181"/>
      <c r="V545" s="182">
        <f>+S545</f>
        <v>-4570.0229166666659</v>
      </c>
      <c r="W545" s="182"/>
      <c r="X545" s="203"/>
      <c r="Y545" s="182"/>
      <c r="Z545" s="182"/>
      <c r="AA545" s="181"/>
      <c r="AB545" s="182"/>
      <c r="AC545" s="179"/>
      <c r="AD545" s="256">
        <f t="shared" si="125"/>
        <v>-4570.0229166666659</v>
      </c>
      <c r="AE545" s="256"/>
      <c r="AF545" s="204">
        <f t="shared" si="127"/>
        <v>0</v>
      </c>
    </row>
    <row r="546" spans="1:32">
      <c r="A546" s="179">
        <v>536</v>
      </c>
      <c r="B546" s="179"/>
      <c r="C546" s="179"/>
      <c r="D546" s="179"/>
      <c r="E546" s="225" t="s">
        <v>382</v>
      </c>
      <c r="F546" s="206">
        <f t="shared" ref="F546" si="131">SUM(F462:F545)</f>
        <v>-32063005.899999995</v>
      </c>
      <c r="G546" s="206">
        <f t="shared" ref="G546:R546" si="132">SUM(G462:G545)</f>
        <v>-34451350.739999995</v>
      </c>
      <c r="H546" s="206">
        <f t="shared" si="132"/>
        <v>-33219999.679999996</v>
      </c>
      <c r="I546" s="206">
        <f t="shared" si="132"/>
        <v>-36492609.619999997</v>
      </c>
      <c r="J546" s="206">
        <f t="shared" si="132"/>
        <v>-28684516.499999966</v>
      </c>
      <c r="K546" s="206">
        <f t="shared" si="132"/>
        <v>-31630282.010000013</v>
      </c>
      <c r="L546" s="206">
        <f t="shared" si="132"/>
        <v>-33481269.949999969</v>
      </c>
      <c r="M546" s="206">
        <f t="shared" si="132"/>
        <v>-33183083.010000002</v>
      </c>
      <c r="N546" s="206">
        <f t="shared" si="132"/>
        <v>-34166519.859999985</v>
      </c>
      <c r="O546" s="206">
        <f t="shared" si="132"/>
        <v>-35545662.090000004</v>
      </c>
      <c r="P546" s="206">
        <f t="shared" si="132"/>
        <v>-36503371.73999998</v>
      </c>
      <c r="Q546" s="206">
        <f t="shared" si="132"/>
        <v>-40736828.329999983</v>
      </c>
      <c r="R546" s="206">
        <f t="shared" si="132"/>
        <v>-39990550.930000007</v>
      </c>
      <c r="S546" s="206">
        <f>SUM(S462:S545)</f>
        <v>-34510189.32874994</v>
      </c>
      <c r="T546" s="179"/>
      <c r="U546" s="181"/>
      <c r="V546" s="182"/>
      <c r="W546" s="182"/>
      <c r="X546" s="203"/>
      <c r="Y546" s="182"/>
      <c r="Z546" s="182"/>
      <c r="AA546" s="181"/>
      <c r="AB546" s="182"/>
      <c r="AC546" s="179"/>
      <c r="AD546" s="179"/>
      <c r="AE546" s="179"/>
      <c r="AF546" s="204">
        <f t="shared" si="127"/>
        <v>0</v>
      </c>
    </row>
    <row r="547" spans="1:32">
      <c r="A547" s="179">
        <v>537</v>
      </c>
      <c r="B547" s="179"/>
      <c r="C547" s="179"/>
      <c r="D547" s="179"/>
      <c r="E547" s="225"/>
      <c r="F547" s="201"/>
      <c r="G547" s="260"/>
      <c r="H547" s="248"/>
      <c r="I547" s="248"/>
      <c r="J547" s="249"/>
      <c r="K547" s="250"/>
      <c r="L547" s="251"/>
      <c r="M547" s="252"/>
      <c r="N547" s="253"/>
      <c r="O547" s="220"/>
      <c r="P547" s="254"/>
      <c r="Q547" s="261"/>
      <c r="R547" s="201"/>
      <c r="S547" s="219"/>
      <c r="T547" s="179"/>
      <c r="U547" s="181"/>
      <c r="V547" s="182"/>
      <c r="W547" s="182"/>
      <c r="X547" s="203"/>
      <c r="Y547" s="182"/>
      <c r="Z547" s="182"/>
      <c r="AA547" s="181"/>
      <c r="AB547" s="182"/>
      <c r="AC547" s="179"/>
      <c r="AD547" s="179"/>
      <c r="AE547" s="179"/>
      <c r="AF547" s="204">
        <f t="shared" si="127"/>
        <v>0</v>
      </c>
    </row>
    <row r="548" spans="1:32">
      <c r="A548" s="179">
        <v>538</v>
      </c>
      <c r="B548" s="199" t="s">
        <v>477</v>
      </c>
      <c r="C548" s="199" t="s">
        <v>374</v>
      </c>
      <c r="D548" s="199" t="s">
        <v>196</v>
      </c>
      <c r="E548" s="225" t="s">
        <v>845</v>
      </c>
      <c r="F548" s="201">
        <v>-10840395.23</v>
      </c>
      <c r="G548" s="201">
        <v>-10826655.050000001</v>
      </c>
      <c r="H548" s="201">
        <v>-10758174.800000001</v>
      </c>
      <c r="I548" s="201">
        <v>-10644347.890000001</v>
      </c>
      <c r="J548" s="201">
        <v>-10485572.74</v>
      </c>
      <c r="K548" s="201">
        <v>-10425552.9</v>
      </c>
      <c r="L548" s="201">
        <v>-10371495.15</v>
      </c>
      <c r="M548" s="201">
        <v>-10311475.369999999</v>
      </c>
      <c r="N548" s="201">
        <v>-10226825.369999999</v>
      </c>
      <c r="O548" s="201">
        <v>-10149476.9</v>
      </c>
      <c r="P548" s="201">
        <v>-9941631.1199999992</v>
      </c>
      <c r="Q548" s="201">
        <v>-9869455.4700000007</v>
      </c>
      <c r="R548" s="201">
        <v>-9591418.1799999997</v>
      </c>
      <c r="S548" s="202">
        <f t="shared" si="120"/>
        <v>-10352214.122083334</v>
      </c>
      <c r="T548" s="179"/>
      <c r="U548" s="181"/>
      <c r="V548" s="182">
        <f>+S548</f>
        <v>-10352214.122083334</v>
      </c>
      <c r="W548" s="182"/>
      <c r="X548" s="203"/>
      <c r="Y548" s="182"/>
      <c r="Z548" s="182"/>
      <c r="AA548" s="181"/>
      <c r="AB548" s="182"/>
      <c r="AC548" s="179"/>
      <c r="AD548" s="256">
        <f>+V548</f>
        <v>-10352214.122083334</v>
      </c>
      <c r="AE548" s="179"/>
      <c r="AF548" s="204">
        <f t="shared" si="127"/>
        <v>0</v>
      </c>
    </row>
    <row r="549" spans="1:32">
      <c r="A549" s="179">
        <v>539</v>
      </c>
      <c r="B549" s="199" t="s">
        <v>477</v>
      </c>
      <c r="C549" s="199" t="s">
        <v>374</v>
      </c>
      <c r="D549" s="199" t="s">
        <v>242</v>
      </c>
      <c r="E549" s="225" t="s">
        <v>846</v>
      </c>
      <c r="F549" s="201">
        <v>-466500</v>
      </c>
      <c r="G549" s="201">
        <v>-466500</v>
      </c>
      <c r="H549" s="201">
        <v>-466500</v>
      </c>
      <c r="I549" s="201">
        <v>-466500</v>
      </c>
      <c r="J549" s="201">
        <v>-466500</v>
      </c>
      <c r="K549" s="201">
        <v>-466500</v>
      </c>
      <c r="L549" s="201">
        <v>-466500</v>
      </c>
      <c r="M549" s="201">
        <v>-466500</v>
      </c>
      <c r="N549" s="201">
        <v>-466500</v>
      </c>
      <c r="O549" s="201">
        <v>-466500</v>
      </c>
      <c r="P549" s="201">
        <v>-466500</v>
      </c>
      <c r="Q549" s="201">
        <v>-466500</v>
      </c>
      <c r="R549" s="201">
        <v>-466500</v>
      </c>
      <c r="S549" s="202">
        <f t="shared" si="120"/>
        <v>-466500</v>
      </c>
      <c r="T549" s="179"/>
      <c r="U549" s="181"/>
      <c r="V549" s="182">
        <f t="shared" ref="V549:V550" si="133">+S549</f>
        <v>-466500</v>
      </c>
      <c r="W549" s="182"/>
      <c r="X549" s="203"/>
      <c r="Y549" s="182"/>
      <c r="Z549" s="182"/>
      <c r="AA549" s="181"/>
      <c r="AB549" s="182"/>
      <c r="AC549" s="179"/>
      <c r="AD549" s="256">
        <f t="shared" ref="AD549:AD550" si="134">+V549</f>
        <v>-466500</v>
      </c>
      <c r="AE549" s="179"/>
      <c r="AF549" s="204">
        <f t="shared" si="127"/>
        <v>0</v>
      </c>
    </row>
    <row r="550" spans="1:32">
      <c r="A550" s="179">
        <v>540</v>
      </c>
      <c r="B550" s="199" t="s">
        <v>475</v>
      </c>
      <c r="C550" s="199" t="s">
        <v>374</v>
      </c>
      <c r="D550" s="199" t="s">
        <v>242</v>
      </c>
      <c r="E550" s="225" t="s">
        <v>847</v>
      </c>
      <c r="F550" s="201">
        <v>-1545967.84</v>
      </c>
      <c r="G550" s="201">
        <v>-1545967.84</v>
      </c>
      <c r="H550" s="201">
        <v>-1545967.84</v>
      </c>
      <c r="I550" s="201">
        <v>-1545967.84</v>
      </c>
      <c r="J550" s="201">
        <v>-1545967.84</v>
      </c>
      <c r="K550" s="201">
        <v>-1545967.84</v>
      </c>
      <c r="L550" s="201">
        <v>-1000000</v>
      </c>
      <c r="M550" s="201">
        <v>-1000000</v>
      </c>
      <c r="N550" s="201">
        <v>-976315.87</v>
      </c>
      <c r="O550" s="201">
        <v>-976315.87</v>
      </c>
      <c r="P550" s="201">
        <v>-976315.87</v>
      </c>
      <c r="Q550" s="201">
        <v>-976315.87</v>
      </c>
      <c r="R550" s="201">
        <v>-46000.000000000102</v>
      </c>
      <c r="S550" s="202">
        <f t="shared" si="120"/>
        <v>-1202590.5499999996</v>
      </c>
      <c r="T550" s="179"/>
      <c r="U550" s="181"/>
      <c r="V550" s="182">
        <f t="shared" si="133"/>
        <v>-1202590.5499999996</v>
      </c>
      <c r="W550" s="182"/>
      <c r="X550" s="203"/>
      <c r="Y550" s="182"/>
      <c r="Z550" s="182"/>
      <c r="AA550" s="181"/>
      <c r="AB550" s="182"/>
      <c r="AC550" s="179"/>
      <c r="AD550" s="256">
        <f t="shared" si="134"/>
        <v>-1202590.5499999996</v>
      </c>
      <c r="AE550" s="179"/>
      <c r="AF550" s="204">
        <f t="shared" si="127"/>
        <v>0</v>
      </c>
    </row>
    <row r="551" spans="1:32">
      <c r="A551" s="179">
        <v>541</v>
      </c>
      <c r="B551" s="199" t="s">
        <v>450</v>
      </c>
      <c r="C551" s="199" t="s">
        <v>383</v>
      </c>
      <c r="D551" s="199" t="s">
        <v>196</v>
      </c>
      <c r="E551" s="225" t="s">
        <v>848</v>
      </c>
      <c r="F551" s="201">
        <v>-5590044.1200000001</v>
      </c>
      <c r="G551" s="201">
        <v>-5646294.1200000001</v>
      </c>
      <c r="H551" s="201">
        <v>-5702544.1200000001</v>
      </c>
      <c r="I551" s="201">
        <v>-5613707.8499999996</v>
      </c>
      <c r="J551" s="201">
        <v>-5669957.8499999996</v>
      </c>
      <c r="K551" s="201">
        <v>-5716844.5199999996</v>
      </c>
      <c r="L551" s="201">
        <v>-5771221.8499999996</v>
      </c>
      <c r="M551" s="201">
        <v>-5632150.8200000003</v>
      </c>
      <c r="N551" s="201">
        <v>-5638166.0599999996</v>
      </c>
      <c r="O551" s="201">
        <v>-5644181.2999999998</v>
      </c>
      <c r="P551" s="201">
        <v>-5650196.54</v>
      </c>
      <c r="Q551" s="201">
        <v>-5656211.7800000003</v>
      </c>
      <c r="R551" s="201">
        <v>-5552400.04</v>
      </c>
      <c r="S551" s="202">
        <f t="shared" si="120"/>
        <v>-5659391.5741666667</v>
      </c>
      <c r="T551" s="179"/>
      <c r="U551" s="181"/>
      <c r="W551" s="182"/>
      <c r="X551" s="182">
        <f>+S551</f>
        <v>-5659391.5741666667</v>
      </c>
      <c r="Y551" s="182"/>
      <c r="Z551" s="182"/>
      <c r="AA551" s="181"/>
      <c r="AB551" s="256">
        <f>+X551</f>
        <v>-5659391.5741666667</v>
      </c>
      <c r="AC551" s="179"/>
      <c r="AE551" s="179"/>
      <c r="AF551" s="204">
        <f>+U551+X551-AB551</f>
        <v>0</v>
      </c>
    </row>
    <row r="552" spans="1:32">
      <c r="A552" s="179">
        <v>542</v>
      </c>
      <c r="B552" s="199" t="s">
        <v>450</v>
      </c>
      <c r="C552" s="199" t="s">
        <v>383</v>
      </c>
      <c r="D552" s="199" t="s">
        <v>326</v>
      </c>
      <c r="E552" s="225" t="s">
        <v>849</v>
      </c>
      <c r="F552" s="201">
        <v>-112904.15</v>
      </c>
      <c r="G552" s="201">
        <v>0</v>
      </c>
      <c r="H552" s="201">
        <v>0</v>
      </c>
      <c r="I552" s="201">
        <v>0</v>
      </c>
      <c r="J552" s="201">
        <v>0</v>
      </c>
      <c r="K552" s="201">
        <v>0</v>
      </c>
      <c r="L552" s="201">
        <v>0</v>
      </c>
      <c r="M552" s="201">
        <v>0</v>
      </c>
      <c r="N552" s="201">
        <v>0</v>
      </c>
      <c r="O552" s="201">
        <v>0</v>
      </c>
      <c r="P552" s="201">
        <v>0</v>
      </c>
      <c r="Q552" s="201">
        <v>0</v>
      </c>
      <c r="R552" s="201">
        <v>0</v>
      </c>
      <c r="S552" s="202">
        <f t="shared" si="120"/>
        <v>-4704.3395833333334</v>
      </c>
      <c r="T552" s="179"/>
      <c r="U552" s="181"/>
      <c r="W552" s="182"/>
      <c r="X552" s="182">
        <f>+S552</f>
        <v>-4704.3395833333334</v>
      </c>
      <c r="Y552" s="182"/>
      <c r="Z552" s="182"/>
      <c r="AA552" s="181"/>
      <c r="AB552" s="256">
        <f>+X552</f>
        <v>-4704.3395833333334</v>
      </c>
      <c r="AC552" s="179"/>
      <c r="AE552" s="179"/>
      <c r="AF552" s="204">
        <f>+U552+X552-AB552</f>
        <v>0</v>
      </c>
    </row>
    <row r="553" spans="1:32">
      <c r="A553" s="179">
        <v>543</v>
      </c>
      <c r="B553" s="199" t="s">
        <v>450</v>
      </c>
      <c r="C553" s="199" t="s">
        <v>383</v>
      </c>
      <c r="D553" s="199" t="s">
        <v>327</v>
      </c>
      <c r="E553" s="225" t="s">
        <v>850</v>
      </c>
      <c r="F553" s="201">
        <v>-108832</v>
      </c>
      <c r="G553" s="201">
        <v>-108832</v>
      </c>
      <c r="H553" s="201">
        <v>-108832</v>
      </c>
      <c r="I553" s="201">
        <v>-108832</v>
      </c>
      <c r="J553" s="201">
        <v>-108832</v>
      </c>
      <c r="K553" s="201">
        <v>-108832</v>
      </c>
      <c r="L553" s="201">
        <v>-108832</v>
      </c>
      <c r="M553" s="201">
        <v>-108832</v>
      </c>
      <c r="N553" s="201">
        <v>-108832</v>
      </c>
      <c r="O553" s="201">
        <v>-108832</v>
      </c>
      <c r="P553" s="201">
        <v>-108832</v>
      </c>
      <c r="Q553" s="201">
        <v>-108832</v>
      </c>
      <c r="R553" s="201">
        <v>-555072</v>
      </c>
      <c r="S553" s="202">
        <f t="shared" si="120"/>
        <v>-127425.33333333333</v>
      </c>
      <c r="T553" s="179"/>
      <c r="U553" s="181"/>
      <c r="W553" s="182"/>
      <c r="X553" s="182">
        <f>+S553</f>
        <v>-127425.33333333333</v>
      </c>
      <c r="Y553" s="182"/>
      <c r="Z553" s="182"/>
      <c r="AA553" s="181"/>
      <c r="AB553" s="256">
        <f>+X553</f>
        <v>-127425.33333333333</v>
      </c>
      <c r="AC553" s="179"/>
      <c r="AE553" s="179"/>
      <c r="AF553" s="204">
        <f>+U553+X553-AB553</f>
        <v>0</v>
      </c>
    </row>
    <row r="554" spans="1:32">
      <c r="A554" s="179">
        <v>544</v>
      </c>
      <c r="B554" s="199" t="s">
        <v>450</v>
      </c>
      <c r="C554" s="199" t="s">
        <v>384</v>
      </c>
      <c r="D554" s="199" t="s">
        <v>851</v>
      </c>
      <c r="E554" s="225" t="s">
        <v>852</v>
      </c>
      <c r="F554" s="201">
        <v>-66788045.990000002</v>
      </c>
      <c r="G554" s="201">
        <v>-67092875.520000003</v>
      </c>
      <c r="H554" s="201">
        <v>-67399102.519999996</v>
      </c>
      <c r="I554" s="201">
        <v>-67706733.280000001</v>
      </c>
      <c r="J554" s="201">
        <v>-68015774.299999997</v>
      </c>
      <c r="K554" s="201">
        <v>-68326232.219999999</v>
      </c>
      <c r="L554" s="201">
        <v>-68638113.450000003</v>
      </c>
      <c r="M554" s="201">
        <v>-68951424.409999996</v>
      </c>
      <c r="N554" s="201">
        <v>-69266171.700000003</v>
      </c>
      <c r="O554" s="201">
        <v>-69582362.049999997</v>
      </c>
      <c r="P554" s="201">
        <v>-69900002.090000004</v>
      </c>
      <c r="Q554" s="201">
        <v>-70219098.450000003</v>
      </c>
      <c r="R554" s="201">
        <v>-74293816.879999995</v>
      </c>
      <c r="S554" s="202">
        <f t="shared" si="120"/>
        <v>-68803235.118750021</v>
      </c>
      <c r="T554" s="179"/>
      <c r="U554" s="181"/>
      <c r="V554" s="182"/>
      <c r="W554" s="182"/>
      <c r="X554" s="203">
        <f>+S554</f>
        <v>-68803235.118750021</v>
      </c>
      <c r="Y554" s="182">
        <f>+X554*Z7</f>
        <v>-51719391.838764392</v>
      </c>
      <c r="Z554" s="182">
        <f>+X554*Z8</f>
        <v>-17083843.279985629</v>
      </c>
      <c r="AA554" s="181"/>
      <c r="AB554" s="182"/>
      <c r="AC554" s="179"/>
      <c r="AD554" s="256"/>
      <c r="AE554" s="179"/>
      <c r="AF554" s="204">
        <f t="shared" si="127"/>
        <v>0</v>
      </c>
    </row>
    <row r="555" spans="1:32">
      <c r="A555" s="179">
        <v>545</v>
      </c>
      <c r="B555" s="199" t="s">
        <v>450</v>
      </c>
      <c r="C555" s="199" t="s">
        <v>374</v>
      </c>
      <c r="D555" s="199" t="s">
        <v>196</v>
      </c>
      <c r="E555" s="225" t="s">
        <v>1090</v>
      </c>
      <c r="F555" s="201">
        <v>0</v>
      </c>
      <c r="G555" s="201">
        <v>0</v>
      </c>
      <c r="H555" s="201">
        <v>0</v>
      </c>
      <c r="I555" s="201">
        <v>0</v>
      </c>
      <c r="J555" s="201">
        <v>0</v>
      </c>
      <c r="K555" s="201">
        <v>0</v>
      </c>
      <c r="L555" s="201">
        <v>0</v>
      </c>
      <c r="M555" s="201">
        <v>0</v>
      </c>
      <c r="N555" s="201">
        <v>0</v>
      </c>
      <c r="O555" s="201">
        <v>-324000</v>
      </c>
      <c r="P555" s="201">
        <v>-324000</v>
      </c>
      <c r="Q555" s="201">
        <v>-324000</v>
      </c>
      <c r="R555" s="201">
        <v>-320100</v>
      </c>
      <c r="S555" s="202">
        <f t="shared" si="120"/>
        <v>-94337.5</v>
      </c>
      <c r="T555" s="179"/>
      <c r="U555" s="181"/>
      <c r="V555" s="182">
        <f>+S555</f>
        <v>-94337.5</v>
      </c>
      <c r="W555" s="182"/>
      <c r="X555" s="203"/>
      <c r="Y555" s="182"/>
      <c r="Z555" s="182"/>
      <c r="AA555" s="181"/>
      <c r="AB555" s="182"/>
      <c r="AC555" s="179"/>
      <c r="AD555" s="256">
        <f>+S555</f>
        <v>-94337.5</v>
      </c>
      <c r="AE555" s="179"/>
      <c r="AF555" s="204"/>
    </row>
    <row r="556" spans="1:32">
      <c r="A556" s="179">
        <v>546</v>
      </c>
      <c r="B556" s="199" t="s">
        <v>450</v>
      </c>
      <c r="C556" s="199" t="s">
        <v>381</v>
      </c>
      <c r="D556" s="199" t="s">
        <v>25</v>
      </c>
      <c r="E556" s="225" t="s">
        <v>244</v>
      </c>
      <c r="F556" s="201">
        <v>0</v>
      </c>
      <c r="G556" s="201">
        <v>0</v>
      </c>
      <c r="H556" s="201">
        <v>0</v>
      </c>
      <c r="I556" s="201">
        <v>0</v>
      </c>
      <c r="J556" s="201">
        <v>0</v>
      </c>
      <c r="K556" s="201">
        <v>0</v>
      </c>
      <c r="L556" s="201">
        <v>0</v>
      </c>
      <c r="M556" s="201">
        <v>0</v>
      </c>
      <c r="N556" s="201">
        <v>0</v>
      </c>
      <c r="O556" s="201">
        <v>0</v>
      </c>
      <c r="P556" s="201">
        <v>0</v>
      </c>
      <c r="Q556" s="201">
        <v>0</v>
      </c>
      <c r="R556" s="201">
        <v>0</v>
      </c>
      <c r="S556" s="202">
        <f t="shared" si="120"/>
        <v>0</v>
      </c>
      <c r="T556" s="179"/>
      <c r="U556" s="181"/>
      <c r="V556" s="182"/>
      <c r="W556" s="182"/>
      <c r="X556" s="203"/>
      <c r="Y556" s="182"/>
      <c r="Z556" s="182"/>
      <c r="AA556" s="181"/>
      <c r="AB556" s="182"/>
      <c r="AC556" s="179"/>
      <c r="AD556" s="256"/>
      <c r="AE556" s="179"/>
      <c r="AF556" s="204">
        <f t="shared" si="127"/>
        <v>0</v>
      </c>
    </row>
    <row r="557" spans="1:32">
      <c r="A557" s="179">
        <v>547</v>
      </c>
      <c r="B557" s="199" t="s">
        <v>450</v>
      </c>
      <c r="C557" s="199" t="s">
        <v>385</v>
      </c>
      <c r="D557" s="199" t="s">
        <v>338</v>
      </c>
      <c r="E557" s="225" t="s">
        <v>853</v>
      </c>
      <c r="F557" s="201">
        <v>-3373786.93</v>
      </c>
      <c r="G557" s="201">
        <v>-3301647.39</v>
      </c>
      <c r="H557" s="201">
        <v>-3301647.39</v>
      </c>
      <c r="I557" s="201">
        <v>-3301647.39</v>
      </c>
      <c r="J557" s="201">
        <v>-3301647.39</v>
      </c>
      <c r="K557" s="201">
        <v>-3301647.39</v>
      </c>
      <c r="L557" s="201">
        <v>-3301647.39</v>
      </c>
      <c r="M557" s="201">
        <v>-3301647.39</v>
      </c>
      <c r="N557" s="201">
        <v>-3301647.39</v>
      </c>
      <c r="O557" s="201">
        <v>-3301647.39</v>
      </c>
      <c r="P557" s="201">
        <v>-3301647.39</v>
      </c>
      <c r="Q557" s="201">
        <v>-3301647.39</v>
      </c>
      <c r="R557" s="201">
        <v>-3301647.39</v>
      </c>
      <c r="S557" s="202">
        <f t="shared" si="120"/>
        <v>-3304653.2041666671</v>
      </c>
      <c r="T557" s="179"/>
      <c r="U557" s="181"/>
      <c r="V557" s="182"/>
      <c r="W557" s="182"/>
      <c r="X557" s="203">
        <f>+S557</f>
        <v>-3304653.2041666671</v>
      </c>
      <c r="Y557" s="182">
        <f>+X557*Z7</f>
        <v>-2484107.8135720836</v>
      </c>
      <c r="Z557" s="182">
        <f>+X557*Z8</f>
        <v>-820545.39059458335</v>
      </c>
      <c r="AA557" s="181"/>
      <c r="AB557" s="182"/>
      <c r="AC557" s="179"/>
      <c r="AD557" s="256"/>
      <c r="AE557" s="179" t="s">
        <v>1091</v>
      </c>
      <c r="AF557" s="204">
        <f t="shared" si="127"/>
        <v>0</v>
      </c>
    </row>
    <row r="558" spans="1:32">
      <c r="A558" s="179">
        <v>548</v>
      </c>
      <c r="B558" s="199" t="s">
        <v>450</v>
      </c>
      <c r="C558" s="199" t="s">
        <v>385</v>
      </c>
      <c r="D558" s="199" t="s">
        <v>364</v>
      </c>
      <c r="E558" s="225" t="s">
        <v>854</v>
      </c>
      <c r="F558" s="201">
        <v>-48360.090000000098</v>
      </c>
      <c r="G558" s="201">
        <v>-1101.4100000000001</v>
      </c>
      <c r="H558" s="201">
        <v>-9536.17</v>
      </c>
      <c r="I558" s="201">
        <v>-35531.65</v>
      </c>
      <c r="J558" s="201">
        <v>-35531.65</v>
      </c>
      <c r="K558" s="201">
        <v>-41190.03</v>
      </c>
      <c r="L558" s="201">
        <v>-41190.03</v>
      </c>
      <c r="M558" s="201">
        <v>-41220.18</v>
      </c>
      <c r="N558" s="201">
        <v>-45069.26</v>
      </c>
      <c r="O558" s="201">
        <v>-45465.53</v>
      </c>
      <c r="P558" s="201">
        <v>-48880.44</v>
      </c>
      <c r="Q558" s="201">
        <v>-55161.33</v>
      </c>
      <c r="R558" s="201">
        <v>-55161.33</v>
      </c>
      <c r="S558" s="202">
        <f t="shared" si="120"/>
        <v>-37636.532500000008</v>
      </c>
      <c r="T558" s="179"/>
      <c r="U558" s="181"/>
      <c r="V558" s="182"/>
      <c r="W558" s="182"/>
      <c r="X558" s="203">
        <f t="shared" ref="X558:X561" si="135">+S558</f>
        <v>-37636.532500000008</v>
      </c>
      <c r="Y558" s="182">
        <f>+X558*Z7</f>
        <v>-28291.381480250009</v>
      </c>
      <c r="Z558" s="182">
        <f>+X558*Z8</f>
        <v>-9345.1510197500011</v>
      </c>
      <c r="AA558" s="181"/>
      <c r="AB558" s="182"/>
      <c r="AC558" s="179"/>
      <c r="AD558" s="256"/>
      <c r="AE558" s="179"/>
      <c r="AF558" s="204">
        <f t="shared" si="127"/>
        <v>0</v>
      </c>
    </row>
    <row r="559" spans="1:32">
      <c r="A559" s="179">
        <v>549</v>
      </c>
      <c r="B559" s="199" t="s">
        <v>450</v>
      </c>
      <c r="C559" s="199" t="s">
        <v>385</v>
      </c>
      <c r="D559" s="199" t="s">
        <v>855</v>
      </c>
      <c r="E559" s="225" t="s">
        <v>856</v>
      </c>
      <c r="F559" s="201">
        <v>3199.78</v>
      </c>
      <c r="G559" s="201">
        <v>0</v>
      </c>
      <c r="H559" s="201">
        <v>0</v>
      </c>
      <c r="I559" s="201">
        <v>0</v>
      </c>
      <c r="J559" s="201">
        <v>4021.48</v>
      </c>
      <c r="K559" s="201">
        <v>4021.48</v>
      </c>
      <c r="L559" s="201">
        <v>4021.48</v>
      </c>
      <c r="M559" s="201">
        <v>6854.11</v>
      </c>
      <c r="N559" s="201">
        <v>6854.11</v>
      </c>
      <c r="O559" s="201">
        <v>6854.11</v>
      </c>
      <c r="P559" s="201">
        <v>6854.11</v>
      </c>
      <c r="Q559" s="201">
        <v>6854.11</v>
      </c>
      <c r="R559" s="201">
        <v>6854.11</v>
      </c>
      <c r="S559" s="202">
        <f t="shared" si="120"/>
        <v>4280.1612500000001</v>
      </c>
      <c r="T559" s="179"/>
      <c r="U559" s="181"/>
      <c r="V559" s="182"/>
      <c r="W559" s="182"/>
      <c r="X559" s="203">
        <f t="shared" si="135"/>
        <v>4280.1612500000001</v>
      </c>
      <c r="Y559" s="182">
        <f>+X559*Z7</f>
        <v>3217.3972116250002</v>
      </c>
      <c r="Z559" s="182">
        <f>+X559*Z8</f>
        <v>1062.7640383749999</v>
      </c>
      <c r="AA559" s="181"/>
      <c r="AB559" s="182"/>
      <c r="AC559" s="179"/>
      <c r="AD559" s="256"/>
      <c r="AE559" s="179"/>
      <c r="AF559" s="204">
        <f t="shared" si="127"/>
        <v>0</v>
      </c>
    </row>
    <row r="560" spans="1:32">
      <c r="A560" s="179">
        <v>550</v>
      </c>
      <c r="B560" s="199" t="s">
        <v>450</v>
      </c>
      <c r="C560" s="199" t="s">
        <v>385</v>
      </c>
      <c r="D560" s="199" t="s">
        <v>489</v>
      </c>
      <c r="E560" s="225" t="s">
        <v>857</v>
      </c>
      <c r="F560" s="201">
        <v>117299.85</v>
      </c>
      <c r="G560" s="201">
        <v>0</v>
      </c>
      <c r="H560" s="201">
        <v>0</v>
      </c>
      <c r="I560" s="201">
        <v>77103.62</v>
      </c>
      <c r="J560" s="201">
        <v>77103.62</v>
      </c>
      <c r="K560" s="201">
        <v>77103.62</v>
      </c>
      <c r="L560" s="201">
        <v>77103.62</v>
      </c>
      <c r="M560" s="201">
        <v>77103.62</v>
      </c>
      <c r="N560" s="201">
        <v>77103.62</v>
      </c>
      <c r="O560" s="201">
        <v>140365.51999999999</v>
      </c>
      <c r="P560" s="201">
        <v>140365.51999999999</v>
      </c>
      <c r="Q560" s="201">
        <v>140365.51999999999</v>
      </c>
      <c r="R560" s="201">
        <v>140365.51999999999</v>
      </c>
      <c r="S560" s="202">
        <f t="shared" si="120"/>
        <v>84379.247083333335</v>
      </c>
      <c r="T560" s="179"/>
      <c r="U560" s="181"/>
      <c r="V560" s="182"/>
      <c r="W560" s="182"/>
      <c r="X560" s="203">
        <f t="shared" si="135"/>
        <v>84379.247083333335</v>
      </c>
      <c r="Y560" s="182">
        <f>+X560*Z7</f>
        <v>63427.880032541674</v>
      </c>
      <c r="Z560" s="182">
        <f>+X560*Z8</f>
        <v>20951.367050791665</v>
      </c>
      <c r="AA560" s="181"/>
      <c r="AB560" s="182"/>
      <c r="AC560" s="179"/>
      <c r="AD560" s="256"/>
      <c r="AE560" s="179" t="s">
        <v>1092</v>
      </c>
      <c r="AF560" s="204">
        <f t="shared" si="127"/>
        <v>0</v>
      </c>
    </row>
    <row r="561" spans="1:32">
      <c r="A561" s="179">
        <v>551</v>
      </c>
      <c r="B561" s="199" t="s">
        <v>450</v>
      </c>
      <c r="C561" s="199" t="s">
        <v>385</v>
      </c>
      <c r="D561" s="199" t="s">
        <v>858</v>
      </c>
      <c r="E561" s="225" t="s">
        <v>859</v>
      </c>
      <c r="F561" s="201">
        <v>-1014253.48</v>
      </c>
      <c r="G561" s="201">
        <v>-1014253.48</v>
      </c>
      <c r="H561" s="201">
        <v>-1014253.48</v>
      </c>
      <c r="I561" s="201">
        <v>-998215.14</v>
      </c>
      <c r="J561" s="201">
        <v>-961008.7</v>
      </c>
      <c r="K561" s="201">
        <v>-961008.7</v>
      </c>
      <c r="L561" s="201">
        <v>-961008.7</v>
      </c>
      <c r="M561" s="201">
        <v>-961008.7</v>
      </c>
      <c r="N561" s="201">
        <v>-961008.7</v>
      </c>
      <c r="O561" s="201">
        <v>-940392.65</v>
      </c>
      <c r="P561" s="201">
        <v>-947948.91</v>
      </c>
      <c r="Q561" s="201">
        <v>-956826.3</v>
      </c>
      <c r="R561" s="201">
        <v>-985998.22</v>
      </c>
      <c r="S561" s="202">
        <f t="shared" si="120"/>
        <v>-973088.27583333338</v>
      </c>
      <c r="T561" s="179"/>
      <c r="U561" s="181"/>
      <c r="V561" s="182"/>
      <c r="W561" s="182"/>
      <c r="X561" s="203">
        <f t="shared" si="135"/>
        <v>-973088.27583333338</v>
      </c>
      <c r="Y561" s="182">
        <f>+X561*Z7</f>
        <v>-731470.45694391674</v>
      </c>
      <c r="Z561" s="182">
        <f>+X561*Z8</f>
        <v>-241617.81888941667</v>
      </c>
      <c r="AA561" s="181"/>
      <c r="AB561" s="182"/>
      <c r="AC561" s="179"/>
      <c r="AD561" s="256"/>
      <c r="AE561" s="179" t="s">
        <v>1093</v>
      </c>
      <c r="AF561" s="204">
        <f t="shared" si="127"/>
        <v>0</v>
      </c>
    </row>
    <row r="562" spans="1:32">
      <c r="A562" s="179">
        <v>552</v>
      </c>
      <c r="B562" s="199" t="s">
        <v>450</v>
      </c>
      <c r="C562" s="199" t="s">
        <v>386</v>
      </c>
      <c r="D562" s="199" t="s">
        <v>860</v>
      </c>
      <c r="E562" s="225" t="s">
        <v>861</v>
      </c>
      <c r="F562" s="201">
        <v>121.7</v>
      </c>
      <c r="G562" s="201">
        <v>116.27</v>
      </c>
      <c r="H562" s="201">
        <v>111.09</v>
      </c>
      <c r="I562" s="201">
        <v>105.87</v>
      </c>
      <c r="J562" s="201">
        <v>97.49</v>
      </c>
      <c r="K562" s="201">
        <v>-116.12</v>
      </c>
      <c r="L562" s="201">
        <v>79.25</v>
      </c>
      <c r="M562" s="201">
        <v>85.32</v>
      </c>
      <c r="N562" s="201">
        <v>70.510000000000005</v>
      </c>
      <c r="O562" s="201">
        <v>56.91</v>
      </c>
      <c r="P562" s="201">
        <v>49.5</v>
      </c>
      <c r="Q562" s="201">
        <v>47.11</v>
      </c>
      <c r="R562" s="201">
        <v>100684.96</v>
      </c>
      <c r="S562" s="202">
        <f t="shared" si="120"/>
        <v>4258.8774999999996</v>
      </c>
      <c r="T562" s="179"/>
      <c r="U562" s="181"/>
      <c r="V562" s="182">
        <f t="shared" ref="V562:V566" si="136">+S562</f>
        <v>4258.8774999999996</v>
      </c>
      <c r="W562" s="182"/>
      <c r="X562" s="203"/>
      <c r="Y562" s="182"/>
      <c r="Z562" s="182"/>
      <c r="AA562" s="181"/>
      <c r="AB562" s="182"/>
      <c r="AC562" s="179"/>
      <c r="AD562" s="256">
        <f t="shared" ref="AD562:AD570" si="137">+V562</f>
        <v>4258.8774999999996</v>
      </c>
      <c r="AE562" s="179"/>
      <c r="AF562" s="204">
        <f t="shared" si="127"/>
        <v>0</v>
      </c>
    </row>
    <row r="563" spans="1:32">
      <c r="A563" s="179">
        <v>553</v>
      </c>
      <c r="B563" s="199" t="s">
        <v>450</v>
      </c>
      <c r="C563" s="199" t="s">
        <v>386</v>
      </c>
      <c r="D563" s="199" t="s">
        <v>862</v>
      </c>
      <c r="E563" s="225" t="s">
        <v>863</v>
      </c>
      <c r="F563" s="201">
        <v>-48270</v>
      </c>
      <c r="G563" s="201">
        <v>-48270</v>
      </c>
      <c r="H563" s="201">
        <v>-48270</v>
      </c>
      <c r="I563" s="201">
        <v>-48270</v>
      </c>
      <c r="J563" s="201">
        <v>-48270</v>
      </c>
      <c r="K563" s="201">
        <v>-48270</v>
      </c>
      <c r="L563" s="201">
        <v>-48270</v>
      </c>
      <c r="M563" s="201">
        <v>-48270</v>
      </c>
      <c r="N563" s="201">
        <v>-48270</v>
      </c>
      <c r="O563" s="201">
        <v>-48270</v>
      </c>
      <c r="P563" s="201">
        <v>-24135</v>
      </c>
      <c r="Q563" s="201">
        <v>-24135</v>
      </c>
      <c r="R563" s="201">
        <v>-24135</v>
      </c>
      <c r="S563" s="202">
        <f t="shared" si="120"/>
        <v>-43241.875</v>
      </c>
      <c r="T563" s="179"/>
      <c r="U563" s="181"/>
      <c r="V563" s="182">
        <f t="shared" si="136"/>
        <v>-43241.875</v>
      </c>
      <c r="W563" s="182"/>
      <c r="X563" s="203"/>
      <c r="Y563" s="182"/>
      <c r="Z563" s="182"/>
      <c r="AA563" s="181"/>
      <c r="AB563" s="182"/>
      <c r="AC563" s="179"/>
      <c r="AD563" s="256">
        <f t="shared" si="137"/>
        <v>-43241.875</v>
      </c>
      <c r="AE563" s="179"/>
      <c r="AF563" s="204">
        <f t="shared" si="127"/>
        <v>0</v>
      </c>
    </row>
    <row r="564" spans="1:32">
      <c r="A564" s="179">
        <v>554</v>
      </c>
      <c r="B564" s="199" t="s">
        <v>450</v>
      </c>
      <c r="C564" s="199" t="s">
        <v>386</v>
      </c>
      <c r="D564" s="199" t="s">
        <v>864</v>
      </c>
      <c r="E564" s="225" t="s">
        <v>865</v>
      </c>
      <c r="F564" s="201">
        <v>-9444729.6899999995</v>
      </c>
      <c r="G564" s="201">
        <v>-9386229.6899999995</v>
      </c>
      <c r="H564" s="201">
        <v>-9327729.6899999995</v>
      </c>
      <c r="I564" s="201">
        <v>-9269229.6899999995</v>
      </c>
      <c r="J564" s="201">
        <v>-9210729.6899999995</v>
      </c>
      <c r="K564" s="201">
        <v>-9495724.6899999995</v>
      </c>
      <c r="L564" s="201">
        <v>-9505923.6899999995</v>
      </c>
      <c r="M564" s="201">
        <v>-9516122.6899999995</v>
      </c>
      <c r="N564" s="201">
        <v>-9526321.6899999995</v>
      </c>
      <c r="O564" s="201">
        <v>-9536520.6899999995</v>
      </c>
      <c r="P564" s="201">
        <v>-9546719.6899999995</v>
      </c>
      <c r="Q564" s="201">
        <v>-9556918.6899999995</v>
      </c>
      <c r="R564" s="201">
        <v>-6699766.6900000004</v>
      </c>
      <c r="S564" s="202">
        <f t="shared" si="120"/>
        <v>-9329201.5649999995</v>
      </c>
      <c r="T564" s="179"/>
      <c r="U564" s="181"/>
      <c r="V564" s="182">
        <f t="shared" si="136"/>
        <v>-9329201.5649999995</v>
      </c>
      <c r="W564" s="182"/>
      <c r="X564" s="203"/>
      <c r="Y564" s="182"/>
      <c r="Z564" s="182"/>
      <c r="AA564" s="181"/>
      <c r="AB564" s="182"/>
      <c r="AC564" s="179"/>
      <c r="AD564" s="256">
        <f t="shared" si="137"/>
        <v>-9329201.5649999995</v>
      </c>
      <c r="AE564" s="179"/>
      <c r="AF564" s="204">
        <f t="shared" si="127"/>
        <v>0</v>
      </c>
    </row>
    <row r="565" spans="1:32">
      <c r="A565" s="179">
        <v>555</v>
      </c>
      <c r="B565" s="199" t="s">
        <v>450</v>
      </c>
      <c r="C565" s="199" t="s">
        <v>386</v>
      </c>
      <c r="D565" s="199" t="s">
        <v>866</v>
      </c>
      <c r="E565" s="225" t="s">
        <v>1094</v>
      </c>
      <c r="F565" s="201">
        <v>-974030</v>
      </c>
      <c r="G565" s="201">
        <v>-974030</v>
      </c>
      <c r="H565" s="201">
        <v>-974030</v>
      </c>
      <c r="I565" s="201">
        <v>-974030</v>
      </c>
      <c r="J565" s="201">
        <v>-974030</v>
      </c>
      <c r="K565" s="201">
        <v>-1088889</v>
      </c>
      <c r="L565" s="201">
        <v>-1088889</v>
      </c>
      <c r="M565" s="201">
        <v>-1088889</v>
      </c>
      <c r="N565" s="201">
        <v>-1088889</v>
      </c>
      <c r="O565" s="201">
        <v>-1088889</v>
      </c>
      <c r="P565" s="201">
        <v>-1088889</v>
      </c>
      <c r="Q565" s="201">
        <v>-1088889</v>
      </c>
      <c r="R565" s="201">
        <v>-1045610</v>
      </c>
      <c r="S565" s="202">
        <f t="shared" si="120"/>
        <v>-1044013.5833333334</v>
      </c>
      <c r="T565" s="179"/>
      <c r="U565" s="181"/>
      <c r="V565" s="182">
        <f t="shared" si="136"/>
        <v>-1044013.5833333334</v>
      </c>
      <c r="W565" s="182"/>
      <c r="X565" s="203"/>
      <c r="Y565" s="182"/>
      <c r="Z565" s="182"/>
      <c r="AA565" s="181"/>
      <c r="AB565" s="182"/>
      <c r="AC565" s="179"/>
      <c r="AD565" s="256">
        <f t="shared" si="137"/>
        <v>-1044013.5833333334</v>
      </c>
      <c r="AF565" s="204">
        <f t="shared" si="127"/>
        <v>0</v>
      </c>
    </row>
    <row r="566" spans="1:32">
      <c r="A566" s="179">
        <v>556</v>
      </c>
      <c r="B566" s="199" t="s">
        <v>450</v>
      </c>
      <c r="C566" s="199" t="s">
        <v>386</v>
      </c>
      <c r="D566" s="199" t="s">
        <v>1095</v>
      </c>
      <c r="E566" s="225" t="s">
        <v>1096</v>
      </c>
      <c r="F566" s="201">
        <v>0</v>
      </c>
      <c r="G566" s="201">
        <v>0</v>
      </c>
      <c r="H566" s="201">
        <v>0</v>
      </c>
      <c r="I566" s="201">
        <v>0</v>
      </c>
      <c r="J566" s="201">
        <v>0</v>
      </c>
      <c r="K566" s="201">
        <v>114859</v>
      </c>
      <c r="L566" s="201">
        <v>114859</v>
      </c>
      <c r="M566" s="201">
        <v>114859</v>
      </c>
      <c r="N566" s="201">
        <v>114859</v>
      </c>
      <c r="O566" s="201">
        <v>114859</v>
      </c>
      <c r="P566" s="201">
        <v>114859</v>
      </c>
      <c r="Q566" s="201">
        <v>114859</v>
      </c>
      <c r="R566" s="201">
        <v>197919</v>
      </c>
      <c r="S566" s="202">
        <f t="shared" si="120"/>
        <v>75247.708333333328</v>
      </c>
      <c r="T566" s="179"/>
      <c r="U566" s="181"/>
      <c r="V566" s="182">
        <f t="shared" si="136"/>
        <v>75247.708333333328</v>
      </c>
      <c r="W566" s="182"/>
      <c r="X566" s="203"/>
      <c r="Y566" s="182"/>
      <c r="Z566" s="182"/>
      <c r="AA566" s="181"/>
      <c r="AB566" s="182"/>
      <c r="AC566" s="179"/>
      <c r="AD566" s="256">
        <f t="shared" si="137"/>
        <v>75247.708333333328</v>
      </c>
      <c r="AE566" s="179"/>
      <c r="AF566" s="204">
        <f t="shared" si="127"/>
        <v>0</v>
      </c>
    </row>
    <row r="567" spans="1:32">
      <c r="A567" s="179">
        <v>557</v>
      </c>
      <c r="B567" s="199" t="s">
        <v>477</v>
      </c>
      <c r="C567" s="199" t="s">
        <v>387</v>
      </c>
      <c r="D567" s="199" t="s">
        <v>867</v>
      </c>
      <c r="E567" s="225" t="s">
        <v>390</v>
      </c>
      <c r="F567" s="201">
        <v>-49624464.960000001</v>
      </c>
      <c r="G567" s="201">
        <v>-49425126.969999999</v>
      </c>
      <c r="H567" s="201">
        <v>-49225788.950000003</v>
      </c>
      <c r="I567" s="201">
        <v>-49026450.969999999</v>
      </c>
      <c r="J567" s="201">
        <v>-48827112.979999997</v>
      </c>
      <c r="K567" s="201">
        <v>-48627775.049999997</v>
      </c>
      <c r="L567" s="201">
        <v>-48428437.009999998</v>
      </c>
      <c r="M567" s="201">
        <v>-48229103.939999998</v>
      </c>
      <c r="N567" s="201">
        <v>-48029765.960000001</v>
      </c>
      <c r="O567" s="201">
        <v>-47830427.950000003</v>
      </c>
      <c r="P567" s="201">
        <v>-47631089.960000001</v>
      </c>
      <c r="Q567" s="201">
        <v>-47408313.049999997</v>
      </c>
      <c r="R567" s="201">
        <v>-47103890.740000002</v>
      </c>
      <c r="S567" s="202">
        <f t="shared" si="120"/>
        <v>-48421130.886666656</v>
      </c>
      <c r="T567" s="179"/>
      <c r="U567" s="181"/>
      <c r="V567" s="182"/>
      <c r="W567" s="182"/>
      <c r="X567" s="203">
        <f>+S567</f>
        <v>-48421130.886666656</v>
      </c>
      <c r="Y567" s="182"/>
      <c r="Z567" s="182"/>
      <c r="AA567" s="181"/>
      <c r="AB567" s="182">
        <f>+S567</f>
        <v>-48421130.886666656</v>
      </c>
      <c r="AC567" s="179"/>
      <c r="AD567" s="256">
        <f t="shared" si="137"/>
        <v>0</v>
      </c>
      <c r="AE567" s="179"/>
      <c r="AF567" s="204">
        <f t="shared" si="127"/>
        <v>0</v>
      </c>
    </row>
    <row r="568" spans="1:32">
      <c r="A568" s="179">
        <v>558</v>
      </c>
      <c r="B568" s="199" t="s">
        <v>450</v>
      </c>
      <c r="C568" s="199" t="s">
        <v>387</v>
      </c>
      <c r="D568" s="199" t="s">
        <v>868</v>
      </c>
      <c r="E568" s="225" t="s">
        <v>869</v>
      </c>
      <c r="F568" s="201">
        <v>-9124558.2599999998</v>
      </c>
      <c r="G568" s="201">
        <v>-9027793.8900000006</v>
      </c>
      <c r="H568" s="201">
        <v>-8931029.4600000009</v>
      </c>
      <c r="I568" s="201">
        <v>-8834265.1099999994</v>
      </c>
      <c r="J568" s="201">
        <v>-8737500.7599999998</v>
      </c>
      <c r="K568" s="201">
        <v>-8640736.4199999999</v>
      </c>
      <c r="L568" s="201">
        <v>-8543971.9700000007</v>
      </c>
      <c r="M568" s="201">
        <v>-8447207.6099999994</v>
      </c>
      <c r="N568" s="201">
        <v>-8350443.2300000004</v>
      </c>
      <c r="O568" s="201">
        <v>-8253678.8300000001</v>
      </c>
      <c r="P568" s="201">
        <v>-8156914.3399999999</v>
      </c>
      <c r="Q568" s="201">
        <v>-8060150.0099999998</v>
      </c>
      <c r="R568" s="201">
        <v>-7963385.4400000004</v>
      </c>
      <c r="S568" s="202">
        <f t="shared" si="120"/>
        <v>-8543971.956666667</v>
      </c>
      <c r="T568" s="179"/>
      <c r="U568" s="181"/>
      <c r="V568" s="182"/>
      <c r="W568" s="182"/>
      <c r="X568" s="203">
        <f>+S568</f>
        <v>-8543971.956666667</v>
      </c>
      <c r="Y568" s="182"/>
      <c r="Z568" s="182"/>
      <c r="AA568" s="181"/>
      <c r="AB568" s="182">
        <f>+S568</f>
        <v>-8543971.956666667</v>
      </c>
      <c r="AC568" s="179"/>
      <c r="AD568" s="256">
        <f t="shared" si="137"/>
        <v>0</v>
      </c>
      <c r="AF568" s="204">
        <f t="shared" si="127"/>
        <v>0</v>
      </c>
    </row>
    <row r="569" spans="1:32">
      <c r="A569" s="179">
        <v>559</v>
      </c>
      <c r="B569" s="199" t="s">
        <v>1022</v>
      </c>
      <c r="C569" s="199" t="s">
        <v>387</v>
      </c>
      <c r="D569" s="199" t="s">
        <v>1029</v>
      </c>
      <c r="E569" s="225" t="s">
        <v>1084</v>
      </c>
      <c r="F569" s="201">
        <v>0</v>
      </c>
      <c r="G569" s="201">
        <v>0</v>
      </c>
      <c r="H569" s="201">
        <v>-1111122.68</v>
      </c>
      <c r="I569" s="201">
        <v>0</v>
      </c>
      <c r="J569" s="201">
        <v>619044.54</v>
      </c>
      <c r="K569" s="201">
        <v>698790.37</v>
      </c>
      <c r="L569" s="201">
        <v>736498.52</v>
      </c>
      <c r="M569" s="201">
        <v>775109.42</v>
      </c>
      <c r="N569" s="201">
        <v>814640.66</v>
      </c>
      <c r="O569" s="201">
        <v>852120.08</v>
      </c>
      <c r="P569" s="201">
        <v>848983.99</v>
      </c>
      <c r="Q569" s="201">
        <v>2064910.95</v>
      </c>
      <c r="R569" s="201">
        <v>1834765.01</v>
      </c>
      <c r="S569" s="202">
        <f t="shared" si="120"/>
        <v>601363.19625000004</v>
      </c>
      <c r="T569" s="179"/>
      <c r="U569" s="181"/>
      <c r="V569" s="182">
        <f>+S569</f>
        <v>601363.19625000004</v>
      </c>
      <c r="W569" s="182"/>
      <c r="X569" s="203"/>
      <c r="Y569" s="182"/>
      <c r="Z569" s="182"/>
      <c r="AA569" s="181"/>
      <c r="AB569" s="182"/>
      <c r="AC569" s="179"/>
      <c r="AD569" s="256">
        <f t="shared" si="137"/>
        <v>601363.19625000004</v>
      </c>
      <c r="AF569" s="204">
        <f t="shared" si="127"/>
        <v>0</v>
      </c>
    </row>
    <row r="570" spans="1:32">
      <c r="A570" s="179">
        <v>560</v>
      </c>
      <c r="B570" s="199" t="s">
        <v>1022</v>
      </c>
      <c r="C570" s="199" t="s">
        <v>387</v>
      </c>
      <c r="D570" s="199" t="s">
        <v>1031</v>
      </c>
      <c r="E570" s="225" t="s">
        <v>1084</v>
      </c>
      <c r="F570" s="201">
        <v>0</v>
      </c>
      <c r="G570" s="201">
        <v>1973760.03</v>
      </c>
      <c r="H570" s="201">
        <v>-4137153.52</v>
      </c>
      <c r="I570" s="201">
        <v>1207778.26</v>
      </c>
      <c r="J570" s="201">
        <v>1149487.81</v>
      </c>
      <c r="K570" s="201">
        <v>1174986.7</v>
      </c>
      <c r="L570" s="201">
        <v>1244328.33</v>
      </c>
      <c r="M570" s="201">
        <v>1289161.8799999999</v>
      </c>
      <c r="N570" s="201">
        <v>1350429.02</v>
      </c>
      <c r="O570" s="201">
        <v>1254856.2</v>
      </c>
      <c r="P570" s="201">
        <v>1132432.3400000001</v>
      </c>
      <c r="Q570" s="201">
        <v>1023920.7</v>
      </c>
      <c r="R570" s="201">
        <v>1603848.95</v>
      </c>
      <c r="S570" s="202">
        <f t="shared" si="120"/>
        <v>788826.01874999993</v>
      </c>
      <c r="T570" s="179"/>
      <c r="U570" s="181"/>
      <c r="V570" s="182">
        <f>+S570</f>
        <v>788826.01874999993</v>
      </c>
      <c r="W570" s="182"/>
      <c r="X570" s="203"/>
      <c r="Y570" s="182"/>
      <c r="Z570" s="182"/>
      <c r="AA570" s="181"/>
      <c r="AB570" s="182"/>
      <c r="AC570" s="179"/>
      <c r="AD570" s="256">
        <f t="shared" si="137"/>
        <v>788826.01874999993</v>
      </c>
      <c r="AE570" s="179"/>
      <c r="AF570" s="204">
        <f t="shared" si="127"/>
        <v>0</v>
      </c>
    </row>
    <row r="571" spans="1:32">
      <c r="A571" s="179">
        <v>561</v>
      </c>
      <c r="B571" s="199" t="s">
        <v>477</v>
      </c>
      <c r="C571" s="199" t="s">
        <v>387</v>
      </c>
      <c r="D571" s="199" t="s">
        <v>661</v>
      </c>
      <c r="E571" s="200" t="s">
        <v>871</v>
      </c>
      <c r="F571" s="201">
        <v>-1000748.3</v>
      </c>
      <c r="G571" s="201">
        <v>-935174.44</v>
      </c>
      <c r="H571" s="201">
        <v>-860934.91</v>
      </c>
      <c r="I571" s="201">
        <v>-769924.97</v>
      </c>
      <c r="J571" s="201">
        <v>-766991.69</v>
      </c>
      <c r="K571" s="201">
        <v>-809207.04</v>
      </c>
      <c r="L571" s="201">
        <v>-875218.56</v>
      </c>
      <c r="M571" s="201">
        <v>-939453.43999999994</v>
      </c>
      <c r="N571" s="201">
        <v>-1002397.3</v>
      </c>
      <c r="O571" s="201">
        <v>-1067697.32</v>
      </c>
      <c r="P571" s="201">
        <v>-1107757.76</v>
      </c>
      <c r="Q571" s="201">
        <v>-1097259.6100000001</v>
      </c>
      <c r="R571" s="201">
        <v>-1014491.1</v>
      </c>
      <c r="S571" s="202">
        <f t="shared" si="120"/>
        <v>-936636.39500000002</v>
      </c>
      <c r="T571" s="179"/>
      <c r="U571" s="181"/>
      <c r="V571" s="182"/>
      <c r="W571" s="182"/>
      <c r="X571" s="203">
        <f t="shared" ref="X571:X577" si="138">+S571</f>
        <v>-936636.39500000002</v>
      </c>
      <c r="Y571" s="182"/>
      <c r="Z571" s="182"/>
      <c r="AA571" s="181"/>
      <c r="AB571" s="182">
        <f t="shared" ref="AB571:AB577" si="139">+S571</f>
        <v>-936636.39500000002</v>
      </c>
      <c r="AC571" s="179"/>
      <c r="AD571" s="256"/>
      <c r="AE571" s="179"/>
      <c r="AF571" s="204">
        <f t="shared" si="127"/>
        <v>0</v>
      </c>
    </row>
    <row r="572" spans="1:32">
      <c r="A572" s="179">
        <v>562</v>
      </c>
      <c r="B572" s="199" t="s">
        <v>477</v>
      </c>
      <c r="C572" s="199" t="s">
        <v>387</v>
      </c>
      <c r="D572" s="199" t="s">
        <v>872</v>
      </c>
      <c r="E572" s="225" t="s">
        <v>873</v>
      </c>
      <c r="F572" s="201">
        <v>-274816.11</v>
      </c>
      <c r="G572" s="201">
        <v>-249265.99</v>
      </c>
      <c r="H572" s="201">
        <v>-220858.9</v>
      </c>
      <c r="I572" s="201">
        <v>-186993.76</v>
      </c>
      <c r="J572" s="201">
        <v>-181732.56</v>
      </c>
      <c r="K572" s="201">
        <v>-191134.66</v>
      </c>
      <c r="L572" s="201">
        <v>-208315.13</v>
      </c>
      <c r="M572" s="201">
        <v>-225020.79999999999</v>
      </c>
      <c r="N572" s="201">
        <v>-241365.35</v>
      </c>
      <c r="O572" s="201">
        <v>-258456.72</v>
      </c>
      <c r="P572" s="201">
        <v>-267227.15000000002</v>
      </c>
      <c r="Q572" s="201">
        <v>-259574.65</v>
      </c>
      <c r="R572" s="201">
        <v>-228610.16</v>
      </c>
      <c r="S572" s="202">
        <f t="shared" si="120"/>
        <v>-228471.5670833333</v>
      </c>
      <c r="T572" s="179"/>
      <c r="U572" s="181"/>
      <c r="V572" s="182"/>
      <c r="W572" s="182"/>
      <c r="X572" s="203">
        <f t="shared" si="138"/>
        <v>-228471.5670833333</v>
      </c>
      <c r="Y572" s="182"/>
      <c r="Z572" s="182"/>
      <c r="AA572" s="181"/>
      <c r="AB572" s="182">
        <f t="shared" si="139"/>
        <v>-228471.5670833333</v>
      </c>
      <c r="AC572" s="179"/>
      <c r="AD572" s="256"/>
      <c r="AE572" s="179"/>
      <c r="AF572" s="204">
        <f t="shared" si="127"/>
        <v>0</v>
      </c>
    </row>
    <row r="573" spans="1:32">
      <c r="A573" s="179">
        <v>563</v>
      </c>
      <c r="B573" s="199" t="s">
        <v>477</v>
      </c>
      <c r="C573" s="199" t="s">
        <v>387</v>
      </c>
      <c r="D573" s="199" t="s">
        <v>874</v>
      </c>
      <c r="E573" s="225" t="s">
        <v>875</v>
      </c>
      <c r="F573" s="201">
        <v>-463561.43</v>
      </c>
      <c r="G573" s="201">
        <v>-429335.22</v>
      </c>
      <c r="H573" s="201">
        <v>-391057.16</v>
      </c>
      <c r="I573" s="201">
        <v>-344979.34</v>
      </c>
      <c r="J573" s="201">
        <v>-339852.94</v>
      </c>
      <c r="K573" s="201">
        <v>-355714.93</v>
      </c>
      <c r="L573" s="201">
        <v>-382669.07</v>
      </c>
      <c r="M573" s="201">
        <v>-408852.96</v>
      </c>
      <c r="N573" s="201">
        <v>-434468.51</v>
      </c>
      <c r="O573" s="201">
        <v>-461169.74</v>
      </c>
      <c r="P573" s="201">
        <v>-476076.04</v>
      </c>
      <c r="Q573" s="201">
        <v>-473758.23</v>
      </c>
      <c r="R573" s="201">
        <v>-450758.74</v>
      </c>
      <c r="S573" s="202">
        <f t="shared" si="120"/>
        <v>-412924.51875000005</v>
      </c>
      <c r="T573" s="179"/>
      <c r="U573" s="181"/>
      <c r="V573" s="182"/>
      <c r="W573" s="182"/>
      <c r="X573" s="203">
        <f t="shared" si="138"/>
        <v>-412924.51875000005</v>
      </c>
      <c r="Y573" s="182"/>
      <c r="Z573" s="182"/>
      <c r="AA573" s="181"/>
      <c r="AB573" s="182">
        <f t="shared" si="139"/>
        <v>-412924.51875000005</v>
      </c>
      <c r="AC573" s="179"/>
      <c r="AD573" s="256"/>
      <c r="AE573" s="179"/>
      <c r="AF573" s="204">
        <f t="shared" si="127"/>
        <v>0</v>
      </c>
    </row>
    <row r="574" spans="1:32">
      <c r="A574" s="179">
        <v>564</v>
      </c>
      <c r="B574" s="199" t="s">
        <v>477</v>
      </c>
      <c r="C574" s="199" t="s">
        <v>387</v>
      </c>
      <c r="D574" s="199" t="s">
        <v>876</v>
      </c>
      <c r="E574" s="225" t="s">
        <v>877</v>
      </c>
      <c r="F574" s="201">
        <v>-126336.78</v>
      </c>
      <c r="G574" s="201">
        <v>-113252.81</v>
      </c>
      <c r="H574" s="201">
        <v>-98837.58</v>
      </c>
      <c r="I574" s="201">
        <v>-81877.09</v>
      </c>
      <c r="J574" s="201">
        <v>-78252.990000000005</v>
      </c>
      <c r="K574" s="201">
        <v>-81465.86</v>
      </c>
      <c r="L574" s="201">
        <v>-88304.51</v>
      </c>
      <c r="M574" s="201">
        <v>-94920.55</v>
      </c>
      <c r="N574" s="201">
        <v>-101367.35</v>
      </c>
      <c r="O574" s="201">
        <v>-108163.05</v>
      </c>
      <c r="P574" s="201">
        <v>-111075.57</v>
      </c>
      <c r="Q574" s="201">
        <v>-108527.96</v>
      </c>
      <c r="R574" s="201">
        <v>-99392.62</v>
      </c>
      <c r="S574" s="202">
        <f t="shared" si="120"/>
        <v>-98242.501666666663</v>
      </c>
      <c r="T574" s="179"/>
      <c r="U574" s="181"/>
      <c r="V574" s="182"/>
      <c r="W574" s="182"/>
      <c r="X574" s="203">
        <f t="shared" si="138"/>
        <v>-98242.501666666663</v>
      </c>
      <c r="Y574" s="182"/>
      <c r="Z574" s="182"/>
      <c r="AA574" s="181"/>
      <c r="AB574" s="182">
        <f t="shared" si="139"/>
        <v>-98242.501666666663</v>
      </c>
      <c r="AC574" s="179"/>
      <c r="AD574" s="256"/>
      <c r="AE574" s="179"/>
      <c r="AF574" s="204">
        <f t="shared" si="127"/>
        <v>0</v>
      </c>
    </row>
    <row r="575" spans="1:32">
      <c r="A575" s="179">
        <v>565</v>
      </c>
      <c r="B575" s="199" t="s">
        <v>477</v>
      </c>
      <c r="C575" s="199" t="s">
        <v>387</v>
      </c>
      <c r="D575" s="199" t="s">
        <v>878</v>
      </c>
      <c r="E575" s="225" t="s">
        <v>879</v>
      </c>
      <c r="F575" s="201">
        <v>-863199.97</v>
      </c>
      <c r="G575" s="201">
        <v>-699908.41</v>
      </c>
      <c r="H575" s="201">
        <v>-529243.91</v>
      </c>
      <c r="I575" s="201">
        <v>-344301.35</v>
      </c>
      <c r="J575" s="201">
        <v>-234375.07</v>
      </c>
      <c r="K575" s="201">
        <v>-162900.16</v>
      </c>
      <c r="L575" s="201">
        <v>-111684.07</v>
      </c>
      <c r="M575" s="201">
        <v>-58935.039999999899</v>
      </c>
      <c r="N575" s="201">
        <v>-5075.4299999999203</v>
      </c>
      <c r="O575" s="201">
        <v>46774.890000000101</v>
      </c>
      <c r="P575" s="201">
        <v>120083.18</v>
      </c>
      <c r="Q575" s="201">
        <v>177539.49</v>
      </c>
      <c r="R575" s="201">
        <v>8.7311491370201098E-11</v>
      </c>
      <c r="S575" s="202">
        <f t="shared" si="120"/>
        <v>-186135.48874999993</v>
      </c>
      <c r="T575" s="179"/>
      <c r="U575" s="181"/>
      <c r="V575" s="182"/>
      <c r="W575" s="182"/>
      <c r="X575" s="203">
        <f t="shared" si="138"/>
        <v>-186135.48874999993</v>
      </c>
      <c r="Y575" s="182"/>
      <c r="Z575" s="182"/>
      <c r="AA575" s="181"/>
      <c r="AB575" s="182">
        <f t="shared" si="139"/>
        <v>-186135.48874999993</v>
      </c>
      <c r="AC575" s="179"/>
      <c r="AD575" s="256"/>
      <c r="AE575" s="179"/>
      <c r="AF575" s="204">
        <f t="shared" si="127"/>
        <v>0</v>
      </c>
    </row>
    <row r="576" spans="1:32">
      <c r="A576" s="179">
        <v>566</v>
      </c>
      <c r="B576" s="199" t="s">
        <v>477</v>
      </c>
      <c r="C576" s="199" t="s">
        <v>387</v>
      </c>
      <c r="D576" s="199" t="s">
        <v>880</v>
      </c>
      <c r="E576" s="225" t="s">
        <v>881</v>
      </c>
      <c r="F576" s="201">
        <v>-236935.84</v>
      </c>
      <c r="G576" s="201">
        <v>-183989.76000000001</v>
      </c>
      <c r="H576" s="201">
        <v>-128623.71</v>
      </c>
      <c r="I576" s="201">
        <v>-68609.960000000006</v>
      </c>
      <c r="J576" s="201">
        <v>-32980.78</v>
      </c>
      <c r="K576" s="201">
        <v>-9851.0400000000009</v>
      </c>
      <c r="L576" s="201">
        <v>6665.54</v>
      </c>
      <c r="M576" s="201">
        <v>23623.64</v>
      </c>
      <c r="N576" s="201">
        <v>40910.720000000001</v>
      </c>
      <c r="O576" s="201">
        <v>57554.2</v>
      </c>
      <c r="P576" s="201">
        <v>81250.36</v>
      </c>
      <c r="Q576" s="201">
        <v>99940.78</v>
      </c>
      <c r="R576" s="201">
        <v>0</v>
      </c>
      <c r="S576" s="202">
        <f t="shared" si="120"/>
        <v>-19381.494166666675</v>
      </c>
      <c r="T576" s="179"/>
      <c r="U576" s="181"/>
      <c r="V576" s="182"/>
      <c r="W576" s="182"/>
      <c r="X576" s="203">
        <f t="shared" si="138"/>
        <v>-19381.494166666675</v>
      </c>
      <c r="Y576" s="182"/>
      <c r="Z576" s="182"/>
      <c r="AA576" s="181"/>
      <c r="AB576" s="182">
        <f t="shared" si="139"/>
        <v>-19381.494166666675</v>
      </c>
      <c r="AC576" s="179"/>
      <c r="AD576" s="256"/>
      <c r="AE576" s="179"/>
      <c r="AF576" s="204">
        <f t="shared" si="127"/>
        <v>0</v>
      </c>
    </row>
    <row r="577" spans="1:32">
      <c r="A577" s="179">
        <v>567</v>
      </c>
      <c r="B577" s="199" t="s">
        <v>477</v>
      </c>
      <c r="C577" s="199" t="s">
        <v>387</v>
      </c>
      <c r="D577" s="199" t="s">
        <v>882</v>
      </c>
      <c r="E577" s="279" t="s">
        <v>883</v>
      </c>
      <c r="F577" s="201">
        <v>367551.32</v>
      </c>
      <c r="G577" s="201">
        <v>367551.32</v>
      </c>
      <c r="H577" s="201">
        <v>367551.32</v>
      </c>
      <c r="I577" s="201">
        <v>367551.32</v>
      </c>
      <c r="J577" s="201">
        <v>367551.32</v>
      </c>
      <c r="K577" s="201">
        <v>367551.32</v>
      </c>
      <c r="L577" s="201">
        <v>367551.32</v>
      </c>
      <c r="M577" s="201">
        <v>367551.32</v>
      </c>
      <c r="N577" s="201">
        <v>367551.32</v>
      </c>
      <c r="O577" s="201">
        <v>473806.37</v>
      </c>
      <c r="P577" s="201">
        <v>473806.37</v>
      </c>
      <c r="Q577" s="201">
        <v>473806.37</v>
      </c>
      <c r="R577" s="201">
        <v>0</v>
      </c>
      <c r="S577" s="202">
        <f t="shared" si="120"/>
        <v>378800.44416666665</v>
      </c>
      <c r="T577" s="179"/>
      <c r="U577" s="181"/>
      <c r="V577" s="182"/>
      <c r="W577" s="182"/>
      <c r="X577" s="203">
        <f t="shared" si="138"/>
        <v>378800.44416666665</v>
      </c>
      <c r="Y577" s="182"/>
      <c r="Z577" s="182"/>
      <c r="AA577" s="181"/>
      <c r="AB577" s="182">
        <f t="shared" si="139"/>
        <v>378800.44416666665</v>
      </c>
      <c r="AC577" s="179"/>
      <c r="AD577" s="256"/>
      <c r="AE577" s="179"/>
      <c r="AF577" s="204">
        <f t="shared" si="127"/>
        <v>0</v>
      </c>
    </row>
    <row r="578" spans="1:32">
      <c r="A578" s="179">
        <v>568</v>
      </c>
      <c r="B578" s="199" t="s">
        <v>475</v>
      </c>
      <c r="C578" s="199" t="s">
        <v>387</v>
      </c>
      <c r="D578" s="199" t="s">
        <v>837</v>
      </c>
      <c r="E578" s="225" t="s">
        <v>884</v>
      </c>
      <c r="F578" s="201">
        <v>151304.69</v>
      </c>
      <c r="G578" s="201">
        <v>0</v>
      </c>
      <c r="H578" s="201">
        <v>0</v>
      </c>
      <c r="I578" s="201">
        <v>0</v>
      </c>
      <c r="J578" s="201">
        <v>5267.35</v>
      </c>
      <c r="K578" s="201">
        <v>2626.02</v>
      </c>
      <c r="L578" s="201">
        <v>2032.81</v>
      </c>
      <c r="M578" s="201">
        <v>1667.79</v>
      </c>
      <c r="N578" s="201">
        <v>870.6</v>
      </c>
      <c r="O578" s="201">
        <v>2138.62</v>
      </c>
      <c r="P578" s="201">
        <v>31782.5</v>
      </c>
      <c r="Q578" s="201">
        <v>157413.66</v>
      </c>
      <c r="R578" s="201">
        <v>179237.64</v>
      </c>
      <c r="S578" s="202">
        <f t="shared" si="120"/>
        <v>30755.876250000001</v>
      </c>
      <c r="T578" s="179"/>
      <c r="U578" s="181"/>
      <c r="V578" s="182">
        <f t="shared" ref="V578:V579" si="140">+S578</f>
        <v>30755.876250000001</v>
      </c>
      <c r="W578" s="182"/>
      <c r="X578" s="203"/>
      <c r="Y578" s="182"/>
      <c r="Z578" s="182"/>
      <c r="AA578" s="181"/>
      <c r="AB578" s="182"/>
      <c r="AC578" s="179"/>
      <c r="AD578" s="256">
        <f t="shared" ref="AD578:AD579" si="141">+V578</f>
        <v>30755.876250000001</v>
      </c>
      <c r="AE578" s="179"/>
      <c r="AF578" s="204">
        <f t="shared" si="127"/>
        <v>0</v>
      </c>
    </row>
    <row r="579" spans="1:32">
      <c r="A579" s="179">
        <v>569</v>
      </c>
      <c r="B579" s="199" t="s">
        <v>477</v>
      </c>
      <c r="C579" s="199" t="s">
        <v>387</v>
      </c>
      <c r="D579" s="199" t="s">
        <v>837</v>
      </c>
      <c r="E579" s="279" t="s">
        <v>884</v>
      </c>
      <c r="F579" s="201">
        <v>934952.23</v>
      </c>
      <c r="G579" s="201">
        <v>269615.28000000003</v>
      </c>
      <c r="H579" s="201">
        <v>336752.89</v>
      </c>
      <c r="I579" s="201">
        <v>221356.89</v>
      </c>
      <c r="J579" s="201">
        <v>117146.9</v>
      </c>
      <c r="K579" s="201">
        <v>67735.67</v>
      </c>
      <c r="L579" s="201">
        <v>47646.15</v>
      </c>
      <c r="M579" s="201">
        <v>46845.95</v>
      </c>
      <c r="N579" s="201">
        <v>25782.880000000001</v>
      </c>
      <c r="O579" s="201">
        <v>62495.17</v>
      </c>
      <c r="P579" s="201">
        <v>154564.26999999999</v>
      </c>
      <c r="Q579" s="201">
        <v>163913.10999999999</v>
      </c>
      <c r="R579" s="201">
        <v>189403.67</v>
      </c>
      <c r="S579" s="202">
        <f t="shared" si="120"/>
        <v>173002.75916666663</v>
      </c>
      <c r="T579" s="179"/>
      <c r="U579" s="181"/>
      <c r="V579" s="182">
        <f t="shared" si="140"/>
        <v>173002.75916666663</v>
      </c>
      <c r="W579" s="182"/>
      <c r="X579" s="203"/>
      <c r="Y579" s="182"/>
      <c r="Z579" s="182"/>
      <c r="AA579" s="181"/>
      <c r="AB579" s="182"/>
      <c r="AC579" s="179"/>
      <c r="AD579" s="256">
        <f t="shared" si="141"/>
        <v>173002.75916666663</v>
      </c>
      <c r="AE579" s="179"/>
      <c r="AF579" s="204">
        <f t="shared" si="127"/>
        <v>0</v>
      </c>
    </row>
    <row r="580" spans="1:32">
      <c r="A580" s="179">
        <v>570</v>
      </c>
      <c r="B580" s="199" t="s">
        <v>450</v>
      </c>
      <c r="C580" s="199" t="s">
        <v>207</v>
      </c>
      <c r="D580" s="199" t="s">
        <v>391</v>
      </c>
      <c r="E580" s="200" t="s">
        <v>392</v>
      </c>
      <c r="F580" s="201">
        <v>49007788.119999997</v>
      </c>
      <c r="G580" s="201">
        <v>49338211.450000003</v>
      </c>
      <c r="H580" s="201">
        <v>49670032.240000002</v>
      </c>
      <c r="I580" s="201">
        <v>50003256.799999997</v>
      </c>
      <c r="J580" s="201">
        <v>50337891.619999997</v>
      </c>
      <c r="K580" s="201">
        <v>50673943.340000004</v>
      </c>
      <c r="L580" s="201">
        <v>51011418.359999999</v>
      </c>
      <c r="M580" s="201">
        <v>51350323.100000001</v>
      </c>
      <c r="N580" s="201">
        <v>51690664.189999998</v>
      </c>
      <c r="O580" s="201">
        <v>52032448.350000001</v>
      </c>
      <c r="P580" s="201">
        <v>52375682.159999996</v>
      </c>
      <c r="Q580" s="201">
        <v>52720372.310000002</v>
      </c>
      <c r="R580" s="201">
        <v>52645191.759999998</v>
      </c>
      <c r="S580" s="202">
        <f t="shared" si="120"/>
        <v>51002561.155000009</v>
      </c>
      <c r="T580" s="179"/>
      <c r="U580" s="181"/>
      <c r="W580" s="182"/>
      <c r="X580" s="182">
        <f>+S580</f>
        <v>51002561.155000009</v>
      </c>
      <c r="Y580" s="282">
        <f>+X580*Z7</f>
        <v>38338625.22021351</v>
      </c>
      <c r="Z580" s="182">
        <f>+X580*Z8</f>
        <v>12663935.934786502</v>
      </c>
      <c r="AA580" s="181"/>
      <c r="AB580" s="182"/>
      <c r="AC580" s="179"/>
      <c r="AD580" s="256"/>
      <c r="AE580" s="179"/>
      <c r="AF580" s="204">
        <f t="shared" ref="AF580:AF656" si="142">+U580+V580-AD580</f>
        <v>0</v>
      </c>
    </row>
    <row r="581" spans="1:32">
      <c r="A581" s="179">
        <v>571</v>
      </c>
      <c r="B581" s="199" t="s">
        <v>450</v>
      </c>
      <c r="C581" s="199" t="s">
        <v>387</v>
      </c>
      <c r="D581" s="199" t="s">
        <v>388</v>
      </c>
      <c r="E581" s="200" t="s">
        <v>389</v>
      </c>
      <c r="F581" s="201">
        <v>-2706980</v>
      </c>
      <c r="G581" s="201">
        <v>-2706980</v>
      </c>
      <c r="H581" s="201">
        <v>-2706980</v>
      </c>
      <c r="I581" s="201">
        <v>-2706980</v>
      </c>
      <c r="J581" s="201">
        <v>-2706980</v>
      </c>
      <c r="K581" s="201">
        <v>-2706980</v>
      </c>
      <c r="L581" s="201">
        <v>-2706980</v>
      </c>
      <c r="M581" s="201">
        <v>-2706980</v>
      </c>
      <c r="N581" s="201">
        <v>-2706980</v>
      </c>
      <c r="O581" s="201">
        <v>-2706980</v>
      </c>
      <c r="P581" s="201">
        <v>-2706980</v>
      </c>
      <c r="Q581" s="201">
        <v>0</v>
      </c>
      <c r="R581" s="201">
        <v>0</v>
      </c>
      <c r="S581" s="202">
        <f t="shared" si="120"/>
        <v>-2368607.5</v>
      </c>
      <c r="T581" s="179"/>
      <c r="U581" s="181"/>
      <c r="V581" s="263">
        <f>+S581</f>
        <v>-2368607.5</v>
      </c>
      <c r="W581" s="182"/>
      <c r="X581" s="182"/>
      <c r="Y581" s="182"/>
      <c r="Z581" s="182"/>
      <c r="AA581" s="181"/>
      <c r="AB581" s="182"/>
      <c r="AC581" s="179"/>
      <c r="AD581" s="256">
        <f>+S581</f>
        <v>-2368607.5</v>
      </c>
      <c r="AE581" s="179"/>
      <c r="AF581" s="204"/>
    </row>
    <row r="582" spans="1:32">
      <c r="A582" s="179">
        <v>572</v>
      </c>
      <c r="B582" s="199" t="s">
        <v>475</v>
      </c>
      <c r="C582" s="199" t="s">
        <v>378</v>
      </c>
      <c r="D582" s="199" t="s">
        <v>1097</v>
      </c>
      <c r="E582" s="200" t="s">
        <v>1098</v>
      </c>
      <c r="F582" s="201">
        <v>0</v>
      </c>
      <c r="G582" s="201">
        <v>0</v>
      </c>
      <c r="H582" s="201">
        <v>0</v>
      </c>
      <c r="I582" s="201">
        <v>0</v>
      </c>
      <c r="J582" s="201">
        <v>0</v>
      </c>
      <c r="K582" s="201">
        <v>0</v>
      </c>
      <c r="L582" s="201">
        <v>0</v>
      </c>
      <c r="M582" s="201">
        <v>0</v>
      </c>
      <c r="N582" s="201">
        <v>0</v>
      </c>
      <c r="O582" s="201">
        <v>0</v>
      </c>
      <c r="P582" s="201">
        <v>-2751</v>
      </c>
      <c r="Q582" s="201">
        <v>0</v>
      </c>
      <c r="R582" s="201">
        <v>0</v>
      </c>
      <c r="S582" s="202">
        <f t="shared" si="120"/>
        <v>-229.25</v>
      </c>
      <c r="T582" s="179"/>
      <c r="U582" s="181"/>
      <c r="V582" s="263">
        <f>+S582</f>
        <v>-229.25</v>
      </c>
      <c r="W582" s="182"/>
      <c r="X582" s="182"/>
      <c r="Y582" s="182"/>
      <c r="Z582" s="182"/>
      <c r="AA582" s="181"/>
      <c r="AB582" s="182"/>
      <c r="AC582" s="179"/>
      <c r="AD582" s="256">
        <f t="shared" ref="AD582:AD583" si="143">+S582</f>
        <v>-229.25</v>
      </c>
      <c r="AE582" s="179"/>
      <c r="AF582" s="204"/>
    </row>
    <row r="583" spans="1:32">
      <c r="A583" s="179">
        <v>573</v>
      </c>
      <c r="B583" s="199" t="s">
        <v>475</v>
      </c>
      <c r="C583" s="199" t="s">
        <v>387</v>
      </c>
      <c r="D583" s="199" t="s">
        <v>677</v>
      </c>
      <c r="E583" s="200" t="s">
        <v>870</v>
      </c>
      <c r="F583" s="201">
        <v>-444461.68</v>
      </c>
      <c r="G583" s="201">
        <v>0</v>
      </c>
      <c r="H583" s="201">
        <v>0</v>
      </c>
      <c r="I583" s="201">
        <v>0</v>
      </c>
      <c r="J583" s="201">
        <v>0</v>
      </c>
      <c r="K583" s="201">
        <v>0</v>
      </c>
      <c r="L583" s="201">
        <v>0</v>
      </c>
      <c r="M583" s="201">
        <v>0</v>
      </c>
      <c r="N583" s="201">
        <v>0</v>
      </c>
      <c r="O583" s="201">
        <v>0</v>
      </c>
      <c r="P583" s="201">
        <v>0</v>
      </c>
      <c r="Q583" s="201">
        <v>0</v>
      </c>
      <c r="R583" s="201">
        <v>0</v>
      </c>
      <c r="S583" s="202">
        <f t="shared" si="120"/>
        <v>-18519.236666666668</v>
      </c>
      <c r="T583" s="179"/>
      <c r="U583" s="181"/>
      <c r="V583" s="263">
        <f>+S583</f>
        <v>-18519.236666666668</v>
      </c>
      <c r="W583" s="182"/>
      <c r="X583" s="182"/>
      <c r="Y583" s="182"/>
      <c r="Z583" s="182"/>
      <c r="AA583" s="181"/>
      <c r="AB583" s="182"/>
      <c r="AC583" s="179"/>
      <c r="AD583" s="256">
        <f t="shared" si="143"/>
        <v>-18519.236666666668</v>
      </c>
      <c r="AE583" s="179"/>
      <c r="AF583" s="204"/>
    </row>
    <row r="584" spans="1:32">
      <c r="A584" s="179">
        <v>574</v>
      </c>
      <c r="B584" s="199" t="s">
        <v>475</v>
      </c>
      <c r="C584" s="199" t="s">
        <v>387</v>
      </c>
      <c r="D584" s="199" t="s">
        <v>1099</v>
      </c>
      <c r="E584" s="200" t="s">
        <v>875</v>
      </c>
      <c r="F584" s="201">
        <v>0</v>
      </c>
      <c r="G584" s="201">
        <v>0</v>
      </c>
      <c r="H584" s="201">
        <v>0</v>
      </c>
      <c r="I584" s="201">
        <v>0</v>
      </c>
      <c r="J584" s="201">
        <v>-624311.89</v>
      </c>
      <c r="K584" s="201">
        <v>-701416.39</v>
      </c>
      <c r="L584" s="201">
        <v>-738531.33</v>
      </c>
      <c r="M584" s="201">
        <v>-776777.21</v>
      </c>
      <c r="N584" s="201">
        <v>-815511.26</v>
      </c>
      <c r="O584" s="201">
        <v>-854258.7</v>
      </c>
      <c r="P584" s="201">
        <v>-880766.49</v>
      </c>
      <c r="Q584" s="201">
        <v>-872379.15</v>
      </c>
      <c r="R584" s="201">
        <v>-842630.59</v>
      </c>
      <c r="S584" s="202">
        <f t="shared" si="120"/>
        <v>-557105.64291666669</v>
      </c>
      <c r="T584" s="179"/>
      <c r="U584" s="181"/>
      <c r="W584" s="182"/>
      <c r="X584" s="182">
        <f>+S584</f>
        <v>-557105.64291666669</v>
      </c>
      <c r="Y584" s="182"/>
      <c r="Z584" s="182"/>
      <c r="AA584" s="181"/>
      <c r="AB584" s="182">
        <f>+S584</f>
        <v>-557105.64291666669</v>
      </c>
      <c r="AC584" s="179"/>
      <c r="AD584" s="256"/>
      <c r="AE584" s="179"/>
      <c r="AF584" s="204"/>
    </row>
    <row r="585" spans="1:32">
      <c r="A585" s="179">
        <v>575</v>
      </c>
      <c r="B585" s="199" t="s">
        <v>475</v>
      </c>
      <c r="C585" s="199" t="s">
        <v>387</v>
      </c>
      <c r="D585" s="199" t="s">
        <v>1100</v>
      </c>
      <c r="E585" s="200" t="s">
        <v>1101</v>
      </c>
      <c r="F585" s="201">
        <v>0</v>
      </c>
      <c r="G585" s="201">
        <v>0</v>
      </c>
      <c r="H585" s="201">
        <v>0</v>
      </c>
      <c r="I585" s="201">
        <v>0</v>
      </c>
      <c r="J585" s="201">
        <v>0</v>
      </c>
      <c r="K585" s="201">
        <v>0</v>
      </c>
      <c r="L585" s="201">
        <v>0</v>
      </c>
      <c r="M585" s="201">
        <v>0</v>
      </c>
      <c r="N585" s="201">
        <v>0</v>
      </c>
      <c r="O585" s="201">
        <v>0</v>
      </c>
      <c r="P585" s="201">
        <v>0</v>
      </c>
      <c r="Q585" s="201">
        <v>-1349945.46</v>
      </c>
      <c r="R585" s="201">
        <v>-1171372.06</v>
      </c>
      <c r="S585" s="202">
        <f t="shared" si="120"/>
        <v>-161302.62416666668</v>
      </c>
      <c r="T585" s="179"/>
      <c r="U585" s="181"/>
      <c r="W585" s="182"/>
      <c r="X585" s="182">
        <f>+S585</f>
        <v>-161302.62416666668</v>
      </c>
      <c r="Y585" s="182"/>
      <c r="Z585" s="182"/>
      <c r="AA585" s="181"/>
      <c r="AB585" s="182">
        <f>+S585</f>
        <v>-161302.62416666668</v>
      </c>
      <c r="AC585" s="179"/>
      <c r="AD585" s="256"/>
      <c r="AE585" s="179"/>
      <c r="AF585" s="204"/>
    </row>
    <row r="586" spans="1:32">
      <c r="A586" s="179">
        <v>576</v>
      </c>
      <c r="B586" s="199" t="s">
        <v>477</v>
      </c>
      <c r="C586" s="199" t="s">
        <v>378</v>
      </c>
      <c r="D586" s="199" t="s">
        <v>1102</v>
      </c>
      <c r="E586" s="200" t="s">
        <v>1098</v>
      </c>
      <c r="F586" s="201">
        <v>0</v>
      </c>
      <c r="G586" s="201">
        <v>0</v>
      </c>
      <c r="H586" s="201">
        <v>0</v>
      </c>
      <c r="I586" s="201">
        <v>0</v>
      </c>
      <c r="J586" s="201">
        <v>0</v>
      </c>
      <c r="K586" s="201">
        <v>0</v>
      </c>
      <c r="L586" s="201">
        <v>0</v>
      </c>
      <c r="M586" s="201">
        <v>0</v>
      </c>
      <c r="N586" s="201">
        <v>0</v>
      </c>
      <c r="O586" s="201">
        <v>0</v>
      </c>
      <c r="P586" s="201">
        <v>-9146</v>
      </c>
      <c r="Q586" s="201">
        <v>0</v>
      </c>
      <c r="R586" s="201">
        <v>0</v>
      </c>
      <c r="S586" s="202">
        <f t="shared" si="120"/>
        <v>-762.16666666666663</v>
      </c>
      <c r="T586" s="179"/>
      <c r="U586" s="181"/>
      <c r="V586" s="263">
        <f>+S586</f>
        <v>-762.16666666666663</v>
      </c>
      <c r="W586" s="182"/>
      <c r="X586" s="182"/>
      <c r="Y586" s="182"/>
      <c r="Z586" s="182"/>
      <c r="AA586" s="181"/>
      <c r="AB586" s="182"/>
      <c r="AC586" s="179"/>
      <c r="AD586" s="256">
        <f>+S586</f>
        <v>-762.16666666666663</v>
      </c>
      <c r="AE586" s="179"/>
      <c r="AF586" s="204"/>
    </row>
    <row r="587" spans="1:32">
      <c r="A587" s="179">
        <v>577</v>
      </c>
      <c r="B587" s="199" t="s">
        <v>477</v>
      </c>
      <c r="C587" s="199" t="s">
        <v>387</v>
      </c>
      <c r="D587" s="199" t="s">
        <v>663</v>
      </c>
      <c r="E587" s="200" t="s">
        <v>870</v>
      </c>
      <c r="F587" s="201">
        <v>-4075395.82</v>
      </c>
      <c r="G587" s="201">
        <v>0</v>
      </c>
      <c r="H587" s="201">
        <v>0</v>
      </c>
      <c r="I587" s="201">
        <v>0</v>
      </c>
      <c r="J587" s="201">
        <v>0</v>
      </c>
      <c r="K587" s="201">
        <v>0</v>
      </c>
      <c r="L587" s="201">
        <v>0</v>
      </c>
      <c r="M587" s="201">
        <v>0</v>
      </c>
      <c r="N587" s="201">
        <v>0</v>
      </c>
      <c r="O587" s="201">
        <v>0</v>
      </c>
      <c r="P587" s="201">
        <v>0</v>
      </c>
      <c r="Q587" s="201">
        <v>0</v>
      </c>
      <c r="R587" s="201">
        <v>0</v>
      </c>
      <c r="S587" s="202">
        <f t="shared" si="120"/>
        <v>-169808.15916666665</v>
      </c>
      <c r="T587" s="179"/>
      <c r="U587" s="181"/>
      <c r="V587" s="263">
        <f>+S587</f>
        <v>-169808.15916666665</v>
      </c>
      <c r="W587" s="182"/>
      <c r="X587" s="182"/>
      <c r="Y587" s="182"/>
      <c r="Z587" s="182"/>
      <c r="AA587" s="181"/>
      <c r="AB587" s="182"/>
      <c r="AC587" s="179"/>
      <c r="AD587" s="256">
        <f>+S587</f>
        <v>-169808.15916666665</v>
      </c>
      <c r="AE587" s="179"/>
      <c r="AF587" s="204"/>
    </row>
    <row r="588" spans="1:32">
      <c r="A588" s="179">
        <v>578</v>
      </c>
      <c r="B588" s="179"/>
      <c r="C588" s="179"/>
      <c r="D588" s="179"/>
      <c r="E588" s="210" t="s">
        <v>393</v>
      </c>
      <c r="F588" s="206">
        <f>SUM(F548:F587)</f>
        <v>-118715360.98000005</v>
      </c>
      <c r="G588" s="206">
        <f t="shared" ref="G588:R588" si="144">SUM(G548:G587)</f>
        <v>-112234229.63999997</v>
      </c>
      <c r="H588" s="206">
        <f t="shared" si="144"/>
        <v>-118623771.25000006</v>
      </c>
      <c r="I588" s="206">
        <f t="shared" si="144"/>
        <v>-111200242.52000003</v>
      </c>
      <c r="J588" s="206">
        <f t="shared" si="144"/>
        <v>-110676301.68999998</v>
      </c>
      <c r="K588" s="206">
        <f t="shared" si="144"/>
        <v>-110632339.43999998</v>
      </c>
      <c r="L588" s="206">
        <f t="shared" si="144"/>
        <v>-109774998.52999994</v>
      </c>
      <c r="M588" s="206">
        <f t="shared" si="144"/>
        <v>-109261606.96000008</v>
      </c>
      <c r="N588" s="206">
        <f t="shared" si="144"/>
        <v>-108851654.8</v>
      </c>
      <c r="O588" s="206">
        <f t="shared" si="144"/>
        <v>-108709356.27000009</v>
      </c>
      <c r="P588" s="206">
        <f t="shared" si="144"/>
        <v>-108194769.05999993</v>
      </c>
      <c r="Q588" s="206">
        <f t="shared" si="144"/>
        <v>-105089956.29000001</v>
      </c>
      <c r="R588" s="206">
        <f t="shared" si="144"/>
        <v>-104913886.56000006</v>
      </c>
      <c r="S588" s="206">
        <f>SUM(S548:S587)</f>
        <v>-110421987.51833339</v>
      </c>
      <c r="T588" s="179"/>
      <c r="U588" s="181"/>
      <c r="V588" s="182"/>
      <c r="W588" s="182"/>
      <c r="X588" s="203"/>
      <c r="Y588" s="182"/>
      <c r="Z588" s="182"/>
      <c r="AA588" s="181"/>
      <c r="AB588" s="182"/>
      <c r="AC588" s="179"/>
      <c r="AD588" s="179"/>
      <c r="AE588" s="179"/>
      <c r="AF588" s="204">
        <f t="shared" si="142"/>
        <v>0</v>
      </c>
    </row>
    <row r="589" spans="1:32">
      <c r="A589" s="179">
        <v>579</v>
      </c>
      <c r="B589" s="179"/>
      <c r="C589" s="179"/>
      <c r="D589" s="179"/>
      <c r="E589" s="225"/>
      <c r="F589" s="201"/>
      <c r="G589" s="260"/>
      <c r="H589" s="248"/>
      <c r="I589" s="248"/>
      <c r="J589" s="249"/>
      <c r="K589" s="250"/>
      <c r="L589" s="251"/>
      <c r="M589" s="252"/>
      <c r="N589" s="253"/>
      <c r="O589" s="220"/>
      <c r="P589" s="254"/>
      <c r="Q589" s="261"/>
      <c r="R589" s="201"/>
      <c r="S589" s="219"/>
      <c r="T589" s="179"/>
      <c r="U589" s="181"/>
      <c r="V589" s="182"/>
      <c r="W589" s="182"/>
      <c r="X589" s="203"/>
      <c r="Y589" s="182"/>
      <c r="Z589" s="182"/>
      <c r="AA589" s="181"/>
      <c r="AB589" s="182"/>
      <c r="AC589" s="179"/>
      <c r="AD589" s="179"/>
      <c r="AE589" s="179"/>
      <c r="AF589" s="204">
        <f t="shared" si="142"/>
        <v>0</v>
      </c>
    </row>
    <row r="590" spans="1:32">
      <c r="A590" s="179">
        <v>580</v>
      </c>
      <c r="B590" s="199" t="s">
        <v>450</v>
      </c>
      <c r="C590" s="199" t="s">
        <v>394</v>
      </c>
      <c r="D590" s="199" t="s">
        <v>22</v>
      </c>
      <c r="E590" s="225" t="s">
        <v>395</v>
      </c>
      <c r="F590" s="201">
        <v>-243929</v>
      </c>
      <c r="G590" s="201">
        <v>-240427.42</v>
      </c>
      <c r="H590" s="201">
        <v>-236925.83</v>
      </c>
      <c r="I590" s="201">
        <v>-233424.05</v>
      </c>
      <c r="J590" s="201">
        <v>-229922.67</v>
      </c>
      <c r="K590" s="201">
        <v>-226421.1</v>
      </c>
      <c r="L590" s="201">
        <v>-222919.52</v>
      </c>
      <c r="M590" s="201">
        <v>-219417.94</v>
      </c>
      <c r="N590" s="201">
        <v>-215916.36</v>
      </c>
      <c r="O590" s="201">
        <v>-212414.78</v>
      </c>
      <c r="P590" s="201">
        <v>-208913.2</v>
      </c>
      <c r="Q590" s="201">
        <v>-205411.62</v>
      </c>
      <c r="R590" s="201">
        <v>-201910.04</v>
      </c>
      <c r="S590" s="202">
        <f t="shared" si="120"/>
        <v>-222919.50083333335</v>
      </c>
      <c r="T590" s="179"/>
      <c r="U590" s="181"/>
      <c r="V590" s="182"/>
      <c r="W590" s="182"/>
      <c r="X590" s="203">
        <f>+S590</f>
        <v>-222919.50083333335</v>
      </c>
      <c r="Y590" s="182"/>
      <c r="Z590" s="182"/>
      <c r="AA590" s="181"/>
      <c r="AB590" s="182">
        <f>+X590</f>
        <v>-222919.50083333335</v>
      </c>
      <c r="AC590" s="179"/>
      <c r="AD590" s="179"/>
      <c r="AE590" s="179"/>
      <c r="AF590" s="204">
        <f t="shared" si="142"/>
        <v>0</v>
      </c>
    </row>
    <row r="591" spans="1:32">
      <c r="A591" s="179">
        <v>581</v>
      </c>
      <c r="B591" s="199" t="s">
        <v>450</v>
      </c>
      <c r="C591" s="199" t="s">
        <v>396</v>
      </c>
      <c r="D591" s="199" t="s">
        <v>561</v>
      </c>
      <c r="E591" s="225" t="s">
        <v>885</v>
      </c>
      <c r="F591" s="201">
        <v>10230519.77</v>
      </c>
      <c r="G591" s="201">
        <v>10189450.65</v>
      </c>
      <c r="H591" s="201">
        <v>10148381.529999999</v>
      </c>
      <c r="I591" s="201">
        <v>10107312.4</v>
      </c>
      <c r="J591" s="201">
        <v>10066243.27</v>
      </c>
      <c r="K591" s="201">
        <v>10025174.17</v>
      </c>
      <c r="L591" s="201">
        <v>9984105.0199999996</v>
      </c>
      <c r="M591" s="201">
        <v>9943036.9100000001</v>
      </c>
      <c r="N591" s="201">
        <v>9901967.7899999991</v>
      </c>
      <c r="O591" s="201">
        <v>9860898.6600000001</v>
      </c>
      <c r="P591" s="201">
        <v>9819829.5399999991</v>
      </c>
      <c r="Q591" s="201">
        <v>9774270.3900000006</v>
      </c>
      <c r="R591" s="201">
        <v>9711531.8900000006</v>
      </c>
      <c r="S591" s="202">
        <f t="shared" si="120"/>
        <v>9982641.3466666639</v>
      </c>
      <c r="T591" s="179"/>
      <c r="U591" s="181"/>
      <c r="V591" s="182"/>
      <c r="W591" s="182"/>
      <c r="X591" s="203">
        <f t="shared" ref="X591:X600" si="145">+S591</f>
        <v>9982641.3466666639</v>
      </c>
      <c r="Y591" s="182"/>
      <c r="Z591" s="182"/>
      <c r="AA591" s="181"/>
      <c r="AB591" s="182">
        <f>+S591</f>
        <v>9982641.3466666639</v>
      </c>
      <c r="AC591" s="179"/>
      <c r="AD591" s="179"/>
      <c r="AE591" s="179"/>
      <c r="AF591" s="204">
        <f t="shared" si="142"/>
        <v>0</v>
      </c>
    </row>
    <row r="592" spans="1:32">
      <c r="A592" s="179">
        <v>582</v>
      </c>
      <c r="B592" s="199" t="s">
        <v>450</v>
      </c>
      <c r="C592" s="199" t="s">
        <v>396</v>
      </c>
      <c r="D592" s="199" t="s">
        <v>563</v>
      </c>
      <c r="E592" s="225" t="s">
        <v>886</v>
      </c>
      <c r="F592" s="201">
        <v>39297042.920000002</v>
      </c>
      <c r="G592" s="201">
        <v>39137349.799999997</v>
      </c>
      <c r="H592" s="201">
        <v>38977656.649999999</v>
      </c>
      <c r="I592" s="201">
        <v>38817963.509999998</v>
      </c>
      <c r="J592" s="201">
        <v>38658270.439999998</v>
      </c>
      <c r="K592" s="201">
        <v>38498577.340000004</v>
      </c>
      <c r="L592" s="201">
        <v>38338884.200000003</v>
      </c>
      <c r="M592" s="201">
        <v>38179194.590000004</v>
      </c>
      <c r="N592" s="201">
        <v>38019501.460000001</v>
      </c>
      <c r="O592" s="201">
        <v>37859808.329999998</v>
      </c>
      <c r="P592" s="201">
        <v>37700115.229999997</v>
      </c>
      <c r="Q592" s="201">
        <v>37530125.719999999</v>
      </c>
      <c r="R592" s="201">
        <v>37290719.920000002</v>
      </c>
      <c r="S592" s="202">
        <f t="shared" si="120"/>
        <v>38334277.390833333</v>
      </c>
      <c r="T592" s="179"/>
      <c r="U592" s="181"/>
      <c r="V592" s="182"/>
      <c r="W592" s="182"/>
      <c r="X592" s="203">
        <f t="shared" si="145"/>
        <v>38334277.390833333</v>
      </c>
      <c r="Y592" s="182"/>
      <c r="Z592" s="182"/>
      <c r="AA592" s="181"/>
      <c r="AB592" s="182">
        <f>+S592</f>
        <v>38334277.390833333</v>
      </c>
      <c r="AC592" s="179"/>
      <c r="AD592" s="179"/>
      <c r="AE592" s="179"/>
      <c r="AF592" s="204">
        <f t="shared" si="142"/>
        <v>0</v>
      </c>
    </row>
    <row r="593" spans="1:32">
      <c r="A593" s="179">
        <v>583</v>
      </c>
      <c r="B593" s="199" t="s">
        <v>450</v>
      </c>
      <c r="C593" s="199" t="s">
        <v>396</v>
      </c>
      <c r="D593" s="199" t="s">
        <v>887</v>
      </c>
      <c r="E593" s="225" t="s">
        <v>888</v>
      </c>
      <c r="F593" s="201">
        <v>-99638867.390000001</v>
      </c>
      <c r="G593" s="201">
        <v>-99562756.319999993</v>
      </c>
      <c r="H593" s="201">
        <v>-99486645.239999995</v>
      </c>
      <c r="I593" s="201">
        <v>-99410534.159999996</v>
      </c>
      <c r="J593" s="201">
        <v>-99334423.090000004</v>
      </c>
      <c r="K593" s="201">
        <v>-1.4901161193847699E-8</v>
      </c>
      <c r="L593" s="201">
        <v>-1.4901161193847699E-8</v>
      </c>
      <c r="M593" s="201">
        <v>-1.4901161193847699E-8</v>
      </c>
      <c r="N593" s="201">
        <v>-1.4901161193847699E-8</v>
      </c>
      <c r="O593" s="201">
        <v>-1.4901161193847699E-8</v>
      </c>
      <c r="P593" s="201">
        <v>-1.4901161193847699E-8</v>
      </c>
      <c r="Q593" s="201">
        <v>-1.4901161193847699E-8</v>
      </c>
      <c r="R593" s="201">
        <v>-1.4901161193847699E-8</v>
      </c>
      <c r="S593" s="202">
        <f t="shared" si="120"/>
        <v>-37301149.375416674</v>
      </c>
      <c r="T593" s="179"/>
      <c r="U593" s="181"/>
      <c r="V593" s="182"/>
      <c r="W593" s="182"/>
      <c r="X593" s="203">
        <f t="shared" si="145"/>
        <v>-37301149.375416674</v>
      </c>
      <c r="Y593" s="182">
        <f>+X593*Z7</f>
        <v>-28039273.985500716</v>
      </c>
      <c r="Z593" s="182">
        <f>+X593*Z8</f>
        <v>-9261875.3899159599</v>
      </c>
      <c r="AA593" s="181"/>
      <c r="AB593" s="182"/>
      <c r="AC593" s="179"/>
      <c r="AD593" s="179"/>
      <c r="AE593" s="179" t="s">
        <v>1103</v>
      </c>
      <c r="AF593" s="204">
        <f t="shared" si="142"/>
        <v>0</v>
      </c>
    </row>
    <row r="594" spans="1:32">
      <c r="A594" s="179">
        <v>584</v>
      </c>
      <c r="B594" s="199" t="s">
        <v>450</v>
      </c>
      <c r="C594" s="199" t="s">
        <v>396</v>
      </c>
      <c r="D594" s="199" t="s">
        <v>569</v>
      </c>
      <c r="E594" s="225" t="s">
        <v>889</v>
      </c>
      <c r="F594" s="201">
        <v>347877.73</v>
      </c>
      <c r="G594" s="201">
        <v>328898.68</v>
      </c>
      <c r="H594" s="201">
        <v>330302.68</v>
      </c>
      <c r="I594" s="201">
        <v>372396.35</v>
      </c>
      <c r="J594" s="201">
        <v>377559.63</v>
      </c>
      <c r="K594" s="201">
        <v>372596.72</v>
      </c>
      <c r="L594" s="201">
        <v>367161.58</v>
      </c>
      <c r="M594" s="201">
        <v>362934.5</v>
      </c>
      <c r="N594" s="201">
        <v>420633.06</v>
      </c>
      <c r="O594" s="201">
        <v>440461.47</v>
      </c>
      <c r="P594" s="201">
        <v>445104.75</v>
      </c>
      <c r="Q594" s="201">
        <v>-389294.49</v>
      </c>
      <c r="R594" s="201">
        <v>496455.14</v>
      </c>
      <c r="S594" s="202">
        <f t="shared" si="120"/>
        <v>320910.11374999996</v>
      </c>
      <c r="T594" s="179"/>
      <c r="U594" s="181"/>
      <c r="V594" s="182"/>
      <c r="W594" s="182"/>
      <c r="X594" s="203">
        <f t="shared" si="145"/>
        <v>320910.11374999996</v>
      </c>
      <c r="Y594" s="182"/>
      <c r="Z594" s="182"/>
      <c r="AA594" s="181"/>
      <c r="AB594" s="182">
        <f>+S594</f>
        <v>320910.11374999996</v>
      </c>
      <c r="AC594" s="179"/>
      <c r="AD594" s="179"/>
      <c r="AE594" s="179"/>
      <c r="AF594" s="204">
        <f t="shared" si="142"/>
        <v>0</v>
      </c>
    </row>
    <row r="595" spans="1:32">
      <c r="A595" s="179">
        <v>585</v>
      </c>
      <c r="B595" s="199" t="s">
        <v>477</v>
      </c>
      <c r="C595" s="199" t="s">
        <v>396</v>
      </c>
      <c r="D595" s="199" t="s">
        <v>890</v>
      </c>
      <c r="E595" s="225" t="s">
        <v>891</v>
      </c>
      <c r="F595" s="201">
        <v>0</v>
      </c>
      <c r="G595" s="201">
        <v>0</v>
      </c>
      <c r="H595" s="201">
        <v>0</v>
      </c>
      <c r="I595" s="201">
        <v>0</v>
      </c>
      <c r="J595" s="201">
        <v>0</v>
      </c>
      <c r="K595" s="201">
        <v>0</v>
      </c>
      <c r="L595" s="201">
        <v>0</v>
      </c>
      <c r="M595" s="201">
        <v>0</v>
      </c>
      <c r="N595" s="201">
        <v>0</v>
      </c>
      <c r="O595" s="201">
        <v>0</v>
      </c>
      <c r="P595" s="201">
        <v>0</v>
      </c>
      <c r="Q595" s="201">
        <v>0</v>
      </c>
      <c r="R595" s="201">
        <v>0</v>
      </c>
      <c r="S595" s="202">
        <f t="shared" si="120"/>
        <v>0</v>
      </c>
      <c r="T595" s="179"/>
      <c r="U595" s="181"/>
      <c r="V595" s="182"/>
      <c r="W595" s="182"/>
      <c r="X595" s="203">
        <f t="shared" si="145"/>
        <v>0</v>
      </c>
      <c r="Y595" s="182"/>
      <c r="Z595" s="182"/>
      <c r="AA595" s="181"/>
      <c r="AB595" s="182"/>
      <c r="AC595" s="179"/>
      <c r="AD595" s="179"/>
      <c r="AE595" s="179" t="s">
        <v>1104</v>
      </c>
      <c r="AF595" s="204">
        <f t="shared" si="142"/>
        <v>0</v>
      </c>
    </row>
    <row r="596" spans="1:32">
      <c r="A596" s="179">
        <v>586</v>
      </c>
      <c r="B596" s="199" t="s">
        <v>475</v>
      </c>
      <c r="C596" s="199" t="s">
        <v>396</v>
      </c>
      <c r="D596" s="199" t="s">
        <v>573</v>
      </c>
      <c r="E596" s="225" t="s">
        <v>892</v>
      </c>
      <c r="F596" s="201">
        <v>895436.16</v>
      </c>
      <c r="G596" s="201">
        <v>891841.56</v>
      </c>
      <c r="H596" s="201">
        <v>888246.94</v>
      </c>
      <c r="I596" s="201">
        <v>884652.33</v>
      </c>
      <c r="J596" s="201">
        <v>881057.7</v>
      </c>
      <c r="K596" s="201">
        <v>877463.1</v>
      </c>
      <c r="L596" s="201">
        <v>873868.48</v>
      </c>
      <c r="M596" s="201">
        <v>870273.95</v>
      </c>
      <c r="N596" s="201">
        <v>866679.33</v>
      </c>
      <c r="O596" s="201">
        <v>863084.72</v>
      </c>
      <c r="P596" s="201">
        <v>859490.1</v>
      </c>
      <c r="Q596" s="201">
        <v>855502.51</v>
      </c>
      <c r="R596" s="201">
        <v>850011.25</v>
      </c>
      <c r="S596" s="202">
        <f t="shared" si="120"/>
        <v>873740.36874999991</v>
      </c>
      <c r="T596" s="179"/>
      <c r="U596" s="181"/>
      <c r="V596" s="182"/>
      <c r="W596" s="182"/>
      <c r="X596" s="203">
        <f t="shared" si="145"/>
        <v>873740.36874999991</v>
      </c>
      <c r="Y596" s="182"/>
      <c r="Z596" s="182"/>
      <c r="AA596" s="181"/>
      <c r="AB596" s="182">
        <f>+S596</f>
        <v>873740.36874999991</v>
      </c>
      <c r="AC596" s="179"/>
      <c r="AD596" s="179"/>
      <c r="AE596" s="179"/>
      <c r="AF596" s="204">
        <f t="shared" si="142"/>
        <v>0</v>
      </c>
    </row>
    <row r="597" spans="1:32">
      <c r="A597" s="179">
        <v>587</v>
      </c>
      <c r="B597" s="199" t="s">
        <v>475</v>
      </c>
      <c r="C597" s="199" t="s">
        <v>396</v>
      </c>
      <c r="D597" s="199" t="s">
        <v>575</v>
      </c>
      <c r="E597" s="225" t="s">
        <v>893</v>
      </c>
      <c r="F597" s="201">
        <v>-798533.89</v>
      </c>
      <c r="G597" s="201">
        <v>-793515.04</v>
      </c>
      <c r="H597" s="201">
        <v>-788496.17</v>
      </c>
      <c r="I597" s="201">
        <v>-783477.27</v>
      </c>
      <c r="J597" s="201">
        <v>-778458.43</v>
      </c>
      <c r="K597" s="201">
        <v>-773439.56</v>
      </c>
      <c r="L597" s="201">
        <v>-768420.69</v>
      </c>
      <c r="M597" s="201">
        <v>-763401.51</v>
      </c>
      <c r="N597" s="201">
        <v>-758382.62</v>
      </c>
      <c r="O597" s="201">
        <v>-753363.76</v>
      </c>
      <c r="P597" s="201">
        <v>-748344.91</v>
      </c>
      <c r="Q597" s="201">
        <v>-751585.57</v>
      </c>
      <c r="R597" s="201">
        <v>-748372.32</v>
      </c>
      <c r="S597" s="202">
        <f t="shared" si="120"/>
        <v>-769528.21958333335</v>
      </c>
      <c r="T597" s="179"/>
      <c r="U597" s="181"/>
      <c r="V597" s="182"/>
      <c r="W597" s="182"/>
      <c r="X597" s="203">
        <f t="shared" si="145"/>
        <v>-769528.21958333335</v>
      </c>
      <c r="Y597" s="182"/>
      <c r="Z597" s="182"/>
      <c r="AA597" s="181"/>
      <c r="AB597" s="182">
        <f>+S597</f>
        <v>-769528.21958333335</v>
      </c>
      <c r="AC597" s="179"/>
      <c r="AD597" s="179"/>
      <c r="AE597" s="179"/>
      <c r="AF597" s="204">
        <f t="shared" si="142"/>
        <v>0</v>
      </c>
    </row>
    <row r="598" spans="1:32">
      <c r="A598" s="179">
        <v>588</v>
      </c>
      <c r="B598" s="199" t="s">
        <v>475</v>
      </c>
      <c r="C598" s="199" t="s">
        <v>396</v>
      </c>
      <c r="D598" s="199" t="s">
        <v>894</v>
      </c>
      <c r="E598" s="225" t="s">
        <v>895</v>
      </c>
      <c r="F598" s="201">
        <v>-4420542.34</v>
      </c>
      <c r="G598" s="201">
        <v>-4433550.5599999996</v>
      </c>
      <c r="H598" s="201">
        <v>-4446558.79</v>
      </c>
      <c r="I598" s="201">
        <v>-4459567.03</v>
      </c>
      <c r="J598" s="201">
        <v>-4472575.25</v>
      </c>
      <c r="K598" s="201">
        <v>-4485583.4800000004</v>
      </c>
      <c r="L598" s="201">
        <v>-4498591.7</v>
      </c>
      <c r="M598" s="201">
        <v>-4511599.92</v>
      </c>
      <c r="N598" s="201">
        <v>-4524608.1500000004</v>
      </c>
      <c r="O598" s="201">
        <v>-4537616.3899999997</v>
      </c>
      <c r="P598" s="201">
        <v>-4550624.6100000003</v>
      </c>
      <c r="Q598" s="201">
        <v>-4641330.5999999996</v>
      </c>
      <c r="R598" s="201">
        <v>-4791249.5199999996</v>
      </c>
      <c r="S598" s="202">
        <f t="shared" si="120"/>
        <v>-4514008.5341666667</v>
      </c>
      <c r="T598" s="179"/>
      <c r="U598" s="181"/>
      <c r="V598" s="182"/>
      <c r="W598" s="182"/>
      <c r="X598" s="203">
        <f t="shared" si="145"/>
        <v>-4514008.5341666667</v>
      </c>
      <c r="Y598" s="182"/>
      <c r="Z598" s="182">
        <f>+X598</f>
        <v>-4514008.5341666667</v>
      </c>
      <c r="AA598" s="181"/>
      <c r="AB598" s="182"/>
      <c r="AC598" s="179"/>
      <c r="AD598" s="179"/>
      <c r="AE598" s="179" t="s">
        <v>1105</v>
      </c>
      <c r="AF598" s="204">
        <f t="shared" si="142"/>
        <v>0</v>
      </c>
    </row>
    <row r="599" spans="1:32">
      <c r="A599" s="179">
        <v>589</v>
      </c>
      <c r="B599" s="199" t="s">
        <v>475</v>
      </c>
      <c r="C599" s="199" t="s">
        <v>396</v>
      </c>
      <c r="D599" s="199" t="s">
        <v>583</v>
      </c>
      <c r="E599" s="225" t="s">
        <v>896</v>
      </c>
      <c r="F599" s="201">
        <v>492728.47</v>
      </c>
      <c r="G599" s="201">
        <v>491067.3</v>
      </c>
      <c r="H599" s="201">
        <v>491190.19</v>
      </c>
      <c r="I599" s="201">
        <v>494874.48</v>
      </c>
      <c r="J599" s="201">
        <v>495326.42</v>
      </c>
      <c r="K599" s="201">
        <v>494892.02</v>
      </c>
      <c r="L599" s="201">
        <v>494416.3</v>
      </c>
      <c r="M599" s="201">
        <v>494046.33</v>
      </c>
      <c r="N599" s="201">
        <v>499096.44</v>
      </c>
      <c r="O599" s="201">
        <v>500831.95</v>
      </c>
      <c r="P599" s="201">
        <v>501238.35</v>
      </c>
      <c r="Q599" s="201">
        <v>428206.76</v>
      </c>
      <c r="R599" s="201">
        <v>505732.86</v>
      </c>
      <c r="S599" s="202">
        <f t="shared" si="120"/>
        <v>490368.1004166666</v>
      </c>
      <c r="T599" s="179"/>
      <c r="U599" s="181"/>
      <c r="V599" s="182"/>
      <c r="W599" s="182"/>
      <c r="X599" s="203">
        <f t="shared" si="145"/>
        <v>490368.1004166666</v>
      </c>
      <c r="Y599" s="182"/>
      <c r="Z599" s="182"/>
      <c r="AA599" s="181"/>
      <c r="AB599" s="182">
        <f>+S599</f>
        <v>490368.1004166666</v>
      </c>
      <c r="AC599" s="179"/>
      <c r="AD599" s="179"/>
      <c r="AE599" s="179"/>
      <c r="AF599" s="204">
        <f t="shared" si="142"/>
        <v>0</v>
      </c>
    </row>
    <row r="600" spans="1:32">
      <c r="A600" s="179">
        <v>590</v>
      </c>
      <c r="B600" s="199" t="s">
        <v>475</v>
      </c>
      <c r="C600" s="199" t="s">
        <v>396</v>
      </c>
      <c r="D600" s="199" t="s">
        <v>890</v>
      </c>
      <c r="E600" s="225" t="s">
        <v>891</v>
      </c>
      <c r="F600" s="201">
        <v>0</v>
      </c>
      <c r="G600" s="201">
        <v>0</v>
      </c>
      <c r="H600" s="201">
        <v>0</v>
      </c>
      <c r="I600" s="201">
        <v>0</v>
      </c>
      <c r="J600" s="201">
        <v>0</v>
      </c>
      <c r="K600" s="201">
        <v>0</v>
      </c>
      <c r="L600" s="201">
        <v>0</v>
      </c>
      <c r="M600" s="201">
        <v>0</v>
      </c>
      <c r="N600" s="201">
        <v>0</v>
      </c>
      <c r="O600" s="201">
        <v>0</v>
      </c>
      <c r="P600" s="201">
        <v>0</v>
      </c>
      <c r="Q600" s="201">
        <v>0</v>
      </c>
      <c r="R600" s="201">
        <v>0</v>
      </c>
      <c r="S600" s="202">
        <f t="shared" si="120"/>
        <v>0</v>
      </c>
      <c r="T600" s="179"/>
      <c r="U600" s="181"/>
      <c r="V600" s="182"/>
      <c r="W600" s="182"/>
      <c r="X600" s="203">
        <f t="shared" si="145"/>
        <v>0</v>
      </c>
      <c r="Y600" s="182"/>
      <c r="Z600" s="182"/>
      <c r="AA600" s="181"/>
      <c r="AB600" s="182"/>
      <c r="AC600" s="179"/>
      <c r="AD600" s="179"/>
      <c r="AE600" s="179" t="s">
        <v>1106</v>
      </c>
      <c r="AF600" s="204">
        <f t="shared" si="142"/>
        <v>0</v>
      </c>
    </row>
    <row r="601" spans="1:32">
      <c r="A601" s="179">
        <v>591</v>
      </c>
      <c r="B601" s="199" t="s">
        <v>450</v>
      </c>
      <c r="C601" s="199" t="s">
        <v>397</v>
      </c>
      <c r="D601" s="199" t="s">
        <v>561</v>
      </c>
      <c r="E601" s="225" t="s">
        <v>885</v>
      </c>
      <c r="F601" s="201">
        <v>1913970.3</v>
      </c>
      <c r="G601" s="201">
        <v>1893054.62</v>
      </c>
      <c r="H601" s="201">
        <v>1872138.94</v>
      </c>
      <c r="I601" s="201">
        <v>1851223.29</v>
      </c>
      <c r="J601" s="201">
        <v>1830307.64</v>
      </c>
      <c r="K601" s="201">
        <v>1809391.99</v>
      </c>
      <c r="L601" s="201">
        <v>1788476.31</v>
      </c>
      <c r="M601" s="201">
        <v>1767560.66</v>
      </c>
      <c r="N601" s="201">
        <v>1746645</v>
      </c>
      <c r="O601" s="201">
        <v>1725729.32</v>
      </c>
      <c r="P601" s="201">
        <v>1704813.64</v>
      </c>
      <c r="Q601" s="201">
        <v>1683897.97</v>
      </c>
      <c r="R601" s="201">
        <v>1662982.3</v>
      </c>
      <c r="S601" s="202">
        <f t="shared" si="120"/>
        <v>1788476.3066666666</v>
      </c>
      <c r="T601" s="179"/>
      <c r="U601" s="181"/>
      <c r="V601" s="182"/>
      <c r="W601" s="182"/>
      <c r="X601" s="203">
        <f>+S601</f>
        <v>1788476.3066666666</v>
      </c>
      <c r="Y601" s="182"/>
      <c r="Z601" s="182"/>
      <c r="AA601" s="181"/>
      <c r="AB601" s="182">
        <f>+S601</f>
        <v>1788476.3066666666</v>
      </c>
      <c r="AC601" s="179"/>
      <c r="AD601" s="256"/>
      <c r="AE601" s="179"/>
      <c r="AF601" s="204">
        <f t="shared" si="142"/>
        <v>0</v>
      </c>
    </row>
    <row r="602" spans="1:32">
      <c r="A602" s="179">
        <v>592</v>
      </c>
      <c r="B602" s="199" t="s">
        <v>450</v>
      </c>
      <c r="C602" s="199" t="s">
        <v>397</v>
      </c>
      <c r="D602" s="199" t="s">
        <v>563</v>
      </c>
      <c r="E602" s="225" t="s">
        <v>886</v>
      </c>
      <c r="F602" s="201">
        <v>7294680.6500000004</v>
      </c>
      <c r="G602" s="201">
        <v>7214029.0300000003</v>
      </c>
      <c r="H602" s="201">
        <v>7133377.3700000001</v>
      </c>
      <c r="I602" s="201">
        <v>7052725.7300000004</v>
      </c>
      <c r="J602" s="201">
        <v>6972074.0999999996</v>
      </c>
      <c r="K602" s="201">
        <v>6891422.5099999998</v>
      </c>
      <c r="L602" s="201">
        <v>6810770.9199999999</v>
      </c>
      <c r="M602" s="201">
        <v>6730119.3099999996</v>
      </c>
      <c r="N602" s="201">
        <v>6649467.6600000001</v>
      </c>
      <c r="O602" s="201">
        <v>6568816.04</v>
      </c>
      <c r="P602" s="201">
        <v>6488164.3399999999</v>
      </c>
      <c r="Q602" s="201">
        <v>6407512.7000000002</v>
      </c>
      <c r="R602" s="201">
        <v>6326861.0300000003</v>
      </c>
      <c r="S602" s="202">
        <f t="shared" si="120"/>
        <v>6810770.8791666673</v>
      </c>
      <c r="T602" s="179"/>
      <c r="U602" s="181"/>
      <c r="V602" s="182"/>
      <c r="W602" s="182"/>
      <c r="X602" s="203">
        <f>+S602</f>
        <v>6810770.8791666673</v>
      </c>
      <c r="Y602" s="182"/>
      <c r="Z602" s="182"/>
      <c r="AA602" s="181"/>
      <c r="AB602" s="182">
        <f>+S602</f>
        <v>6810770.8791666673</v>
      </c>
      <c r="AC602" s="179"/>
      <c r="AD602" s="256"/>
      <c r="AE602" s="179"/>
      <c r="AF602" s="204">
        <f t="shared" si="142"/>
        <v>0</v>
      </c>
    </row>
    <row r="603" spans="1:32">
      <c r="A603" s="179">
        <v>593</v>
      </c>
      <c r="B603" s="199" t="s">
        <v>450</v>
      </c>
      <c r="C603" s="199" t="s">
        <v>397</v>
      </c>
      <c r="D603" s="199" t="s">
        <v>897</v>
      </c>
      <c r="E603" s="225" t="s">
        <v>898</v>
      </c>
      <c r="F603" s="201">
        <v>-153482.01</v>
      </c>
      <c r="G603" s="201">
        <v>-152777.97</v>
      </c>
      <c r="H603" s="201">
        <v>-152073.93</v>
      </c>
      <c r="I603" s="201">
        <v>-151369.9</v>
      </c>
      <c r="J603" s="201">
        <v>-150665.85999999999</v>
      </c>
      <c r="K603" s="201">
        <v>0</v>
      </c>
      <c r="L603" s="201">
        <v>0</v>
      </c>
      <c r="M603" s="201">
        <v>0</v>
      </c>
      <c r="N603" s="201">
        <v>0</v>
      </c>
      <c r="O603" s="201">
        <v>0</v>
      </c>
      <c r="P603" s="201">
        <v>0</v>
      </c>
      <c r="Q603" s="201">
        <v>0</v>
      </c>
      <c r="R603" s="201">
        <v>0</v>
      </c>
      <c r="S603" s="202">
        <f t="shared" si="120"/>
        <v>-56969.05541666667</v>
      </c>
      <c r="T603" s="179"/>
      <c r="U603" s="181"/>
      <c r="W603" s="182"/>
      <c r="X603" s="182">
        <f>+S603</f>
        <v>-56969.05541666667</v>
      </c>
      <c r="Y603" s="182">
        <f>+X603*Z7</f>
        <v>-42823.638956708339</v>
      </c>
      <c r="Z603" s="182">
        <f>+X603*Z8</f>
        <v>-14145.416459958335</v>
      </c>
      <c r="AA603" s="181"/>
      <c r="AB603" s="182"/>
      <c r="AC603" s="179"/>
      <c r="AD603" s="179"/>
      <c r="AE603" s="179" t="s">
        <v>1107</v>
      </c>
      <c r="AF603" s="204">
        <f t="shared" si="142"/>
        <v>0</v>
      </c>
    </row>
    <row r="604" spans="1:32">
      <c r="A604" s="179">
        <v>594</v>
      </c>
      <c r="B604" s="199" t="s">
        <v>450</v>
      </c>
      <c r="C604" s="199" t="s">
        <v>397</v>
      </c>
      <c r="D604" s="199" t="s">
        <v>567</v>
      </c>
      <c r="E604" s="225" t="s">
        <v>899</v>
      </c>
      <c r="F604" s="201">
        <v>-638740.75</v>
      </c>
      <c r="G604" s="201">
        <v>-638740.75</v>
      </c>
      <c r="H604" s="201">
        <v>-638740.75</v>
      </c>
      <c r="I604" s="201">
        <v>-638740.75</v>
      </c>
      <c r="J604" s="201">
        <v>-638740.75</v>
      </c>
      <c r="K604" s="201">
        <v>-638740.75</v>
      </c>
      <c r="L604" s="201">
        <v>-638740.75</v>
      </c>
      <c r="M604" s="201">
        <v>-638740.75</v>
      </c>
      <c r="N604" s="201">
        <v>-638740.75</v>
      </c>
      <c r="O604" s="201">
        <v>-638740.75</v>
      </c>
      <c r="P604" s="201">
        <v>-638740.75</v>
      </c>
      <c r="Q604" s="201">
        <v>-638740.75</v>
      </c>
      <c r="R604" s="201">
        <v>-666160.88</v>
      </c>
      <c r="S604" s="202">
        <f t="shared" si="120"/>
        <v>-639883.25541666662</v>
      </c>
      <c r="T604" s="179"/>
      <c r="U604" s="181"/>
      <c r="W604" s="182"/>
      <c r="X604" s="182">
        <f>+S604</f>
        <v>-639883.25541666662</v>
      </c>
      <c r="Y604" s="182"/>
      <c r="Z604" s="182"/>
      <c r="AA604" s="181"/>
      <c r="AB604" s="182">
        <f>+S604</f>
        <v>-639883.25541666662</v>
      </c>
      <c r="AC604" s="179"/>
      <c r="AD604" s="256"/>
      <c r="AE604" s="179"/>
      <c r="AF604" s="204">
        <f>+U604+X604-AD604</f>
        <v>-639883.25541666662</v>
      </c>
    </row>
    <row r="605" spans="1:32">
      <c r="A605" s="179">
        <v>595</v>
      </c>
      <c r="B605" s="199" t="s">
        <v>450</v>
      </c>
      <c r="C605" s="199" t="s">
        <v>397</v>
      </c>
      <c r="D605" s="199" t="s">
        <v>569</v>
      </c>
      <c r="E605" s="225" t="s">
        <v>900</v>
      </c>
      <c r="F605" s="201">
        <v>-40255923.640000001</v>
      </c>
      <c r="G605" s="201">
        <v>-41475441.259999998</v>
      </c>
      <c r="H605" s="201">
        <v>-45749804.460000001</v>
      </c>
      <c r="I605" s="201">
        <v>-50082768.520000003</v>
      </c>
      <c r="J605" s="201">
        <v>-49801847.409999996</v>
      </c>
      <c r="K605" s="201">
        <v>-42694512.810000002</v>
      </c>
      <c r="L605" s="201">
        <v>-43048310.259999998</v>
      </c>
      <c r="M605" s="201">
        <v>-43697144.140000001</v>
      </c>
      <c r="N605" s="201">
        <v>-44434469.880000003</v>
      </c>
      <c r="O605" s="201">
        <v>-42928561.740000002</v>
      </c>
      <c r="P605" s="201">
        <v>-42937621.810000002</v>
      </c>
      <c r="Q605" s="201">
        <v>-42032794.729999997</v>
      </c>
      <c r="R605" s="201">
        <v>-41379613.530000001</v>
      </c>
      <c r="S605" s="202">
        <f t="shared" si="120"/>
        <v>-44141753.800416671</v>
      </c>
      <c r="T605" s="179"/>
      <c r="U605" s="181"/>
      <c r="V605" s="182">
        <f t="shared" ref="V605" si="146">+S605</f>
        <v>-44141753.800416671</v>
      </c>
      <c r="W605" s="182"/>
      <c r="X605" s="203"/>
      <c r="Y605" s="182"/>
      <c r="Z605" s="182"/>
      <c r="AA605" s="181"/>
      <c r="AB605" s="182"/>
      <c r="AC605" s="179"/>
      <c r="AD605" s="256">
        <f t="shared" ref="AD605" si="147">+V605</f>
        <v>-44141753.800416671</v>
      </c>
      <c r="AE605" s="179"/>
      <c r="AF605" s="204">
        <f t="shared" si="142"/>
        <v>0</v>
      </c>
    </row>
    <row r="606" spans="1:32">
      <c r="A606" s="179">
        <v>596</v>
      </c>
      <c r="B606" s="199" t="s">
        <v>475</v>
      </c>
      <c r="C606" s="199" t="s">
        <v>397</v>
      </c>
      <c r="D606" s="257" t="s">
        <v>573</v>
      </c>
      <c r="E606" s="225" t="s">
        <v>892</v>
      </c>
      <c r="F606" s="201">
        <v>167522.1</v>
      </c>
      <c r="G606" s="201">
        <v>165691.44</v>
      </c>
      <c r="H606" s="201">
        <v>163860.78</v>
      </c>
      <c r="I606" s="201">
        <v>162030.10999999999</v>
      </c>
      <c r="J606" s="201">
        <v>160199.45000000001</v>
      </c>
      <c r="K606" s="201">
        <v>158368.76999999999</v>
      </c>
      <c r="L606" s="201">
        <v>156538.10999999999</v>
      </c>
      <c r="M606" s="201">
        <v>154707.46</v>
      </c>
      <c r="N606" s="201">
        <v>152876.79</v>
      </c>
      <c r="O606" s="201">
        <v>151046.13</v>
      </c>
      <c r="P606" s="201">
        <v>149215.47</v>
      </c>
      <c r="Q606" s="201">
        <v>147384.79999999999</v>
      </c>
      <c r="R606" s="201">
        <v>145554.14000000001</v>
      </c>
      <c r="S606" s="202">
        <f t="shared" si="120"/>
        <v>156538.11916666667</v>
      </c>
      <c r="T606" s="179"/>
      <c r="U606" s="181"/>
      <c r="W606" s="182"/>
      <c r="X606" s="182">
        <f>+S606</f>
        <v>156538.11916666667</v>
      </c>
      <c r="Y606" s="182"/>
      <c r="Z606" s="182"/>
      <c r="AA606" s="181"/>
      <c r="AB606" s="182">
        <f>+S606</f>
        <v>156538.11916666667</v>
      </c>
      <c r="AC606" s="179"/>
      <c r="AD606" s="256"/>
      <c r="AE606" s="179"/>
      <c r="AF606" s="204">
        <f>+U606+X606-AD606</f>
        <v>156538.11916666667</v>
      </c>
    </row>
    <row r="607" spans="1:32">
      <c r="A607" s="179">
        <v>597</v>
      </c>
      <c r="B607" s="199" t="s">
        <v>475</v>
      </c>
      <c r="C607" s="199" t="s">
        <v>397</v>
      </c>
      <c r="D607" s="199" t="s">
        <v>575</v>
      </c>
      <c r="E607" s="225" t="s">
        <v>893</v>
      </c>
      <c r="F607" s="201">
        <v>-94506.66</v>
      </c>
      <c r="G607" s="201">
        <v>-92537.75</v>
      </c>
      <c r="H607" s="201">
        <v>-90568.86</v>
      </c>
      <c r="I607" s="201">
        <v>-88599.98</v>
      </c>
      <c r="J607" s="201">
        <v>-86631.06</v>
      </c>
      <c r="K607" s="201">
        <v>-84662.19</v>
      </c>
      <c r="L607" s="201">
        <v>-82693.31</v>
      </c>
      <c r="M607" s="201">
        <v>-80724.41</v>
      </c>
      <c r="N607" s="201">
        <v>-78755.520000000004</v>
      </c>
      <c r="O607" s="201">
        <v>-76786.63</v>
      </c>
      <c r="P607" s="201">
        <v>-74817.77</v>
      </c>
      <c r="Q607" s="201">
        <v>-72848.850000000006</v>
      </c>
      <c r="R607" s="201">
        <v>-70879.97</v>
      </c>
      <c r="S607" s="202">
        <f t="shared" si="120"/>
        <v>-82693.303750000006</v>
      </c>
      <c r="T607" s="179"/>
      <c r="U607" s="181"/>
      <c r="W607" s="182"/>
      <c r="X607" s="182">
        <f>+S607</f>
        <v>-82693.303750000006</v>
      </c>
      <c r="Y607" s="182"/>
      <c r="Z607" s="182"/>
      <c r="AA607" s="181"/>
      <c r="AB607" s="182">
        <f>+S607</f>
        <v>-82693.303750000006</v>
      </c>
      <c r="AC607" s="179"/>
      <c r="AD607" s="256"/>
      <c r="AE607" s="179"/>
      <c r="AF607" s="204">
        <f>+U607+X607-AD607</f>
        <v>-82693.303750000006</v>
      </c>
    </row>
    <row r="608" spans="1:32">
      <c r="A608" s="179">
        <v>598</v>
      </c>
      <c r="B608" s="199" t="s">
        <v>475</v>
      </c>
      <c r="C608" s="199" t="s">
        <v>397</v>
      </c>
      <c r="D608" s="199" t="s">
        <v>901</v>
      </c>
      <c r="E608" s="225" t="s">
        <v>902</v>
      </c>
      <c r="F608" s="201">
        <v>-13433.67</v>
      </c>
      <c r="G608" s="201">
        <v>-13372.05</v>
      </c>
      <c r="H608" s="201">
        <v>-13310.43</v>
      </c>
      <c r="I608" s="201">
        <v>-13248.81</v>
      </c>
      <c r="J608" s="201">
        <v>-13187.19</v>
      </c>
      <c r="K608" s="201">
        <v>-13125.57</v>
      </c>
      <c r="L608" s="201">
        <v>-13063.95</v>
      </c>
      <c r="M608" s="201">
        <v>-13002.33</v>
      </c>
      <c r="N608" s="201">
        <v>-12940.71</v>
      </c>
      <c r="O608" s="201">
        <v>-12879.09</v>
      </c>
      <c r="P608" s="201">
        <v>-12817.47</v>
      </c>
      <c r="Q608" s="201">
        <v>-12755.85</v>
      </c>
      <c r="R608" s="201">
        <v>-12694.23</v>
      </c>
      <c r="S608" s="202">
        <f t="shared" si="120"/>
        <v>-13063.950000000003</v>
      </c>
      <c r="T608" s="179"/>
      <c r="U608" s="181"/>
      <c r="W608" s="182"/>
      <c r="X608" s="182">
        <f>+S608</f>
        <v>-13063.950000000003</v>
      </c>
      <c r="Y608" s="182"/>
      <c r="Z608" s="182">
        <f>+X608</f>
        <v>-13063.950000000003</v>
      </c>
      <c r="AA608" s="181"/>
      <c r="AB608" s="182"/>
      <c r="AC608" s="179"/>
      <c r="AD608" s="256"/>
      <c r="AE608" s="179"/>
      <c r="AF608" s="204">
        <f>+U608+X608-AD608</f>
        <v>-13063.950000000003</v>
      </c>
    </row>
    <row r="609" spans="1:32">
      <c r="A609" s="179">
        <v>599</v>
      </c>
      <c r="B609" s="199" t="s">
        <v>475</v>
      </c>
      <c r="C609" s="199" t="s">
        <v>397</v>
      </c>
      <c r="D609" s="199" t="s">
        <v>581</v>
      </c>
      <c r="E609" s="225" t="s">
        <v>903</v>
      </c>
      <c r="F609" s="201">
        <v>-55906.400000000001</v>
      </c>
      <c r="G609" s="201">
        <v>-55906.400000000001</v>
      </c>
      <c r="H609" s="201">
        <v>-55906.400000000001</v>
      </c>
      <c r="I609" s="201">
        <v>-55906.400000000001</v>
      </c>
      <c r="J609" s="201">
        <v>-55906.400000000001</v>
      </c>
      <c r="K609" s="201">
        <v>-55906.400000000001</v>
      </c>
      <c r="L609" s="201">
        <v>-55906.400000000001</v>
      </c>
      <c r="M609" s="201">
        <v>-55906.400000000001</v>
      </c>
      <c r="N609" s="201">
        <v>-55906.400000000001</v>
      </c>
      <c r="O609" s="201">
        <v>-55906.400000000001</v>
      </c>
      <c r="P609" s="201">
        <v>-55906.400000000001</v>
      </c>
      <c r="Q609" s="201">
        <v>-55906.400000000001</v>
      </c>
      <c r="R609" s="201">
        <v>-58306.37</v>
      </c>
      <c r="S609" s="202">
        <f t="shared" si="120"/>
        <v>-56006.398750000015</v>
      </c>
      <c r="T609" s="179"/>
      <c r="U609" s="181"/>
      <c r="W609" s="182"/>
      <c r="X609" s="182">
        <f>+S609</f>
        <v>-56006.398750000015</v>
      </c>
      <c r="Y609" s="182"/>
      <c r="Z609" s="182"/>
      <c r="AA609" s="181"/>
      <c r="AB609" s="182">
        <f>+S609</f>
        <v>-56006.398750000015</v>
      </c>
      <c r="AC609" s="179"/>
      <c r="AD609" s="256"/>
      <c r="AE609" s="179"/>
      <c r="AF609" s="204">
        <f>+U609+X609-AD609</f>
        <v>-56006.398750000015</v>
      </c>
    </row>
    <row r="610" spans="1:32">
      <c r="A610" s="179">
        <v>600</v>
      </c>
      <c r="B610" s="199" t="s">
        <v>475</v>
      </c>
      <c r="C610" s="199" t="s">
        <v>397</v>
      </c>
      <c r="D610" s="199" t="s">
        <v>583</v>
      </c>
      <c r="E610" s="225" t="s">
        <v>904</v>
      </c>
      <c r="F610" s="201">
        <v>-3065780.91</v>
      </c>
      <c r="G610" s="201">
        <v>-3181548.37</v>
      </c>
      <c r="H610" s="201">
        <v>-3564694.16</v>
      </c>
      <c r="I610" s="201">
        <v>-3952969.04</v>
      </c>
      <c r="J610" s="201">
        <v>-3937409.17</v>
      </c>
      <c r="K610" s="201">
        <v>-3324360.74</v>
      </c>
      <c r="L610" s="201">
        <v>-3364355.18</v>
      </c>
      <c r="M610" s="201">
        <v>-3430173.01</v>
      </c>
      <c r="N610" s="201">
        <v>-3503736.18</v>
      </c>
      <c r="O610" s="201">
        <v>-3380958.09</v>
      </c>
      <c r="P610" s="201">
        <v>-3390779.09</v>
      </c>
      <c r="Q610" s="201">
        <v>-3320611.22</v>
      </c>
      <c r="R610" s="201">
        <v>-3272468.91</v>
      </c>
      <c r="S610" s="202">
        <f t="shared" si="120"/>
        <v>-3460059.9299999997</v>
      </c>
      <c r="T610" s="179"/>
      <c r="U610" s="181"/>
      <c r="V610" s="182">
        <f>+S610</f>
        <v>-3460059.9299999997</v>
      </c>
      <c r="W610" s="182"/>
      <c r="X610" s="203"/>
      <c r="Y610" s="182"/>
      <c r="Z610" s="182"/>
      <c r="AA610" s="181"/>
      <c r="AB610" s="182"/>
      <c r="AC610" s="179"/>
      <c r="AD610" s="256">
        <f>+S610</f>
        <v>-3460059.9299999997</v>
      </c>
      <c r="AE610" s="179"/>
      <c r="AF610" s="204">
        <f t="shared" si="142"/>
        <v>0</v>
      </c>
    </row>
    <row r="611" spans="1:32">
      <c r="A611" s="179">
        <v>601</v>
      </c>
      <c r="B611" s="199" t="s">
        <v>475</v>
      </c>
      <c r="C611" s="199" t="s">
        <v>396</v>
      </c>
      <c r="D611" s="199" t="s">
        <v>887</v>
      </c>
      <c r="E611" s="225" t="s">
        <v>888</v>
      </c>
      <c r="F611" s="201">
        <v>0</v>
      </c>
      <c r="G611" s="201">
        <v>0</v>
      </c>
      <c r="H611" s="201">
        <v>0</v>
      </c>
      <c r="I611" s="201">
        <v>0</v>
      </c>
      <c r="J611" s="201">
        <v>0</v>
      </c>
      <c r="K611" s="201">
        <v>-22343046.039999999</v>
      </c>
      <c r="L611" s="201">
        <v>-22325913.43</v>
      </c>
      <c r="M611" s="201">
        <v>-22308780.829999998</v>
      </c>
      <c r="N611" s="201">
        <v>-22291648.23</v>
      </c>
      <c r="O611" s="201">
        <v>-22274515.629999999</v>
      </c>
      <c r="P611" s="201">
        <v>-22257383.030000001</v>
      </c>
      <c r="Q611" s="201">
        <v>-22454623.309999999</v>
      </c>
      <c r="R611" s="201">
        <v>-22776131.02</v>
      </c>
      <c r="S611" s="202">
        <f t="shared" si="120"/>
        <v>-13970331.334166666</v>
      </c>
      <c r="T611" s="179"/>
      <c r="U611" s="181"/>
      <c r="V611" s="182"/>
      <c r="W611" s="182"/>
      <c r="X611" s="203">
        <f>+S611</f>
        <v>-13970331.334166666</v>
      </c>
      <c r="Y611" s="182"/>
      <c r="Z611" s="182">
        <f>+X611</f>
        <v>-13970331.334166666</v>
      </c>
      <c r="AA611" s="181"/>
      <c r="AB611" s="182"/>
      <c r="AC611" s="179"/>
      <c r="AD611" s="256"/>
      <c r="AE611" s="179"/>
      <c r="AF611" s="204"/>
    </row>
    <row r="612" spans="1:32">
      <c r="A612" s="179">
        <v>602</v>
      </c>
      <c r="B612" s="199" t="s">
        <v>475</v>
      </c>
      <c r="C612" s="199" t="s">
        <v>397</v>
      </c>
      <c r="D612" s="199" t="s">
        <v>897</v>
      </c>
      <c r="E612" s="225" t="s">
        <v>898</v>
      </c>
      <c r="F612" s="201">
        <v>0</v>
      </c>
      <c r="G612" s="201">
        <v>0</v>
      </c>
      <c r="H612" s="201">
        <v>0</v>
      </c>
      <c r="I612" s="201">
        <v>0</v>
      </c>
      <c r="J612" s="201">
        <v>0</v>
      </c>
      <c r="K612" s="201">
        <v>-36680.65</v>
      </c>
      <c r="L612" s="201">
        <v>-36508.44</v>
      </c>
      <c r="M612" s="201">
        <v>-36336.230000000003</v>
      </c>
      <c r="N612" s="201">
        <v>-36164.019999999997</v>
      </c>
      <c r="O612" s="201">
        <v>-35991.82</v>
      </c>
      <c r="P612" s="201">
        <v>-35819.61</v>
      </c>
      <c r="Q612" s="201">
        <v>-35647.4</v>
      </c>
      <c r="R612" s="201">
        <v>-35475.199999999997</v>
      </c>
      <c r="S612" s="202">
        <f t="shared" si="120"/>
        <v>-22573.814166666667</v>
      </c>
      <c r="T612" s="179"/>
      <c r="U612" s="181"/>
      <c r="V612" s="182"/>
      <c r="W612" s="182"/>
      <c r="X612" s="203">
        <f>+S612</f>
        <v>-22573.814166666667</v>
      </c>
      <c r="Y612" s="182"/>
      <c r="Z612" s="182">
        <f>+X612</f>
        <v>-22573.814166666667</v>
      </c>
      <c r="AA612" s="181"/>
      <c r="AB612" s="182"/>
      <c r="AC612" s="179"/>
      <c r="AD612" s="256"/>
      <c r="AE612" s="179"/>
      <c r="AF612" s="204"/>
    </row>
    <row r="613" spans="1:32">
      <c r="A613" s="179">
        <v>603</v>
      </c>
      <c r="B613" s="199" t="s">
        <v>477</v>
      </c>
      <c r="C613" s="199" t="s">
        <v>396</v>
      </c>
      <c r="D613" s="199" t="s">
        <v>887</v>
      </c>
      <c r="E613" s="225" t="s">
        <v>888</v>
      </c>
      <c r="F613" s="201">
        <v>0</v>
      </c>
      <c r="G613" s="201">
        <v>0</v>
      </c>
      <c r="H613" s="201">
        <v>0</v>
      </c>
      <c r="I613" s="201">
        <v>0</v>
      </c>
      <c r="J613" s="201">
        <v>0</v>
      </c>
      <c r="K613" s="201">
        <v>-76915265.980000004</v>
      </c>
      <c r="L613" s="201">
        <v>-76856287.510000005</v>
      </c>
      <c r="M613" s="201">
        <v>-76797309.040000007</v>
      </c>
      <c r="N613" s="201">
        <v>-76738330.569999993</v>
      </c>
      <c r="O613" s="201">
        <v>-76679352.090000004</v>
      </c>
      <c r="P613" s="201">
        <v>-76620373.620000005</v>
      </c>
      <c r="Q613" s="201">
        <v>-77299367.390000001</v>
      </c>
      <c r="R613" s="201">
        <v>-78406148.049999997</v>
      </c>
      <c r="S613" s="202">
        <f t="shared" si="120"/>
        <v>-48092446.685416669</v>
      </c>
      <c r="T613" s="179"/>
      <c r="U613" s="181"/>
      <c r="V613" s="182"/>
      <c r="W613" s="182"/>
      <c r="X613" s="203">
        <f>+S613</f>
        <v>-48092446.685416669</v>
      </c>
      <c r="Y613" s="182">
        <f>+X613</f>
        <v>-48092446.685416669</v>
      </c>
      <c r="Z613" s="182"/>
      <c r="AA613" s="181"/>
      <c r="AB613" s="182"/>
      <c r="AC613" s="179"/>
      <c r="AD613" s="256"/>
      <c r="AE613" s="179"/>
      <c r="AF613" s="204"/>
    </row>
    <row r="614" spans="1:32">
      <c r="A614" s="179">
        <v>604</v>
      </c>
      <c r="B614" s="199" t="s">
        <v>477</v>
      </c>
      <c r="C614" s="199" t="s">
        <v>397</v>
      </c>
      <c r="D614" s="199" t="s">
        <v>897</v>
      </c>
      <c r="E614" s="225" t="s">
        <v>898</v>
      </c>
      <c r="F614" s="201">
        <v>0</v>
      </c>
      <c r="G614" s="201">
        <v>0</v>
      </c>
      <c r="H614" s="201">
        <v>0</v>
      </c>
      <c r="I614" s="201">
        <v>0</v>
      </c>
      <c r="J614" s="201">
        <v>0</v>
      </c>
      <c r="K614" s="201">
        <v>-113281.17</v>
      </c>
      <c r="L614" s="201">
        <v>-112749.34</v>
      </c>
      <c r="M614" s="201">
        <v>-112217.51</v>
      </c>
      <c r="N614" s="201">
        <v>-111685.68</v>
      </c>
      <c r="O614" s="201">
        <v>-111153.85</v>
      </c>
      <c r="P614" s="201">
        <v>-110622.02</v>
      </c>
      <c r="Q614" s="201">
        <v>-110090.19</v>
      </c>
      <c r="R614" s="201">
        <v>-109558.36</v>
      </c>
      <c r="S614" s="202">
        <f t="shared" si="120"/>
        <v>-69714.911666666667</v>
      </c>
      <c r="T614" s="179"/>
      <c r="U614" s="181"/>
      <c r="V614" s="182"/>
      <c r="W614" s="182"/>
      <c r="X614" s="203">
        <f>+S614</f>
        <v>-69714.911666666667</v>
      </c>
      <c r="Y614" s="182">
        <f>+X614</f>
        <v>-69714.911666666667</v>
      </c>
      <c r="Z614" s="182"/>
      <c r="AA614" s="181"/>
      <c r="AB614" s="182"/>
      <c r="AC614" s="179"/>
      <c r="AD614" s="256"/>
      <c r="AE614" s="179"/>
      <c r="AF614" s="204"/>
    </row>
    <row r="615" spans="1:32">
      <c r="A615" s="179">
        <v>605</v>
      </c>
      <c r="B615" s="179"/>
      <c r="C615" s="179"/>
      <c r="D615" s="179"/>
      <c r="E615" s="225" t="s">
        <v>398</v>
      </c>
      <c r="F615" s="206">
        <f>SUM(F590:F614)</f>
        <v>-88739868.560000017</v>
      </c>
      <c r="G615" s="206">
        <f t="shared" ref="G615:P615" si="148">SUM(G590:G614)</f>
        <v>-90329190.810000002</v>
      </c>
      <c r="H615" s="206">
        <f t="shared" si="148"/>
        <v>-95218569.940000013</v>
      </c>
      <c r="I615" s="206">
        <f t="shared" si="148"/>
        <v>-100127427.71000002</v>
      </c>
      <c r="J615" s="206">
        <f t="shared" si="148"/>
        <v>-100058728.63</v>
      </c>
      <c r="K615" s="206">
        <f t="shared" si="148"/>
        <v>-92577139.820000023</v>
      </c>
      <c r="L615" s="206">
        <f t="shared" si="148"/>
        <v>-93210239.560000017</v>
      </c>
      <c r="M615" s="206">
        <f t="shared" si="148"/>
        <v>-94162880.310000017</v>
      </c>
      <c r="N615" s="206">
        <f t="shared" si="148"/>
        <v>-95144417.540000021</v>
      </c>
      <c r="O615" s="206">
        <f t="shared" si="148"/>
        <v>-93727564.400000006</v>
      </c>
      <c r="P615" s="206">
        <f t="shared" si="148"/>
        <v>-93974792.87000002</v>
      </c>
      <c r="Q615" s="206">
        <f>SUM(Q590:Q614)</f>
        <v>-95194107.520000011</v>
      </c>
      <c r="R615" s="206">
        <f t="shared" ref="R615" si="149">SUM(R590:R614)</f>
        <v>-95539119.870000005</v>
      </c>
      <c r="S615" s="207">
        <f>SUM(S590:S614)</f>
        <v>-94655379.443750009</v>
      </c>
      <c r="T615" s="179"/>
      <c r="U615" s="181"/>
      <c r="V615" s="182"/>
      <c r="W615" s="182"/>
      <c r="X615" s="203"/>
      <c r="Y615" s="182"/>
      <c r="Z615" s="182"/>
      <c r="AA615" s="181"/>
      <c r="AB615" s="182"/>
      <c r="AC615" s="179"/>
      <c r="AD615" s="179"/>
      <c r="AE615" s="179"/>
      <c r="AF615" s="204">
        <f t="shared" si="142"/>
        <v>0</v>
      </c>
    </row>
    <row r="616" spans="1:32">
      <c r="A616" s="179">
        <v>606</v>
      </c>
      <c r="B616" s="179"/>
      <c r="C616" s="179"/>
      <c r="D616" s="179"/>
      <c r="E616" s="225"/>
      <c r="F616" s="201"/>
      <c r="G616" s="260"/>
      <c r="H616" s="248"/>
      <c r="I616" s="248"/>
      <c r="J616" s="249"/>
      <c r="K616" s="250"/>
      <c r="L616" s="251"/>
      <c r="M616" s="252"/>
      <c r="N616" s="253"/>
      <c r="O616" s="220"/>
      <c r="P616" s="254"/>
      <c r="Q616" s="261"/>
      <c r="R616" s="201"/>
      <c r="S616" s="219"/>
      <c r="T616" s="179"/>
      <c r="U616" s="181"/>
      <c r="V616" s="182"/>
      <c r="W616" s="182"/>
      <c r="X616" s="203"/>
      <c r="Y616" s="182"/>
      <c r="Z616" s="182"/>
      <c r="AA616" s="181"/>
      <c r="AB616" s="182"/>
      <c r="AC616" s="179"/>
      <c r="AD616" s="179"/>
      <c r="AE616" s="179"/>
      <c r="AF616" s="204">
        <f t="shared" si="142"/>
        <v>0</v>
      </c>
    </row>
    <row r="617" spans="1:32">
      <c r="A617" s="179">
        <v>607</v>
      </c>
      <c r="B617" s="199" t="s">
        <v>475</v>
      </c>
      <c r="C617" s="199" t="s">
        <v>399</v>
      </c>
      <c r="D617" s="199" t="s">
        <v>905</v>
      </c>
      <c r="E617" s="225" t="s">
        <v>906</v>
      </c>
      <c r="F617" s="201">
        <v>-36899838.780000001</v>
      </c>
      <c r="G617" s="201">
        <v>-5659206.4100000001</v>
      </c>
      <c r="H617" s="201">
        <v>-10923602.24</v>
      </c>
      <c r="I617" s="201">
        <v>-16838345.66</v>
      </c>
      <c r="J617" s="201">
        <v>-20972373.75</v>
      </c>
      <c r="K617" s="201">
        <v>-23288857.010000002</v>
      </c>
      <c r="L617" s="201">
        <v>-24957907.989999998</v>
      </c>
      <c r="M617" s="201">
        <v>-26193515.859999999</v>
      </c>
      <c r="N617" s="201">
        <v>-27265717.48</v>
      </c>
      <c r="O617" s="201">
        <v>-28342685.350000001</v>
      </c>
      <c r="P617" s="201">
        <v>-30687397.800000001</v>
      </c>
      <c r="Q617" s="201">
        <v>-34292176</v>
      </c>
      <c r="R617" s="201">
        <v>-39768724.710000001</v>
      </c>
      <c r="S617" s="202">
        <f t="shared" si="120"/>
        <v>-23979672.274583336</v>
      </c>
      <c r="T617" s="179"/>
      <c r="U617" s="181"/>
      <c r="V617" s="182"/>
      <c r="W617" s="182">
        <f t="shared" ref="W617:W684" si="150">+S617</f>
        <v>-23979672.274583336</v>
      </c>
      <c r="X617" s="203"/>
      <c r="Y617" s="182"/>
      <c r="Z617" s="182"/>
      <c r="AA617" s="181"/>
      <c r="AB617" s="182"/>
      <c r="AC617" s="256">
        <f>+S617</f>
        <v>-23979672.274583336</v>
      </c>
      <c r="AD617" s="179"/>
      <c r="AE617" s="179"/>
      <c r="AF617" s="204">
        <f t="shared" si="142"/>
        <v>0</v>
      </c>
    </row>
    <row r="618" spans="1:32">
      <c r="A618" s="179">
        <v>608</v>
      </c>
      <c r="B618" s="199" t="s">
        <v>475</v>
      </c>
      <c r="C618" s="199" t="s">
        <v>399</v>
      </c>
      <c r="D618" s="199" t="s">
        <v>907</v>
      </c>
      <c r="E618" s="225" t="s">
        <v>908</v>
      </c>
      <c r="F618" s="201">
        <v>164849.44</v>
      </c>
      <c r="G618" s="201">
        <v>412580.73</v>
      </c>
      <c r="H618" s="201">
        <v>816333.62</v>
      </c>
      <c r="I618" s="201">
        <v>1518764.99</v>
      </c>
      <c r="J618" s="201">
        <v>1730785.4</v>
      </c>
      <c r="K618" s="201">
        <v>1440073.66</v>
      </c>
      <c r="L618" s="201">
        <v>1514908.04</v>
      </c>
      <c r="M618" s="201">
        <v>1515377.82</v>
      </c>
      <c r="N618" s="201">
        <v>1372102.68</v>
      </c>
      <c r="O618" s="201">
        <v>1448349.36</v>
      </c>
      <c r="P618" s="201">
        <v>2147306.23</v>
      </c>
      <c r="Q618" s="201">
        <v>2207433.56</v>
      </c>
      <c r="R618" s="201">
        <v>2056561.28</v>
      </c>
      <c r="S618" s="202">
        <f t="shared" si="120"/>
        <v>1436226.7874999999</v>
      </c>
      <c r="T618" s="179"/>
      <c r="U618" s="181"/>
      <c r="V618" s="182"/>
      <c r="W618" s="182">
        <f t="shared" si="150"/>
        <v>1436226.7874999999</v>
      </c>
      <c r="X618" s="203"/>
      <c r="Y618" s="182"/>
      <c r="Z618" s="182"/>
      <c r="AA618" s="181"/>
      <c r="AB618" s="182"/>
      <c r="AC618" s="256">
        <f t="shared" ref="AC618:AC683" si="151">+S618</f>
        <v>1436226.7874999999</v>
      </c>
      <c r="AD618" s="179"/>
      <c r="AE618" s="179"/>
      <c r="AF618" s="204">
        <f t="shared" si="142"/>
        <v>0</v>
      </c>
    </row>
    <row r="619" spans="1:32">
      <c r="A619" s="179">
        <v>609</v>
      </c>
      <c r="B619" s="199" t="s">
        <v>475</v>
      </c>
      <c r="C619" s="199" t="s">
        <v>399</v>
      </c>
      <c r="D619" s="199" t="s">
        <v>909</v>
      </c>
      <c r="E619" s="225" t="s">
        <v>910</v>
      </c>
      <c r="F619" s="201">
        <v>-2767726.57</v>
      </c>
      <c r="G619" s="201">
        <v>-303761.21999999997</v>
      </c>
      <c r="H619" s="201">
        <v>-616155.87</v>
      </c>
      <c r="I619" s="201">
        <v>-950886.07</v>
      </c>
      <c r="J619" s="201">
        <v>-1218988.5900000001</v>
      </c>
      <c r="K619" s="201">
        <v>-1396905.06</v>
      </c>
      <c r="L619" s="201">
        <v>-1520877.32</v>
      </c>
      <c r="M619" s="201">
        <v>-1639729.28</v>
      </c>
      <c r="N619" s="201">
        <v>-1743892.29</v>
      </c>
      <c r="O619" s="201">
        <v>-1853754.59</v>
      </c>
      <c r="P619" s="201">
        <v>-2084650.21</v>
      </c>
      <c r="Q619" s="201">
        <v>-2386646.41</v>
      </c>
      <c r="R619" s="201">
        <v>-2759274.39</v>
      </c>
      <c r="S619" s="202">
        <f t="shared" si="120"/>
        <v>-1539978.9491666667</v>
      </c>
      <c r="T619" s="179"/>
      <c r="U619" s="181"/>
      <c r="V619" s="182"/>
      <c r="W619" s="182">
        <f t="shared" si="150"/>
        <v>-1539978.9491666667</v>
      </c>
      <c r="X619" s="203"/>
      <c r="Y619" s="182"/>
      <c r="Z619" s="182"/>
      <c r="AA619" s="181"/>
      <c r="AB619" s="182"/>
      <c r="AC619" s="256">
        <f t="shared" si="151"/>
        <v>-1539978.9491666667</v>
      </c>
      <c r="AD619" s="179"/>
      <c r="AE619" s="179"/>
      <c r="AF619" s="204">
        <f t="shared" si="142"/>
        <v>0</v>
      </c>
    </row>
    <row r="620" spans="1:32">
      <c r="A620" s="179">
        <v>610</v>
      </c>
      <c r="B620" s="199" t="s">
        <v>475</v>
      </c>
      <c r="C620" s="199" t="s">
        <v>399</v>
      </c>
      <c r="D620" s="199" t="s">
        <v>911</v>
      </c>
      <c r="E620" s="225" t="s">
        <v>912</v>
      </c>
      <c r="F620" s="201">
        <v>-49982.23</v>
      </c>
      <c r="G620" s="201">
        <v>0</v>
      </c>
      <c r="H620" s="201">
        <v>0</v>
      </c>
      <c r="I620" s="201">
        <v>0</v>
      </c>
      <c r="J620" s="201">
        <v>0</v>
      </c>
      <c r="K620" s="201">
        <v>0</v>
      </c>
      <c r="L620" s="201">
        <v>0</v>
      </c>
      <c r="M620" s="201">
        <v>0</v>
      </c>
      <c r="N620" s="201">
        <v>0</v>
      </c>
      <c r="O620" s="201">
        <v>0</v>
      </c>
      <c r="P620" s="201">
        <v>0</v>
      </c>
      <c r="Q620" s="201">
        <v>0</v>
      </c>
      <c r="R620" s="201">
        <v>0</v>
      </c>
      <c r="S620" s="202">
        <f t="shared" si="120"/>
        <v>-2082.592916666667</v>
      </c>
      <c r="T620" s="179"/>
      <c r="U620" s="181"/>
      <c r="V620" s="182"/>
      <c r="W620" s="182">
        <f t="shared" si="150"/>
        <v>-2082.592916666667</v>
      </c>
      <c r="X620" s="203"/>
      <c r="Y620" s="182"/>
      <c r="Z620" s="182"/>
      <c r="AA620" s="181"/>
      <c r="AB620" s="182"/>
      <c r="AC620" s="256">
        <f t="shared" si="151"/>
        <v>-2082.592916666667</v>
      </c>
      <c r="AD620" s="179"/>
      <c r="AE620" s="179"/>
      <c r="AF620" s="204">
        <f t="shared" si="142"/>
        <v>0</v>
      </c>
    </row>
    <row r="621" spans="1:32">
      <c r="A621" s="179">
        <v>611</v>
      </c>
      <c r="B621" s="199" t="s">
        <v>475</v>
      </c>
      <c r="C621" s="199" t="s">
        <v>399</v>
      </c>
      <c r="D621" s="199" t="s">
        <v>913</v>
      </c>
      <c r="E621" s="225" t="s">
        <v>914</v>
      </c>
      <c r="F621" s="201">
        <v>-20625012.760000002</v>
      </c>
      <c r="G621" s="201">
        <v>-2998108.82</v>
      </c>
      <c r="H621" s="201">
        <v>-5844376.1500000004</v>
      </c>
      <c r="I621" s="201">
        <v>-9078513.3800000008</v>
      </c>
      <c r="J621" s="201">
        <v>-11278517.199999999</v>
      </c>
      <c r="K621" s="201">
        <v>-12520643.09</v>
      </c>
      <c r="L621" s="201">
        <v>-13428303.67</v>
      </c>
      <c r="M621" s="201">
        <v>-14181182.210000001</v>
      </c>
      <c r="N621" s="201">
        <v>-14852822.18</v>
      </c>
      <c r="O621" s="201">
        <v>-15499886.27</v>
      </c>
      <c r="P621" s="201">
        <v>-16707611.380000001</v>
      </c>
      <c r="Q621" s="201">
        <v>-18721945.16</v>
      </c>
      <c r="R621" s="201">
        <v>-21730220.710000001</v>
      </c>
      <c r="S621" s="202">
        <f t="shared" si="120"/>
        <v>-13024127.187083334</v>
      </c>
      <c r="T621" s="179"/>
      <c r="U621" s="181"/>
      <c r="V621" s="182"/>
      <c r="W621" s="182">
        <f t="shared" si="150"/>
        <v>-13024127.187083334</v>
      </c>
      <c r="X621" s="203"/>
      <c r="Y621" s="182"/>
      <c r="Z621" s="182"/>
      <c r="AA621" s="181"/>
      <c r="AB621" s="182"/>
      <c r="AC621" s="256">
        <f t="shared" si="151"/>
        <v>-13024127.187083334</v>
      </c>
      <c r="AD621" s="179"/>
      <c r="AE621" s="179"/>
      <c r="AF621" s="204">
        <f t="shared" si="142"/>
        <v>0</v>
      </c>
    </row>
    <row r="622" spans="1:32">
      <c r="A622" s="179">
        <v>612</v>
      </c>
      <c r="B622" s="199" t="s">
        <v>475</v>
      </c>
      <c r="C622" s="199" t="s">
        <v>399</v>
      </c>
      <c r="D622" s="199" t="s">
        <v>915</v>
      </c>
      <c r="E622" s="225" t="s">
        <v>916</v>
      </c>
      <c r="F622" s="201">
        <v>340736.39</v>
      </c>
      <c r="G622" s="201">
        <v>150575.98000000001</v>
      </c>
      <c r="H622" s="201">
        <v>428972.95</v>
      </c>
      <c r="I622" s="201">
        <v>794648.35</v>
      </c>
      <c r="J622" s="201">
        <v>911301.65</v>
      </c>
      <c r="K622" s="201">
        <v>788275.79</v>
      </c>
      <c r="L622" s="201">
        <v>795241.41</v>
      </c>
      <c r="M622" s="201">
        <v>813275.91</v>
      </c>
      <c r="N622" s="201">
        <v>716590.19</v>
      </c>
      <c r="O622" s="201">
        <v>764857.29</v>
      </c>
      <c r="P622" s="201">
        <v>1000563.16</v>
      </c>
      <c r="Q622" s="201">
        <v>974203.11</v>
      </c>
      <c r="R622" s="201">
        <v>870919.73</v>
      </c>
      <c r="S622" s="202">
        <f t="shared" si="120"/>
        <v>728694.48750000016</v>
      </c>
      <c r="T622" s="179"/>
      <c r="U622" s="181"/>
      <c r="V622" s="182"/>
      <c r="W622" s="182">
        <f t="shared" si="150"/>
        <v>728694.48750000016</v>
      </c>
      <c r="X622" s="203"/>
      <c r="Y622" s="182"/>
      <c r="Z622" s="182"/>
      <c r="AA622" s="181"/>
      <c r="AB622" s="182"/>
      <c r="AC622" s="256">
        <f t="shared" si="151"/>
        <v>728694.48750000016</v>
      </c>
      <c r="AD622" s="179"/>
      <c r="AE622" s="179"/>
      <c r="AF622" s="204">
        <f t="shared" si="142"/>
        <v>0</v>
      </c>
    </row>
    <row r="623" spans="1:32">
      <c r="A623" s="179">
        <v>613</v>
      </c>
      <c r="B623" s="199" t="s">
        <v>475</v>
      </c>
      <c r="C623" s="199" t="s">
        <v>399</v>
      </c>
      <c r="D623" s="199" t="s">
        <v>917</v>
      </c>
      <c r="E623" s="225" t="s">
        <v>918</v>
      </c>
      <c r="F623" s="201">
        <v>-1216.5999999999999</v>
      </c>
      <c r="G623" s="201">
        <v>0</v>
      </c>
      <c r="H623" s="201">
        <v>0</v>
      </c>
      <c r="I623" s="201">
        <v>0</v>
      </c>
      <c r="J623" s="201">
        <v>0</v>
      </c>
      <c r="K623" s="201">
        <v>-36017.35</v>
      </c>
      <c r="L623" s="201">
        <v>-36017.35</v>
      </c>
      <c r="M623" s="201">
        <v>-36017.35</v>
      </c>
      <c r="N623" s="201">
        <v>-36017.35</v>
      </c>
      <c r="O623" s="201">
        <v>-36017.35</v>
      </c>
      <c r="P623" s="201">
        <v>-36017.35</v>
      </c>
      <c r="Q623" s="201">
        <v>-36017.35</v>
      </c>
      <c r="R623" s="201">
        <v>-36017.35</v>
      </c>
      <c r="S623" s="202">
        <f t="shared" si="120"/>
        <v>-22561.535416666666</v>
      </c>
      <c r="T623" s="179"/>
      <c r="U623" s="181"/>
      <c r="V623" s="182"/>
      <c r="W623" s="182">
        <f t="shared" si="150"/>
        <v>-22561.535416666666</v>
      </c>
      <c r="X623" s="203"/>
      <c r="Y623" s="182"/>
      <c r="Z623" s="182"/>
      <c r="AA623" s="181"/>
      <c r="AB623" s="182"/>
      <c r="AC623" s="256">
        <f t="shared" si="151"/>
        <v>-22561.535416666666</v>
      </c>
      <c r="AD623" s="179"/>
      <c r="AE623" s="179"/>
      <c r="AF623" s="204">
        <f t="shared" si="142"/>
        <v>0</v>
      </c>
    </row>
    <row r="624" spans="1:32">
      <c r="A624" s="179">
        <v>614</v>
      </c>
      <c r="B624" s="199" t="s">
        <v>475</v>
      </c>
      <c r="C624" s="199" t="s">
        <v>399</v>
      </c>
      <c r="D624" s="199" t="s">
        <v>919</v>
      </c>
      <c r="E624" s="225" t="s">
        <v>920</v>
      </c>
      <c r="F624" s="201">
        <v>-1293851.8600000001</v>
      </c>
      <c r="G624" s="201">
        <v>-152819.1</v>
      </c>
      <c r="H624" s="201">
        <v>-307199.43</v>
      </c>
      <c r="I624" s="201">
        <v>-462008.56</v>
      </c>
      <c r="J624" s="201">
        <v>-596551.94999999995</v>
      </c>
      <c r="K624" s="201">
        <v>-681399.05</v>
      </c>
      <c r="L624" s="201">
        <v>-747637.59</v>
      </c>
      <c r="M624" s="201">
        <v>-801380.03</v>
      </c>
      <c r="N624" s="201">
        <v>-853914.22</v>
      </c>
      <c r="O624" s="201">
        <v>-904037.6</v>
      </c>
      <c r="P624" s="201">
        <v>-959221.54</v>
      </c>
      <c r="Q624" s="201">
        <v>-1063583.5</v>
      </c>
      <c r="R624" s="201">
        <v>-1216974.53</v>
      </c>
      <c r="S624" s="202">
        <f t="shared" si="120"/>
        <v>-732097.14708333323</v>
      </c>
      <c r="T624" s="179"/>
      <c r="U624" s="181"/>
      <c r="V624" s="182"/>
      <c r="W624" s="182">
        <f t="shared" si="150"/>
        <v>-732097.14708333323</v>
      </c>
      <c r="X624" s="203"/>
      <c r="Y624" s="182"/>
      <c r="Z624" s="182"/>
      <c r="AA624" s="181"/>
      <c r="AB624" s="182"/>
      <c r="AC624" s="256">
        <f t="shared" si="151"/>
        <v>-732097.14708333323</v>
      </c>
      <c r="AD624" s="179"/>
      <c r="AE624" s="179"/>
      <c r="AF624" s="204">
        <f t="shared" si="142"/>
        <v>0</v>
      </c>
    </row>
    <row r="625" spans="1:32">
      <c r="A625" s="179">
        <v>615</v>
      </c>
      <c r="B625" s="199" t="s">
        <v>477</v>
      </c>
      <c r="C625" s="199" t="s">
        <v>399</v>
      </c>
      <c r="D625" s="199" t="s">
        <v>905</v>
      </c>
      <c r="E625" s="225" t="s">
        <v>906</v>
      </c>
      <c r="F625" s="201">
        <v>-112178476.55</v>
      </c>
      <c r="G625" s="201">
        <v>-15541486.24</v>
      </c>
      <c r="H625" s="201">
        <v>-32136970.350000001</v>
      </c>
      <c r="I625" s="201">
        <v>-49933517.75</v>
      </c>
      <c r="J625" s="201">
        <v>-60396406.18</v>
      </c>
      <c r="K625" s="201">
        <v>-67524724.519999996</v>
      </c>
      <c r="L625" s="201">
        <v>-71884740.939999998</v>
      </c>
      <c r="M625" s="201">
        <v>-75559977.310000002</v>
      </c>
      <c r="N625" s="201">
        <v>-78870238.109999999</v>
      </c>
      <c r="O625" s="201">
        <v>-82107883.25</v>
      </c>
      <c r="P625" s="201">
        <v>-88384702.230000004</v>
      </c>
      <c r="Q625" s="201">
        <v>-99293159.810000002</v>
      </c>
      <c r="R625" s="201">
        <v>-116095325.08</v>
      </c>
      <c r="S625" s="202">
        <f t="shared" si="120"/>
        <v>-69647558.95875001</v>
      </c>
      <c r="T625" s="179"/>
      <c r="U625" s="181"/>
      <c r="V625" s="182"/>
      <c r="W625" s="182">
        <f t="shared" si="150"/>
        <v>-69647558.95875001</v>
      </c>
      <c r="X625" s="203"/>
      <c r="Y625" s="182"/>
      <c r="Z625" s="182"/>
      <c r="AA625" s="181"/>
      <c r="AB625" s="182"/>
      <c r="AC625" s="256">
        <f t="shared" si="151"/>
        <v>-69647558.95875001</v>
      </c>
      <c r="AD625" s="179"/>
      <c r="AE625" s="179"/>
      <c r="AF625" s="204">
        <f t="shared" si="142"/>
        <v>0</v>
      </c>
    </row>
    <row r="626" spans="1:32">
      <c r="A626" s="179">
        <v>616</v>
      </c>
      <c r="B626" s="199" t="s">
        <v>477</v>
      </c>
      <c r="C626" s="199" t="s">
        <v>399</v>
      </c>
      <c r="D626" s="199" t="s">
        <v>907</v>
      </c>
      <c r="E626" s="225" t="s">
        <v>921</v>
      </c>
      <c r="F626" s="201">
        <v>-1439586.55</v>
      </c>
      <c r="G626" s="201">
        <v>-506033.06</v>
      </c>
      <c r="H626" s="201">
        <v>1835042.22</v>
      </c>
      <c r="I626" s="201">
        <v>2369542.04</v>
      </c>
      <c r="J626" s="201">
        <v>1868319.35</v>
      </c>
      <c r="K626" s="201">
        <v>1872488.19</v>
      </c>
      <c r="L626" s="201">
        <v>1767546.44</v>
      </c>
      <c r="M626" s="201">
        <v>1807230.59</v>
      </c>
      <c r="N626" s="201">
        <v>1634330.51</v>
      </c>
      <c r="O626" s="201">
        <v>1811732.36</v>
      </c>
      <c r="P626" s="201">
        <v>2334200.54</v>
      </c>
      <c r="Q626" s="201">
        <v>2010314.74</v>
      </c>
      <c r="R626" s="201">
        <v>1197917.97</v>
      </c>
      <c r="S626" s="202">
        <f t="shared" si="120"/>
        <v>1556989.9691666665</v>
      </c>
      <c r="T626" s="179"/>
      <c r="U626" s="181"/>
      <c r="V626" s="182"/>
      <c r="W626" s="182">
        <f t="shared" si="150"/>
        <v>1556989.9691666665</v>
      </c>
      <c r="X626" s="203"/>
      <c r="Y626" s="182"/>
      <c r="Z626" s="182"/>
      <c r="AA626" s="181"/>
      <c r="AB626" s="182"/>
      <c r="AC626" s="256">
        <f t="shared" si="151"/>
        <v>1556989.9691666665</v>
      </c>
      <c r="AD626" s="179"/>
      <c r="AE626" s="179"/>
      <c r="AF626" s="204">
        <f t="shared" si="142"/>
        <v>0</v>
      </c>
    </row>
    <row r="627" spans="1:32">
      <c r="A627" s="179">
        <v>617</v>
      </c>
      <c r="B627" s="199" t="s">
        <v>477</v>
      </c>
      <c r="C627" s="199" t="s">
        <v>399</v>
      </c>
      <c r="D627" s="199" t="s">
        <v>922</v>
      </c>
      <c r="E627" s="225" t="s">
        <v>923</v>
      </c>
      <c r="F627" s="201">
        <v>-2144806.7000000002</v>
      </c>
      <c r="G627" s="201">
        <v>-534993.67000000004</v>
      </c>
      <c r="H627" s="201">
        <v>-1108567.76</v>
      </c>
      <c r="I627" s="201">
        <v>-1725655.1</v>
      </c>
      <c r="J627" s="201">
        <v>-2063499.86</v>
      </c>
      <c r="K627" s="201">
        <v>-2267619.12</v>
      </c>
      <c r="L627" s="201">
        <v>-2379157.91</v>
      </c>
      <c r="M627" s="201">
        <v>-2467884.13</v>
      </c>
      <c r="N627" s="201">
        <v>-2544422.75</v>
      </c>
      <c r="O627" s="201">
        <v>-2618677.42</v>
      </c>
      <c r="P627" s="201">
        <v>-2794060.89</v>
      </c>
      <c r="Q627" s="201">
        <v>-3109450.8</v>
      </c>
      <c r="R627" s="201">
        <v>-3574036.83</v>
      </c>
      <c r="S627" s="202">
        <f t="shared" si="120"/>
        <v>-2206117.5979166669</v>
      </c>
      <c r="T627" s="179"/>
      <c r="U627" s="181"/>
      <c r="V627" s="182"/>
      <c r="W627" s="182">
        <f t="shared" si="150"/>
        <v>-2206117.5979166669</v>
      </c>
      <c r="X627" s="203"/>
      <c r="Y627" s="182"/>
      <c r="Z627" s="182"/>
      <c r="AA627" s="181"/>
      <c r="AB627" s="182"/>
      <c r="AC627" s="256">
        <f t="shared" si="151"/>
        <v>-2206117.5979166669</v>
      </c>
      <c r="AD627" s="179"/>
      <c r="AE627" s="179"/>
      <c r="AF627" s="204">
        <f t="shared" si="142"/>
        <v>0</v>
      </c>
    </row>
    <row r="628" spans="1:32">
      <c r="A628" s="179">
        <v>618</v>
      </c>
      <c r="B628" s="199" t="s">
        <v>477</v>
      </c>
      <c r="C628" s="199" t="s">
        <v>399</v>
      </c>
      <c r="D628" s="199" t="s">
        <v>909</v>
      </c>
      <c r="E628" s="225" t="s">
        <v>910</v>
      </c>
      <c r="F628" s="201">
        <v>-10628565.26</v>
      </c>
      <c r="G628" s="201">
        <v>-1081894.3999999999</v>
      </c>
      <c r="H628" s="201">
        <v>-2267572.48</v>
      </c>
      <c r="I628" s="201">
        <v>-3572928.08</v>
      </c>
      <c r="J628" s="201">
        <v>-4628405.24</v>
      </c>
      <c r="K628" s="201">
        <v>-5366548.62</v>
      </c>
      <c r="L628" s="201">
        <v>-5964647.4900000002</v>
      </c>
      <c r="M628" s="201">
        <v>-6555623.9800000004</v>
      </c>
      <c r="N628" s="201">
        <v>-7188459.2300000004</v>
      </c>
      <c r="O628" s="201">
        <v>-7853023.2599999998</v>
      </c>
      <c r="P628" s="201">
        <v>-8992963.1699999999</v>
      </c>
      <c r="Q628" s="201">
        <v>-10154584.33</v>
      </c>
      <c r="R628" s="201">
        <v>-11495619.82</v>
      </c>
      <c r="S628" s="202">
        <f t="shared" si="120"/>
        <v>-6224061.9016666664</v>
      </c>
      <c r="T628" s="179"/>
      <c r="U628" s="181"/>
      <c r="V628" s="182"/>
      <c r="W628" s="182">
        <f t="shared" si="150"/>
        <v>-6224061.9016666664</v>
      </c>
      <c r="X628" s="203"/>
      <c r="Y628" s="182"/>
      <c r="Z628" s="182"/>
      <c r="AA628" s="181"/>
      <c r="AB628" s="182"/>
      <c r="AC628" s="256">
        <f t="shared" si="151"/>
        <v>-6224061.9016666664</v>
      </c>
      <c r="AD628" s="179"/>
      <c r="AE628" s="179"/>
      <c r="AF628" s="204">
        <f t="shared" si="142"/>
        <v>0</v>
      </c>
    </row>
    <row r="629" spans="1:32">
      <c r="A629" s="179">
        <v>619</v>
      </c>
      <c r="B629" s="199" t="s">
        <v>477</v>
      </c>
      <c r="C629" s="199" t="s">
        <v>399</v>
      </c>
      <c r="D629" s="199" t="s">
        <v>924</v>
      </c>
      <c r="E629" s="225" t="s">
        <v>925</v>
      </c>
      <c r="F629" s="201">
        <v>247687.63</v>
      </c>
      <c r="G629" s="201">
        <v>-11142.35</v>
      </c>
      <c r="H629" s="201">
        <v>42139.87</v>
      </c>
      <c r="I629" s="201">
        <v>130678.66</v>
      </c>
      <c r="J629" s="201">
        <v>213184</v>
      </c>
      <c r="K629" s="201">
        <v>254248.99</v>
      </c>
      <c r="L629" s="201">
        <v>271105.64</v>
      </c>
      <c r="M629" s="201">
        <v>304993.3</v>
      </c>
      <c r="N629" s="201">
        <v>338004.12</v>
      </c>
      <c r="O629" s="201">
        <v>359234.39</v>
      </c>
      <c r="P629" s="201">
        <v>410269.92</v>
      </c>
      <c r="Q629" s="201">
        <v>469226.13</v>
      </c>
      <c r="R629" s="201">
        <v>489197.46</v>
      </c>
      <c r="S629" s="202">
        <f t="shared" si="120"/>
        <v>262532.10125000001</v>
      </c>
      <c r="T629" s="179"/>
      <c r="U629" s="181"/>
      <c r="V629" s="182"/>
      <c r="W629" s="182">
        <f t="shared" si="150"/>
        <v>262532.10125000001</v>
      </c>
      <c r="X629" s="203"/>
      <c r="Y629" s="182"/>
      <c r="Z629" s="182"/>
      <c r="AA629" s="181"/>
      <c r="AB629" s="182"/>
      <c r="AC629" s="256">
        <f t="shared" si="151"/>
        <v>262532.10125000001</v>
      </c>
      <c r="AD629" s="179"/>
      <c r="AE629" s="179"/>
      <c r="AF629" s="204">
        <f t="shared" si="142"/>
        <v>0</v>
      </c>
    </row>
    <row r="630" spans="1:32">
      <c r="A630" s="179">
        <v>620</v>
      </c>
      <c r="B630" s="199" t="s">
        <v>477</v>
      </c>
      <c r="C630" s="199" t="s">
        <v>399</v>
      </c>
      <c r="D630" s="199" t="s">
        <v>926</v>
      </c>
      <c r="E630" s="225" t="s">
        <v>927</v>
      </c>
      <c r="F630" s="201">
        <v>-241595.26</v>
      </c>
      <c r="G630" s="201">
        <v>-48598.97</v>
      </c>
      <c r="H630" s="201">
        <v>-102084.88</v>
      </c>
      <c r="I630" s="201">
        <v>-160996.44</v>
      </c>
      <c r="J630" s="201">
        <v>-206998.02</v>
      </c>
      <c r="K630" s="201">
        <v>-236122.8</v>
      </c>
      <c r="L630" s="201">
        <v>-259644.24</v>
      </c>
      <c r="M630" s="201">
        <v>-283118.45</v>
      </c>
      <c r="N630" s="201">
        <v>-308323.61</v>
      </c>
      <c r="O630" s="201">
        <v>-334833.71999999997</v>
      </c>
      <c r="P630" s="201">
        <v>-381311.17</v>
      </c>
      <c r="Q630" s="201">
        <v>-425847.36</v>
      </c>
      <c r="R630" s="201">
        <v>-473018.25</v>
      </c>
      <c r="S630" s="202">
        <f t="shared" si="120"/>
        <v>-258765.53458333333</v>
      </c>
      <c r="T630" s="179"/>
      <c r="U630" s="181"/>
      <c r="V630" s="182"/>
      <c r="W630" s="182">
        <f t="shared" si="150"/>
        <v>-258765.53458333333</v>
      </c>
      <c r="X630" s="203"/>
      <c r="Y630" s="182"/>
      <c r="Z630" s="182"/>
      <c r="AA630" s="181"/>
      <c r="AB630" s="182"/>
      <c r="AC630" s="256">
        <f t="shared" si="151"/>
        <v>-258765.53458333333</v>
      </c>
      <c r="AD630" s="179"/>
      <c r="AE630" s="179"/>
      <c r="AF630" s="204">
        <f t="shared" si="142"/>
        <v>0</v>
      </c>
    </row>
    <row r="631" spans="1:32">
      <c r="A631" s="179">
        <v>621</v>
      </c>
      <c r="B631" s="199" t="s">
        <v>477</v>
      </c>
      <c r="C631" s="199" t="s">
        <v>399</v>
      </c>
      <c r="D631" s="199" t="s">
        <v>911</v>
      </c>
      <c r="E631" s="225" t="s">
        <v>912</v>
      </c>
      <c r="F631" s="201">
        <v>-29548.43</v>
      </c>
      <c r="G631" s="201">
        <v>0</v>
      </c>
      <c r="H631" s="201">
        <v>0</v>
      </c>
      <c r="I631" s="201">
        <v>0</v>
      </c>
      <c r="J631" s="201">
        <v>0</v>
      </c>
      <c r="K631" s="201">
        <v>0</v>
      </c>
      <c r="L631" s="201">
        <v>0</v>
      </c>
      <c r="M631" s="201">
        <v>0</v>
      </c>
      <c r="N631" s="201">
        <v>0</v>
      </c>
      <c r="O631" s="201">
        <v>0</v>
      </c>
      <c r="P631" s="201">
        <v>0</v>
      </c>
      <c r="Q631" s="201">
        <v>0</v>
      </c>
      <c r="R631" s="201">
        <v>0</v>
      </c>
      <c r="S631" s="202">
        <f t="shared" si="120"/>
        <v>-1231.1845833333334</v>
      </c>
      <c r="T631" s="179"/>
      <c r="U631" s="181"/>
      <c r="V631" s="182"/>
      <c r="W631" s="182">
        <f t="shared" si="150"/>
        <v>-1231.1845833333334</v>
      </c>
      <c r="X631" s="203"/>
      <c r="Y631" s="182"/>
      <c r="Z631" s="182"/>
      <c r="AA631" s="181"/>
      <c r="AB631" s="182"/>
      <c r="AC631" s="256">
        <f t="shared" si="151"/>
        <v>-1231.1845833333334</v>
      </c>
      <c r="AD631" s="179"/>
      <c r="AE631" s="179"/>
      <c r="AF631" s="204">
        <f t="shared" si="142"/>
        <v>0</v>
      </c>
    </row>
    <row r="632" spans="1:32">
      <c r="A632" s="179">
        <v>622</v>
      </c>
      <c r="B632" s="199" t="s">
        <v>477</v>
      </c>
      <c r="C632" s="199" t="s">
        <v>399</v>
      </c>
      <c r="D632" s="199" t="s">
        <v>913</v>
      </c>
      <c r="E632" s="225" t="s">
        <v>914</v>
      </c>
      <c r="F632" s="201">
        <v>-79180712.310000002</v>
      </c>
      <c r="G632" s="201">
        <v>-10499037.24</v>
      </c>
      <c r="H632" s="201">
        <v>-21640694.600000001</v>
      </c>
      <c r="I632" s="201">
        <v>-34241316.68</v>
      </c>
      <c r="J632" s="201">
        <v>-41849021.350000001</v>
      </c>
      <c r="K632" s="201">
        <v>-46892253.909999996</v>
      </c>
      <c r="L632" s="201">
        <v>-50312050.200000003</v>
      </c>
      <c r="M632" s="201">
        <v>-53358566.310000002</v>
      </c>
      <c r="N632" s="201">
        <v>-56188948</v>
      </c>
      <c r="O632" s="201">
        <v>-58893899.530000001</v>
      </c>
      <c r="P632" s="201">
        <v>-63590306.25</v>
      </c>
      <c r="Q632" s="201">
        <v>-71795380.379999995</v>
      </c>
      <c r="R632" s="201">
        <v>-84231132.900000006</v>
      </c>
      <c r="S632" s="202">
        <f t="shared" si="120"/>
        <v>-49247283.087916672</v>
      </c>
      <c r="T632" s="179"/>
      <c r="U632" s="181"/>
      <c r="V632" s="182"/>
      <c r="W632" s="182">
        <f t="shared" si="150"/>
        <v>-49247283.087916672</v>
      </c>
      <c r="X632" s="203"/>
      <c r="Y632" s="182"/>
      <c r="Z632" s="182"/>
      <c r="AA632" s="181"/>
      <c r="AB632" s="182"/>
      <c r="AC632" s="256">
        <f t="shared" si="151"/>
        <v>-49247283.087916672</v>
      </c>
      <c r="AD632" s="179"/>
      <c r="AE632" s="179"/>
      <c r="AF632" s="204">
        <f t="shared" si="142"/>
        <v>0</v>
      </c>
    </row>
    <row r="633" spans="1:32">
      <c r="A633" s="179">
        <v>623</v>
      </c>
      <c r="B633" s="199" t="s">
        <v>477</v>
      </c>
      <c r="C633" s="199" t="s">
        <v>399</v>
      </c>
      <c r="D633" s="199" t="s">
        <v>915</v>
      </c>
      <c r="E633" s="225" t="s">
        <v>928</v>
      </c>
      <c r="F633" s="201">
        <v>188923.97</v>
      </c>
      <c r="G633" s="201">
        <v>-320152.02</v>
      </c>
      <c r="H633" s="201">
        <v>1037055.3</v>
      </c>
      <c r="I633" s="201">
        <v>1816330.28</v>
      </c>
      <c r="J633" s="201">
        <v>1826263.37</v>
      </c>
      <c r="K633" s="201">
        <v>1837282.8</v>
      </c>
      <c r="L633" s="201">
        <v>1883799.34</v>
      </c>
      <c r="M633" s="201">
        <v>1981656.98</v>
      </c>
      <c r="N633" s="201">
        <v>1850432.57</v>
      </c>
      <c r="O633" s="201">
        <v>1996705.13</v>
      </c>
      <c r="P633" s="201">
        <v>2378792.92</v>
      </c>
      <c r="Q633" s="201">
        <v>2798208.6</v>
      </c>
      <c r="R633" s="201">
        <v>2558275.73</v>
      </c>
      <c r="S633" s="202">
        <f t="shared" si="120"/>
        <v>1704997.9266666668</v>
      </c>
      <c r="T633" s="179"/>
      <c r="U633" s="181"/>
      <c r="V633" s="182"/>
      <c r="W633" s="182">
        <f t="shared" si="150"/>
        <v>1704997.9266666668</v>
      </c>
      <c r="X633" s="203"/>
      <c r="Y633" s="182"/>
      <c r="Z633" s="182"/>
      <c r="AA633" s="181"/>
      <c r="AB633" s="182"/>
      <c r="AC633" s="256">
        <f t="shared" si="151"/>
        <v>1704997.9266666668</v>
      </c>
      <c r="AD633" s="179"/>
      <c r="AE633" s="179"/>
      <c r="AF633" s="204">
        <f t="shared" si="142"/>
        <v>0</v>
      </c>
    </row>
    <row r="634" spans="1:32">
      <c r="A634" s="179">
        <v>624</v>
      </c>
      <c r="B634" s="199" t="s">
        <v>477</v>
      </c>
      <c r="C634" s="199" t="s">
        <v>399</v>
      </c>
      <c r="D634" s="199" t="s">
        <v>929</v>
      </c>
      <c r="E634" s="225" t="s">
        <v>930</v>
      </c>
      <c r="F634" s="201">
        <v>-1689706.2</v>
      </c>
      <c r="G634" s="201">
        <v>-402091.06</v>
      </c>
      <c r="H634" s="201">
        <v>-829567.37</v>
      </c>
      <c r="I634" s="201">
        <v>-1314201.75</v>
      </c>
      <c r="J634" s="201">
        <v>-1593120.94</v>
      </c>
      <c r="K634" s="201">
        <v>-1760151.94</v>
      </c>
      <c r="L634" s="201">
        <v>-1868839.88</v>
      </c>
      <c r="M634" s="201">
        <v>-1964165.18</v>
      </c>
      <c r="N634" s="201">
        <v>-2052119.74</v>
      </c>
      <c r="O634" s="201">
        <v>-2135304.36</v>
      </c>
      <c r="P634" s="201">
        <v>-2287736.65</v>
      </c>
      <c r="Q634" s="201">
        <v>-2567636.0299999998</v>
      </c>
      <c r="R634" s="201">
        <v>-2955922.48</v>
      </c>
      <c r="S634" s="202">
        <f t="shared" si="120"/>
        <v>-1758145.7699999998</v>
      </c>
      <c r="T634" s="179"/>
      <c r="U634" s="181"/>
      <c r="V634" s="182"/>
      <c r="W634" s="182">
        <f t="shared" si="150"/>
        <v>-1758145.7699999998</v>
      </c>
      <c r="X634" s="203"/>
      <c r="Y634" s="182"/>
      <c r="Z634" s="182"/>
      <c r="AA634" s="181"/>
      <c r="AB634" s="182"/>
      <c r="AC634" s="256">
        <f t="shared" si="151"/>
        <v>-1758145.7699999998</v>
      </c>
      <c r="AD634" s="179"/>
      <c r="AE634" s="179"/>
      <c r="AF634" s="204">
        <f t="shared" si="142"/>
        <v>0</v>
      </c>
    </row>
    <row r="635" spans="1:32">
      <c r="A635" s="179">
        <v>625</v>
      </c>
      <c r="B635" s="199" t="s">
        <v>477</v>
      </c>
      <c r="C635" s="199" t="s">
        <v>399</v>
      </c>
      <c r="D635" s="199" t="s">
        <v>917</v>
      </c>
      <c r="E635" s="225" t="s">
        <v>918</v>
      </c>
      <c r="F635" s="201">
        <v>-54452.09</v>
      </c>
      <c r="G635" s="201">
        <v>-3344.32</v>
      </c>
      <c r="H635" s="201">
        <v>-7503.29</v>
      </c>
      <c r="I635" s="201">
        <v>-10068.129999999999</v>
      </c>
      <c r="J635" s="201">
        <v>-10068.129999999999</v>
      </c>
      <c r="K635" s="201">
        <v>-10068.129999999999</v>
      </c>
      <c r="L635" s="201">
        <v>-12828.35</v>
      </c>
      <c r="M635" s="201">
        <v>-12828.35</v>
      </c>
      <c r="N635" s="201">
        <v>-18661.25</v>
      </c>
      <c r="O635" s="201">
        <v>-18661.25</v>
      </c>
      <c r="P635" s="201">
        <v>-47642.78</v>
      </c>
      <c r="Q635" s="201">
        <v>-47642.78</v>
      </c>
      <c r="R635" s="201">
        <v>-51429.03</v>
      </c>
      <c r="S635" s="202">
        <f t="shared" si="120"/>
        <v>-21021.443333333333</v>
      </c>
      <c r="T635" s="179"/>
      <c r="U635" s="181"/>
      <c r="V635" s="182"/>
      <c r="W635" s="182">
        <f t="shared" si="150"/>
        <v>-21021.443333333333</v>
      </c>
      <c r="X635" s="203"/>
      <c r="Y635" s="182"/>
      <c r="Z635" s="182"/>
      <c r="AA635" s="181"/>
      <c r="AB635" s="182"/>
      <c r="AC635" s="256">
        <f t="shared" si="151"/>
        <v>-21021.443333333333</v>
      </c>
      <c r="AD635" s="179"/>
      <c r="AE635" s="179"/>
      <c r="AF635" s="204">
        <f t="shared" si="142"/>
        <v>0</v>
      </c>
    </row>
    <row r="636" spans="1:32">
      <c r="A636" s="179">
        <v>626</v>
      </c>
      <c r="B636" s="199" t="s">
        <v>477</v>
      </c>
      <c r="C636" s="199" t="s">
        <v>399</v>
      </c>
      <c r="D636" s="199" t="s">
        <v>931</v>
      </c>
      <c r="E636" s="225" t="s">
        <v>932</v>
      </c>
      <c r="F636" s="201">
        <v>-2345.14</v>
      </c>
      <c r="G636" s="201">
        <v>-107.98</v>
      </c>
      <c r="H636" s="201">
        <v>-172.24</v>
      </c>
      <c r="I636" s="201">
        <v>-232.24</v>
      </c>
      <c r="J636" s="201">
        <v>-291.83</v>
      </c>
      <c r="K636" s="201">
        <v>-438.9</v>
      </c>
      <c r="L636" s="201">
        <v>-602.17999999999995</v>
      </c>
      <c r="M636" s="201">
        <v>-661.66</v>
      </c>
      <c r="N636" s="201">
        <v>-833.15</v>
      </c>
      <c r="O636" s="201">
        <v>-891.83</v>
      </c>
      <c r="P636" s="201">
        <v>-1231.9100000000001</v>
      </c>
      <c r="Q636" s="201">
        <v>-1511.6</v>
      </c>
      <c r="R636" s="201">
        <v>-1933.11</v>
      </c>
      <c r="S636" s="202">
        <f t="shared" si="120"/>
        <v>-759.55375000000004</v>
      </c>
      <c r="T636" s="179"/>
      <c r="U636" s="181"/>
      <c r="V636" s="182"/>
      <c r="W636" s="182">
        <f t="shared" si="150"/>
        <v>-759.55375000000004</v>
      </c>
      <c r="X636" s="203"/>
      <c r="Y636" s="182"/>
      <c r="Z636" s="182"/>
      <c r="AA636" s="181"/>
      <c r="AB636" s="182"/>
      <c r="AC636" s="256">
        <f t="shared" si="151"/>
        <v>-759.55375000000004</v>
      </c>
      <c r="AD636" s="179"/>
      <c r="AE636" s="179"/>
      <c r="AF636" s="204">
        <f t="shared" si="142"/>
        <v>0</v>
      </c>
    </row>
    <row r="637" spans="1:32">
      <c r="A637" s="179">
        <v>627</v>
      </c>
      <c r="B637" s="199" t="s">
        <v>477</v>
      </c>
      <c r="C637" s="199" t="s">
        <v>399</v>
      </c>
      <c r="D637" s="199" t="s">
        <v>933</v>
      </c>
      <c r="E637" s="225" t="s">
        <v>934</v>
      </c>
      <c r="F637" s="201">
        <v>-3467.93</v>
      </c>
      <c r="G637" s="201">
        <v>-496.98</v>
      </c>
      <c r="H637" s="201">
        <v>-920.1</v>
      </c>
      <c r="I637" s="201">
        <v>-1318</v>
      </c>
      <c r="J637" s="201">
        <v>-1584.26</v>
      </c>
      <c r="K637" s="201">
        <v>-1767.52</v>
      </c>
      <c r="L637" s="201">
        <v>-1957.05</v>
      </c>
      <c r="M637" s="201">
        <v>-2080.4499999999998</v>
      </c>
      <c r="N637" s="201">
        <v>-2241.88</v>
      </c>
      <c r="O637" s="201">
        <v>-2378.21</v>
      </c>
      <c r="P637" s="201">
        <v>-2752.26</v>
      </c>
      <c r="Q637" s="201">
        <v>-2972.64</v>
      </c>
      <c r="R637" s="201">
        <v>-3356.48</v>
      </c>
      <c r="S637" s="202">
        <f t="shared" si="120"/>
        <v>-1990.1295833333334</v>
      </c>
      <c r="T637" s="179"/>
      <c r="U637" s="181"/>
      <c r="V637" s="182"/>
      <c r="W637" s="182">
        <f t="shared" si="150"/>
        <v>-1990.1295833333334</v>
      </c>
      <c r="X637" s="203"/>
      <c r="Y637" s="182"/>
      <c r="Z637" s="182"/>
      <c r="AA637" s="181"/>
      <c r="AB637" s="182"/>
      <c r="AC637" s="256">
        <f t="shared" si="151"/>
        <v>-1990.1295833333334</v>
      </c>
      <c r="AD637" s="179"/>
      <c r="AE637" s="179"/>
      <c r="AF637" s="204">
        <f t="shared" si="142"/>
        <v>0</v>
      </c>
    </row>
    <row r="638" spans="1:32">
      <c r="A638" s="179">
        <v>628</v>
      </c>
      <c r="B638" s="179" t="s">
        <v>477</v>
      </c>
      <c r="C638" s="199" t="s">
        <v>399</v>
      </c>
      <c r="D638" s="199" t="s">
        <v>935</v>
      </c>
      <c r="E638" s="225" t="s">
        <v>936</v>
      </c>
      <c r="F638" s="201">
        <v>-35.46</v>
      </c>
      <c r="G638" s="201">
        <v>-2.1800000000000002</v>
      </c>
      <c r="H638" s="201">
        <v>-2.37</v>
      </c>
      <c r="I638" s="201">
        <v>-2.37</v>
      </c>
      <c r="J638" s="201">
        <v>-2.37</v>
      </c>
      <c r="K638" s="201">
        <v>-5.9</v>
      </c>
      <c r="L638" s="201">
        <v>-10.06</v>
      </c>
      <c r="M638" s="201">
        <v>-10.06</v>
      </c>
      <c r="N638" s="201">
        <v>-14.55</v>
      </c>
      <c r="O638" s="201">
        <v>-14.55</v>
      </c>
      <c r="P638" s="201">
        <v>-25.87</v>
      </c>
      <c r="Q638" s="201">
        <v>-34.6</v>
      </c>
      <c r="R638" s="201">
        <v>-47.51</v>
      </c>
      <c r="S638" s="202">
        <f t="shared" si="120"/>
        <v>-13.863750000000001</v>
      </c>
      <c r="T638" s="179"/>
      <c r="U638" s="181"/>
      <c r="V638" s="182"/>
      <c r="W638" s="182">
        <f t="shared" si="150"/>
        <v>-13.863750000000001</v>
      </c>
      <c r="X638" s="203"/>
      <c r="Y638" s="182"/>
      <c r="Z638" s="182"/>
      <c r="AA638" s="181"/>
      <c r="AB638" s="182"/>
      <c r="AC638" s="256">
        <f t="shared" si="151"/>
        <v>-13.863750000000001</v>
      </c>
      <c r="AD638" s="179"/>
      <c r="AE638" s="179"/>
      <c r="AF638" s="204">
        <f t="shared" si="142"/>
        <v>0</v>
      </c>
    </row>
    <row r="639" spans="1:32">
      <c r="A639" s="179">
        <v>629</v>
      </c>
      <c r="B639" s="179" t="s">
        <v>477</v>
      </c>
      <c r="C639" s="199" t="s">
        <v>399</v>
      </c>
      <c r="D639" s="199" t="s">
        <v>937</v>
      </c>
      <c r="E639" s="225" t="s">
        <v>938</v>
      </c>
      <c r="F639" s="201">
        <v>-3266.14</v>
      </c>
      <c r="G639" s="201">
        <v>0</v>
      </c>
      <c r="H639" s="201">
        <v>0</v>
      </c>
      <c r="I639" s="201">
        <v>0</v>
      </c>
      <c r="J639" s="201">
        <v>0</v>
      </c>
      <c r="K639" s="201">
        <v>0</v>
      </c>
      <c r="L639" s="201">
        <v>0</v>
      </c>
      <c r="M639" s="201">
        <v>0</v>
      </c>
      <c r="N639" s="201">
        <v>0</v>
      </c>
      <c r="O639" s="201">
        <v>0</v>
      </c>
      <c r="P639" s="201">
        <v>0</v>
      </c>
      <c r="Q639" s="201">
        <v>0</v>
      </c>
      <c r="R639" s="201">
        <v>0</v>
      </c>
      <c r="S639" s="202">
        <f t="shared" si="120"/>
        <v>-136.08916666666667</v>
      </c>
      <c r="T639" s="179"/>
      <c r="U639" s="181"/>
      <c r="V639" s="182"/>
      <c r="W639" s="182">
        <f t="shared" si="150"/>
        <v>-136.08916666666667</v>
      </c>
      <c r="X639" s="203"/>
      <c r="Y639" s="182"/>
      <c r="Z639" s="182"/>
      <c r="AA639" s="181"/>
      <c r="AB639" s="182"/>
      <c r="AC639" s="256">
        <f t="shared" si="151"/>
        <v>-136.08916666666667</v>
      </c>
      <c r="AD639" s="179"/>
      <c r="AE639" s="179"/>
      <c r="AF639" s="204">
        <f t="shared" si="142"/>
        <v>0</v>
      </c>
    </row>
    <row r="640" spans="1:32">
      <c r="A640" s="179">
        <v>630</v>
      </c>
      <c r="B640" s="179" t="s">
        <v>477</v>
      </c>
      <c r="C640" s="199" t="s">
        <v>399</v>
      </c>
      <c r="D640" s="199" t="s">
        <v>919</v>
      </c>
      <c r="E640" s="225" t="s">
        <v>920</v>
      </c>
      <c r="F640" s="201">
        <v>-1213225.9099999999</v>
      </c>
      <c r="G640" s="201">
        <v>-124207.65</v>
      </c>
      <c r="H640" s="201">
        <v>-247565.82</v>
      </c>
      <c r="I640" s="201">
        <v>-376285.15</v>
      </c>
      <c r="J640" s="201">
        <v>-495128.44</v>
      </c>
      <c r="K640" s="201">
        <v>-602311.25</v>
      </c>
      <c r="L640" s="201">
        <v>-682926.34</v>
      </c>
      <c r="M640" s="201">
        <v>-746372.73</v>
      </c>
      <c r="N640" s="201">
        <v>-816340.67</v>
      </c>
      <c r="O640" s="201">
        <v>-870684.71</v>
      </c>
      <c r="P640" s="201">
        <v>-933734.32</v>
      </c>
      <c r="Q640" s="201">
        <v>-1061766.92</v>
      </c>
      <c r="R640" s="201">
        <v>-1202440.45</v>
      </c>
      <c r="S640" s="202">
        <f t="shared" si="120"/>
        <v>-680429.76500000001</v>
      </c>
      <c r="T640" s="179"/>
      <c r="U640" s="181"/>
      <c r="V640" s="182"/>
      <c r="W640" s="182">
        <f t="shared" si="150"/>
        <v>-680429.76500000001</v>
      </c>
      <c r="X640" s="203"/>
      <c r="Y640" s="182"/>
      <c r="Z640" s="182"/>
      <c r="AA640" s="181"/>
      <c r="AB640" s="182"/>
      <c r="AC640" s="256">
        <f t="shared" si="151"/>
        <v>-680429.76500000001</v>
      </c>
      <c r="AD640" s="179"/>
      <c r="AE640" s="179"/>
      <c r="AF640" s="204">
        <f t="shared" si="142"/>
        <v>0</v>
      </c>
    </row>
    <row r="641" spans="1:32">
      <c r="A641" s="179">
        <v>631</v>
      </c>
      <c r="B641" s="199" t="s">
        <v>477</v>
      </c>
      <c r="C641" s="199" t="s">
        <v>399</v>
      </c>
      <c r="D641" s="199" t="s">
        <v>939</v>
      </c>
      <c r="E641" s="225" t="s">
        <v>940</v>
      </c>
      <c r="F641" s="201">
        <v>-37768.239999999998</v>
      </c>
      <c r="G641" s="201">
        <v>-6134.82</v>
      </c>
      <c r="H641" s="201">
        <v>-12012.5</v>
      </c>
      <c r="I641" s="201">
        <v>-13324.49</v>
      </c>
      <c r="J641" s="201">
        <v>-16701.689999999999</v>
      </c>
      <c r="K641" s="201">
        <v>-18129.04</v>
      </c>
      <c r="L641" s="201">
        <v>-19178.830000000002</v>
      </c>
      <c r="M641" s="201">
        <v>-18400.28</v>
      </c>
      <c r="N641" s="201">
        <v>-20825.009999999998</v>
      </c>
      <c r="O641" s="201">
        <v>-19444.53</v>
      </c>
      <c r="P641" s="201">
        <v>-36753.32</v>
      </c>
      <c r="Q641" s="201">
        <v>-18014.23</v>
      </c>
      <c r="R641" s="201">
        <v>-20059.57</v>
      </c>
      <c r="S641" s="202">
        <f t="shared" si="120"/>
        <v>-18986.053750000003</v>
      </c>
      <c r="T641" s="179"/>
      <c r="U641" s="181"/>
      <c r="V641" s="182"/>
      <c r="W641" s="182">
        <f t="shared" si="150"/>
        <v>-18986.053750000003</v>
      </c>
      <c r="X641" s="203"/>
      <c r="Y641" s="182"/>
      <c r="Z641" s="182"/>
      <c r="AA641" s="181"/>
      <c r="AB641" s="182"/>
      <c r="AC641" s="256">
        <f t="shared" si="151"/>
        <v>-18986.053750000003</v>
      </c>
      <c r="AD641" s="179"/>
      <c r="AE641" s="179"/>
      <c r="AF641" s="204">
        <f t="shared" si="142"/>
        <v>0</v>
      </c>
    </row>
    <row r="642" spans="1:32">
      <c r="A642" s="179">
        <v>632</v>
      </c>
      <c r="B642" s="199" t="s">
        <v>477</v>
      </c>
      <c r="C642" s="199" t="s">
        <v>399</v>
      </c>
      <c r="D642" s="199" t="s">
        <v>941</v>
      </c>
      <c r="E642" s="225" t="s">
        <v>942</v>
      </c>
      <c r="F642" s="201">
        <v>-33021.06</v>
      </c>
      <c r="G642" s="201">
        <v>-7173.67</v>
      </c>
      <c r="H642" s="201">
        <v>-14301.33</v>
      </c>
      <c r="I642" s="201">
        <v>-21742.2</v>
      </c>
      <c r="J642" s="201">
        <v>-28576.12</v>
      </c>
      <c r="K642" s="201">
        <v>-33849.120000000003</v>
      </c>
      <c r="L642" s="201">
        <v>-37766.85</v>
      </c>
      <c r="M642" s="201">
        <v>-40823.43</v>
      </c>
      <c r="N642" s="201">
        <v>-44129.01</v>
      </c>
      <c r="O642" s="201">
        <v>-46707.47</v>
      </c>
      <c r="P642" s="201">
        <v>-49776.58</v>
      </c>
      <c r="Q642" s="201">
        <v>-56188.43</v>
      </c>
      <c r="R642" s="201">
        <v>-62243.55</v>
      </c>
      <c r="S642" s="202">
        <f t="shared" si="120"/>
        <v>-35722.209583333337</v>
      </c>
      <c r="T642" s="179"/>
      <c r="U642" s="181"/>
      <c r="V642" s="182"/>
      <c r="W642" s="182">
        <f t="shared" si="150"/>
        <v>-35722.209583333337</v>
      </c>
      <c r="X642" s="203"/>
      <c r="Y642" s="182"/>
      <c r="Z642" s="182"/>
      <c r="AA642" s="181"/>
      <c r="AB642" s="182"/>
      <c r="AC642" s="256">
        <f t="shared" si="151"/>
        <v>-35722.209583333337</v>
      </c>
      <c r="AD642" s="179"/>
      <c r="AE642" s="179"/>
      <c r="AF642" s="204">
        <f t="shared" si="142"/>
        <v>0</v>
      </c>
    </row>
    <row r="643" spans="1:32">
      <c r="A643" s="179">
        <v>633</v>
      </c>
      <c r="B643" s="199" t="s">
        <v>475</v>
      </c>
      <c r="C643" s="199" t="s">
        <v>400</v>
      </c>
      <c r="D643" s="199" t="s">
        <v>905</v>
      </c>
      <c r="E643" s="225" t="s">
        <v>943</v>
      </c>
      <c r="F643" s="201">
        <v>999034.86</v>
      </c>
      <c r="G643" s="201">
        <v>-62177.74</v>
      </c>
      <c r="H643" s="201">
        <v>-410981.96</v>
      </c>
      <c r="I643" s="201">
        <v>998030.61</v>
      </c>
      <c r="J643" s="201">
        <v>1978429.15</v>
      </c>
      <c r="K643" s="201">
        <v>2907179.96</v>
      </c>
      <c r="L643" s="201">
        <v>3123756.83</v>
      </c>
      <c r="M643" s="201">
        <v>3282263.93</v>
      </c>
      <c r="N643" s="201">
        <v>3538652.94</v>
      </c>
      <c r="O643" s="201">
        <v>3142494.99</v>
      </c>
      <c r="P643" s="201">
        <v>1649019.22</v>
      </c>
      <c r="Q643" s="201">
        <v>586257.81000000006</v>
      </c>
      <c r="R643" s="201">
        <v>64063.2600000003</v>
      </c>
      <c r="S643" s="202">
        <f t="shared" si="120"/>
        <v>1772039.5666666664</v>
      </c>
      <c r="T643" s="179"/>
      <c r="U643" s="181"/>
      <c r="V643" s="182"/>
      <c r="W643" s="182">
        <f t="shared" si="150"/>
        <v>1772039.5666666664</v>
      </c>
      <c r="X643" s="203"/>
      <c r="Y643" s="182"/>
      <c r="Z643" s="182"/>
      <c r="AA643" s="181"/>
      <c r="AB643" s="182"/>
      <c r="AC643" s="256">
        <f t="shared" si="151"/>
        <v>1772039.5666666664</v>
      </c>
      <c r="AD643" s="179"/>
      <c r="AE643" s="179"/>
      <c r="AF643" s="204">
        <f t="shared" si="142"/>
        <v>0</v>
      </c>
    </row>
    <row r="644" spans="1:32">
      <c r="A644" s="179">
        <v>634</v>
      </c>
      <c r="B644" s="199" t="s">
        <v>475</v>
      </c>
      <c r="C644" s="199" t="s">
        <v>400</v>
      </c>
      <c r="D644" s="199" t="s">
        <v>913</v>
      </c>
      <c r="E644" s="225" t="s">
        <v>944</v>
      </c>
      <c r="F644" s="201">
        <v>550202.9</v>
      </c>
      <c r="G644" s="201">
        <v>24382.080000000002</v>
      </c>
      <c r="H644" s="201">
        <v>-220380.4</v>
      </c>
      <c r="I644" s="201">
        <v>555464.92000000004</v>
      </c>
      <c r="J644" s="201">
        <v>1141879.06</v>
      </c>
      <c r="K644" s="201">
        <v>1624968</v>
      </c>
      <c r="L644" s="201">
        <v>1723115.26</v>
      </c>
      <c r="M644" s="201">
        <v>1750801.68</v>
      </c>
      <c r="N644" s="201">
        <v>1927594.36</v>
      </c>
      <c r="O644" s="201">
        <v>1631275.81</v>
      </c>
      <c r="P644" s="201">
        <v>761588.56</v>
      </c>
      <c r="Q644" s="201">
        <v>-1162.87000000023</v>
      </c>
      <c r="R644" s="201">
        <v>-116275.02</v>
      </c>
      <c r="S644" s="202">
        <f t="shared" si="120"/>
        <v>928040.86666666658</v>
      </c>
      <c r="T644" s="179"/>
      <c r="U644" s="181"/>
      <c r="V644" s="182"/>
      <c r="W644" s="182">
        <f t="shared" si="150"/>
        <v>928040.86666666658</v>
      </c>
      <c r="X644" s="203"/>
      <c r="Y644" s="182"/>
      <c r="Z644" s="182"/>
      <c r="AA644" s="181"/>
      <c r="AB644" s="182"/>
      <c r="AC644" s="256">
        <f t="shared" si="151"/>
        <v>928040.86666666658</v>
      </c>
      <c r="AD644" s="179"/>
      <c r="AE644" s="179"/>
      <c r="AF644" s="204">
        <f t="shared" si="142"/>
        <v>0</v>
      </c>
    </row>
    <row r="645" spans="1:32">
      <c r="A645" s="179">
        <v>635</v>
      </c>
      <c r="B645" s="179" t="s">
        <v>475</v>
      </c>
      <c r="C645" s="199" t="s">
        <v>400</v>
      </c>
      <c r="D645" s="199" t="s">
        <v>919</v>
      </c>
      <c r="E645" s="225" t="s">
        <v>945</v>
      </c>
      <c r="F645" s="201">
        <v>47343.45</v>
      </c>
      <c r="G645" s="201">
        <v>-1561.66</v>
      </c>
      <c r="H645" s="201">
        <v>-1964.01</v>
      </c>
      <c r="I645" s="201">
        <v>18406.63</v>
      </c>
      <c r="J645" s="201">
        <v>68118.36</v>
      </c>
      <c r="K645" s="201">
        <v>86737.25</v>
      </c>
      <c r="L645" s="201">
        <v>99234.39</v>
      </c>
      <c r="M645" s="201">
        <v>100444.61</v>
      </c>
      <c r="N645" s="201">
        <v>102851.18</v>
      </c>
      <c r="O645" s="201">
        <v>97749.4</v>
      </c>
      <c r="P645" s="201">
        <v>48261.72</v>
      </c>
      <c r="Q645" s="201">
        <v>-850.15999999998905</v>
      </c>
      <c r="R645" s="201">
        <v>-32783.61</v>
      </c>
      <c r="S645" s="202">
        <f t="shared" si="120"/>
        <v>52058.969166666669</v>
      </c>
      <c r="T645" s="179"/>
      <c r="U645" s="181"/>
      <c r="V645" s="182"/>
      <c r="W645" s="182">
        <f t="shared" si="150"/>
        <v>52058.969166666669</v>
      </c>
      <c r="X645" s="203"/>
      <c r="Y645" s="182"/>
      <c r="Z645" s="182"/>
      <c r="AA645" s="181"/>
      <c r="AB645" s="182"/>
      <c r="AC645" s="256">
        <f t="shared" si="151"/>
        <v>52058.969166666669</v>
      </c>
      <c r="AD645" s="179"/>
      <c r="AE645" s="179"/>
      <c r="AF645" s="204">
        <f t="shared" si="142"/>
        <v>0</v>
      </c>
    </row>
    <row r="646" spans="1:32">
      <c r="A646" s="179">
        <v>636</v>
      </c>
      <c r="B646" s="179" t="s">
        <v>477</v>
      </c>
      <c r="C646" s="199" t="s">
        <v>400</v>
      </c>
      <c r="D646" s="199" t="s">
        <v>905</v>
      </c>
      <c r="E646" s="225" t="s">
        <v>943</v>
      </c>
      <c r="F646" s="201">
        <v>3374622.68</v>
      </c>
      <c r="G646" s="201">
        <v>-1344.14</v>
      </c>
      <c r="H646" s="201">
        <v>-2463980.2999999998</v>
      </c>
      <c r="I646" s="201">
        <v>1886464.21</v>
      </c>
      <c r="J646" s="201">
        <v>5241236.08</v>
      </c>
      <c r="K646" s="201">
        <v>7130166.5199999996</v>
      </c>
      <c r="L646" s="201">
        <v>8034036.7699999996</v>
      </c>
      <c r="M646" s="201">
        <v>8135627.71</v>
      </c>
      <c r="N646" s="201">
        <v>8892139.3300000001</v>
      </c>
      <c r="O646" s="201">
        <v>7631615.7800000003</v>
      </c>
      <c r="P646" s="201">
        <v>3903787.65</v>
      </c>
      <c r="Q646" s="201">
        <v>-192516.25</v>
      </c>
      <c r="R646" s="201">
        <v>-2017201.21</v>
      </c>
      <c r="S646" s="202">
        <f t="shared" si="120"/>
        <v>4072995.3412500001</v>
      </c>
      <c r="T646" s="179"/>
      <c r="U646" s="181"/>
      <c r="V646" s="182"/>
      <c r="W646" s="182">
        <f t="shared" si="150"/>
        <v>4072995.3412500001</v>
      </c>
      <c r="X646" s="203"/>
      <c r="Y646" s="182"/>
      <c r="Z646" s="182"/>
      <c r="AA646" s="181"/>
      <c r="AB646" s="182"/>
      <c r="AC646" s="256">
        <f t="shared" si="151"/>
        <v>4072995.3412500001</v>
      </c>
      <c r="AD646" s="179"/>
      <c r="AE646" s="179"/>
      <c r="AF646" s="204">
        <f t="shared" si="142"/>
        <v>0</v>
      </c>
    </row>
    <row r="647" spans="1:32">
      <c r="A647" s="179">
        <v>637</v>
      </c>
      <c r="B647" s="199" t="s">
        <v>477</v>
      </c>
      <c r="C647" s="199" t="s">
        <v>400</v>
      </c>
      <c r="D647" s="199" t="s">
        <v>913</v>
      </c>
      <c r="E647" s="225" t="s">
        <v>944</v>
      </c>
      <c r="F647" s="201">
        <v>2090238.1</v>
      </c>
      <c r="G647" s="201">
        <v>16964.689999999999</v>
      </c>
      <c r="H647" s="201">
        <v>-1611473.73</v>
      </c>
      <c r="I647" s="201">
        <v>1033586.64</v>
      </c>
      <c r="J647" s="201">
        <v>3241911.49</v>
      </c>
      <c r="K647" s="201">
        <v>4721962.2</v>
      </c>
      <c r="L647" s="201">
        <v>5158958.49</v>
      </c>
      <c r="M647" s="201">
        <v>5096312.51</v>
      </c>
      <c r="N647" s="201">
        <v>5782423.8700000001</v>
      </c>
      <c r="O647" s="201">
        <v>4516556.3499999996</v>
      </c>
      <c r="P647" s="201">
        <v>1282667.2</v>
      </c>
      <c r="Q647" s="201">
        <v>-2415264.3199999998</v>
      </c>
      <c r="R647" s="201">
        <v>-3501522.79</v>
      </c>
      <c r="S647" s="202">
        <f t="shared" si="120"/>
        <v>2176580.2537499997</v>
      </c>
      <c r="T647" s="179"/>
      <c r="U647" s="181"/>
      <c r="V647" s="182"/>
      <c r="W647" s="182">
        <f t="shared" si="150"/>
        <v>2176580.2537499997</v>
      </c>
      <c r="X647" s="203"/>
      <c r="Y647" s="182"/>
      <c r="Z647" s="182"/>
      <c r="AA647" s="181"/>
      <c r="AB647" s="182"/>
      <c r="AC647" s="256">
        <f t="shared" si="151"/>
        <v>2176580.2537499997</v>
      </c>
      <c r="AD647" s="179"/>
      <c r="AE647" s="179"/>
      <c r="AF647" s="204">
        <f t="shared" si="142"/>
        <v>0</v>
      </c>
    </row>
    <row r="648" spans="1:32">
      <c r="A648" s="179">
        <v>638</v>
      </c>
      <c r="B648" s="199" t="s">
        <v>477</v>
      </c>
      <c r="C648" s="199" t="s">
        <v>400</v>
      </c>
      <c r="D648" s="199" t="s">
        <v>931</v>
      </c>
      <c r="E648" s="225" t="s">
        <v>946</v>
      </c>
      <c r="F648" s="201">
        <v>237.33</v>
      </c>
      <c r="G648" s="201">
        <v>45.73</v>
      </c>
      <c r="H648" s="201">
        <v>50.18</v>
      </c>
      <c r="I648" s="201">
        <v>50.18</v>
      </c>
      <c r="J648" s="201">
        <v>-40.89</v>
      </c>
      <c r="K648" s="201">
        <v>-57.24</v>
      </c>
      <c r="L648" s="201">
        <v>50.18</v>
      </c>
      <c r="M648" s="201">
        <v>-65.78</v>
      </c>
      <c r="N648" s="201">
        <v>50.18</v>
      </c>
      <c r="O648" s="201">
        <v>-242.21</v>
      </c>
      <c r="P648" s="201">
        <v>-175.34</v>
      </c>
      <c r="Q648" s="201">
        <v>-322.68</v>
      </c>
      <c r="R648" s="201">
        <v>-148.01</v>
      </c>
      <c r="S648" s="202">
        <f t="shared" si="120"/>
        <v>-51.085833333333341</v>
      </c>
      <c r="T648" s="179"/>
      <c r="U648" s="181"/>
      <c r="V648" s="182"/>
      <c r="W648" s="182">
        <f t="shared" si="150"/>
        <v>-51.085833333333341</v>
      </c>
      <c r="X648" s="203"/>
      <c r="Y648" s="182"/>
      <c r="Z648" s="182"/>
      <c r="AA648" s="181"/>
      <c r="AB648" s="182"/>
      <c r="AC648" s="256">
        <f t="shared" si="151"/>
        <v>-51.085833333333341</v>
      </c>
      <c r="AD648" s="179"/>
      <c r="AE648" s="179"/>
      <c r="AF648" s="204">
        <f t="shared" si="142"/>
        <v>0</v>
      </c>
    </row>
    <row r="649" spans="1:32">
      <c r="A649" s="179">
        <v>639</v>
      </c>
      <c r="B649" s="199" t="s">
        <v>477</v>
      </c>
      <c r="C649" s="199" t="s">
        <v>400</v>
      </c>
      <c r="D649" s="199" t="s">
        <v>919</v>
      </c>
      <c r="E649" s="225" t="s">
        <v>945</v>
      </c>
      <c r="F649" s="201">
        <v>13073.21</v>
      </c>
      <c r="G649" s="201">
        <v>810.06</v>
      </c>
      <c r="H649" s="201">
        <v>-4698.57</v>
      </c>
      <c r="I649" s="201">
        <v>6377.51</v>
      </c>
      <c r="J649" s="201">
        <v>19799.46</v>
      </c>
      <c r="K649" s="201">
        <v>47956.29</v>
      </c>
      <c r="L649" s="201">
        <v>65917.63</v>
      </c>
      <c r="M649" s="201">
        <v>59345.55</v>
      </c>
      <c r="N649" s="201">
        <v>75562.240000000005</v>
      </c>
      <c r="O649" s="201">
        <v>65454.82</v>
      </c>
      <c r="P649" s="201">
        <v>-5508.2399999999898</v>
      </c>
      <c r="Q649" s="201">
        <v>-18245.77</v>
      </c>
      <c r="R649" s="201">
        <v>-33675.279999999999</v>
      </c>
      <c r="S649" s="202">
        <f t="shared" si="120"/>
        <v>25205.828750000001</v>
      </c>
      <c r="T649" s="179"/>
      <c r="U649" s="181"/>
      <c r="V649" s="182"/>
      <c r="W649" s="182">
        <f t="shared" si="150"/>
        <v>25205.828750000001</v>
      </c>
      <c r="X649" s="203"/>
      <c r="Y649" s="182"/>
      <c r="Z649" s="182"/>
      <c r="AA649" s="181"/>
      <c r="AB649" s="182"/>
      <c r="AC649" s="256">
        <f t="shared" si="151"/>
        <v>25205.828750000001</v>
      </c>
      <c r="AD649" s="179"/>
      <c r="AE649" s="179"/>
      <c r="AF649" s="204">
        <f t="shared" si="142"/>
        <v>0</v>
      </c>
    </row>
    <row r="650" spans="1:32">
      <c r="A650" s="179">
        <v>640</v>
      </c>
      <c r="B650" s="199" t="s">
        <v>477</v>
      </c>
      <c r="C650" s="199" t="s">
        <v>400</v>
      </c>
      <c r="D650" s="199" t="s">
        <v>922</v>
      </c>
      <c r="E650" s="225" t="s">
        <v>1108</v>
      </c>
      <c r="F650" s="201">
        <v>0</v>
      </c>
      <c r="G650" s="201">
        <v>0</v>
      </c>
      <c r="H650" s="201">
        <v>-90871.42</v>
      </c>
      <c r="I650" s="201">
        <v>69660.240000000005</v>
      </c>
      <c r="J650" s="201">
        <v>209531.44</v>
      </c>
      <c r="K650" s="201">
        <v>272514.12</v>
      </c>
      <c r="L650" s="201">
        <v>302651.90000000002</v>
      </c>
      <c r="M650" s="201">
        <v>306039.25</v>
      </c>
      <c r="N650" s="201">
        <v>331263.64</v>
      </c>
      <c r="O650" s="201">
        <v>289233.96000000002</v>
      </c>
      <c r="P650" s="201">
        <v>164936.84</v>
      </c>
      <c r="Q650" s="201">
        <v>66133.98</v>
      </c>
      <c r="R650" s="201">
        <v>12218.77</v>
      </c>
      <c r="S650" s="202">
        <f t="shared" si="120"/>
        <v>160600.27791666667</v>
      </c>
      <c r="T650" s="179"/>
      <c r="U650" s="181"/>
      <c r="V650" s="182"/>
      <c r="W650" s="182">
        <f t="shared" si="150"/>
        <v>160600.27791666667</v>
      </c>
      <c r="X650" s="203"/>
      <c r="Y650" s="182"/>
      <c r="Z650" s="182"/>
      <c r="AA650" s="181"/>
      <c r="AB650" s="182"/>
      <c r="AC650" s="256">
        <f t="shared" si="151"/>
        <v>160600.27791666667</v>
      </c>
      <c r="AD650" s="179"/>
      <c r="AE650" s="179"/>
      <c r="AF650" s="204"/>
    </row>
    <row r="651" spans="1:32">
      <c r="A651" s="179">
        <v>641</v>
      </c>
      <c r="B651" s="199" t="s">
        <v>477</v>
      </c>
      <c r="C651" s="199" t="s">
        <v>400</v>
      </c>
      <c r="D651" s="199" t="s">
        <v>929</v>
      </c>
      <c r="E651" s="225" t="s">
        <v>1109</v>
      </c>
      <c r="F651" s="201">
        <v>0</v>
      </c>
      <c r="G651" s="201">
        <v>1085.6300000000001</v>
      </c>
      <c r="H651" s="201">
        <v>-64218.29</v>
      </c>
      <c r="I651" s="201">
        <v>42371.89</v>
      </c>
      <c r="J651" s="201">
        <v>145269.76000000001</v>
      </c>
      <c r="K651" s="201">
        <v>198404.65</v>
      </c>
      <c r="L651" s="201">
        <v>214108.72</v>
      </c>
      <c r="M651" s="201">
        <v>211886.52</v>
      </c>
      <c r="N651" s="201">
        <v>236651.49</v>
      </c>
      <c r="O651" s="201">
        <v>190966.21</v>
      </c>
      <c r="P651" s="201">
        <v>100995.93</v>
      </c>
      <c r="Q651" s="201">
        <v>9639.0699999999597</v>
      </c>
      <c r="R651" s="201">
        <v>-20097.54</v>
      </c>
      <c r="S651" s="202">
        <f t="shared" si="120"/>
        <v>106426.0675</v>
      </c>
      <c r="T651" s="179"/>
      <c r="U651" s="181"/>
      <c r="V651" s="182"/>
      <c r="W651" s="182">
        <f t="shared" si="150"/>
        <v>106426.0675</v>
      </c>
      <c r="X651" s="203"/>
      <c r="Y651" s="182"/>
      <c r="Z651" s="182"/>
      <c r="AA651" s="181"/>
      <c r="AB651" s="182"/>
      <c r="AC651" s="256">
        <f t="shared" si="151"/>
        <v>106426.0675</v>
      </c>
      <c r="AD651" s="179"/>
      <c r="AE651" s="179"/>
      <c r="AF651" s="204"/>
    </row>
    <row r="652" spans="1:32">
      <c r="A652" s="179">
        <v>642</v>
      </c>
      <c r="B652" s="199" t="s">
        <v>475</v>
      </c>
      <c r="C652" s="199" t="s">
        <v>401</v>
      </c>
      <c r="D652" s="199" t="s">
        <v>947</v>
      </c>
      <c r="E652" s="225" t="s">
        <v>948</v>
      </c>
      <c r="F652" s="201">
        <v>-140982.17000000001</v>
      </c>
      <c r="G652" s="201">
        <v>-12256.15</v>
      </c>
      <c r="H652" s="201">
        <v>-26549.47</v>
      </c>
      <c r="I652" s="201">
        <v>-44603.13</v>
      </c>
      <c r="J652" s="201">
        <v>-66606.009999999995</v>
      </c>
      <c r="K652" s="201">
        <v>-86272.63</v>
      </c>
      <c r="L652" s="201">
        <v>-100734.47</v>
      </c>
      <c r="M652" s="201">
        <v>-110497.17</v>
      </c>
      <c r="N652" s="201">
        <v>-119149.39</v>
      </c>
      <c r="O652" s="201">
        <v>-127065.43</v>
      </c>
      <c r="P652" s="201">
        <v>-137027.87</v>
      </c>
      <c r="Q652" s="201">
        <v>-145581.19</v>
      </c>
      <c r="R652" s="201">
        <v>-159699.38</v>
      </c>
      <c r="S652" s="202">
        <f t="shared" si="120"/>
        <v>-93890.307083333333</v>
      </c>
      <c r="T652" s="179"/>
      <c r="U652" s="181"/>
      <c r="V652" s="182"/>
      <c r="W652" s="182">
        <f t="shared" si="150"/>
        <v>-93890.307083333333</v>
      </c>
      <c r="X652" s="203"/>
      <c r="Y652" s="182"/>
      <c r="Z652" s="182"/>
      <c r="AA652" s="181"/>
      <c r="AB652" s="182"/>
      <c r="AC652" s="256">
        <f t="shared" si="151"/>
        <v>-93890.307083333333</v>
      </c>
      <c r="AD652" s="179"/>
      <c r="AE652" s="179"/>
      <c r="AF652" s="204">
        <f t="shared" si="142"/>
        <v>0</v>
      </c>
    </row>
    <row r="653" spans="1:32">
      <c r="A653" s="179">
        <v>643</v>
      </c>
      <c r="B653" s="179" t="s">
        <v>475</v>
      </c>
      <c r="C653" s="199" t="s">
        <v>401</v>
      </c>
      <c r="D653" s="199" t="s">
        <v>949</v>
      </c>
      <c r="E653" s="225" t="s">
        <v>950</v>
      </c>
      <c r="F653" s="201">
        <v>-5487.69</v>
      </c>
      <c r="G653" s="201">
        <v>0</v>
      </c>
      <c r="H653" s="201">
        <v>0</v>
      </c>
      <c r="I653" s="201">
        <v>0</v>
      </c>
      <c r="J653" s="201">
        <v>0</v>
      </c>
      <c r="K653" s="201">
        <v>0</v>
      </c>
      <c r="L653" s="201">
        <v>3080</v>
      </c>
      <c r="M653" s="201">
        <v>2286.1</v>
      </c>
      <c r="N653" s="201">
        <v>-456.34</v>
      </c>
      <c r="O653" s="201">
        <v>-3649.39</v>
      </c>
      <c r="P653" s="201">
        <v>-3649.39</v>
      </c>
      <c r="Q653" s="201">
        <v>-4734.2</v>
      </c>
      <c r="R653" s="201">
        <v>-10284.31</v>
      </c>
      <c r="S653" s="202">
        <f t="shared" si="120"/>
        <v>-1250.7683333333332</v>
      </c>
      <c r="T653" s="179"/>
      <c r="U653" s="181"/>
      <c r="V653" s="182"/>
      <c r="W653" s="182">
        <f t="shared" si="150"/>
        <v>-1250.7683333333332</v>
      </c>
      <c r="X653" s="203"/>
      <c r="Y653" s="182"/>
      <c r="Z653" s="182"/>
      <c r="AA653" s="181"/>
      <c r="AB653" s="182"/>
      <c r="AC653" s="256">
        <f t="shared" si="151"/>
        <v>-1250.7683333333332</v>
      </c>
      <c r="AD653" s="179"/>
      <c r="AE653" s="179"/>
      <c r="AF653" s="204">
        <f t="shared" si="142"/>
        <v>0</v>
      </c>
    </row>
    <row r="654" spans="1:32">
      <c r="A654" s="179">
        <v>644</v>
      </c>
      <c r="B654" s="179" t="s">
        <v>477</v>
      </c>
      <c r="C654" s="199" t="s">
        <v>401</v>
      </c>
      <c r="D654" s="199" t="s">
        <v>951</v>
      </c>
      <c r="E654" s="225" t="s">
        <v>952</v>
      </c>
      <c r="F654" s="201">
        <v>-11067.2</v>
      </c>
      <c r="G654" s="201">
        <v>0</v>
      </c>
      <c r="H654" s="201">
        <v>2041.34</v>
      </c>
      <c r="I654" s="201">
        <v>2041.34</v>
      </c>
      <c r="J654" s="201">
        <v>2041.34</v>
      </c>
      <c r="K654" s="201">
        <v>2041.34</v>
      </c>
      <c r="L654" s="201">
        <v>2041.34</v>
      </c>
      <c r="M654" s="201">
        <v>1388.54</v>
      </c>
      <c r="N654" s="201">
        <v>-1338.06</v>
      </c>
      <c r="O654" s="201">
        <v>-1338.06</v>
      </c>
      <c r="P654" s="201">
        <v>-5098.68</v>
      </c>
      <c r="Q654" s="201">
        <v>-5098.68</v>
      </c>
      <c r="R654" s="201">
        <v>-6738.68</v>
      </c>
      <c r="S654" s="202">
        <f t="shared" si="120"/>
        <v>-848.43166666666684</v>
      </c>
      <c r="T654" s="179"/>
      <c r="U654" s="181"/>
      <c r="V654" s="182"/>
      <c r="W654" s="182">
        <f t="shared" si="150"/>
        <v>-848.43166666666684</v>
      </c>
      <c r="X654" s="203"/>
      <c r="Y654" s="182"/>
      <c r="Z654" s="182"/>
      <c r="AA654" s="181"/>
      <c r="AB654" s="182"/>
      <c r="AC654" s="256">
        <f t="shared" si="151"/>
        <v>-848.43166666666684</v>
      </c>
      <c r="AD654" s="179"/>
      <c r="AE654" s="179"/>
      <c r="AF654" s="204">
        <f t="shared" si="142"/>
        <v>0</v>
      </c>
    </row>
    <row r="655" spans="1:32">
      <c r="A655" s="179">
        <v>645</v>
      </c>
      <c r="B655" s="199" t="s">
        <v>477</v>
      </c>
      <c r="C655" s="199" t="s">
        <v>401</v>
      </c>
      <c r="D655" s="199" t="s">
        <v>953</v>
      </c>
      <c r="E655" s="225" t="s">
        <v>954</v>
      </c>
      <c r="F655" s="201">
        <v>-658.89</v>
      </c>
      <c r="G655" s="201">
        <v>0</v>
      </c>
      <c r="H655" s="201">
        <v>0</v>
      </c>
      <c r="I655" s="201">
        <v>0</v>
      </c>
      <c r="J655" s="201">
        <v>0</v>
      </c>
      <c r="K655" s="201">
        <v>0</v>
      </c>
      <c r="L655" s="201">
        <v>0</v>
      </c>
      <c r="M655" s="201">
        <v>0</v>
      </c>
      <c r="N655" s="201">
        <v>0</v>
      </c>
      <c r="O655" s="201">
        <v>0</v>
      </c>
      <c r="P655" s="201">
        <v>0</v>
      </c>
      <c r="Q655" s="201">
        <v>0</v>
      </c>
      <c r="R655" s="201">
        <v>0</v>
      </c>
      <c r="S655" s="202">
        <f t="shared" si="120"/>
        <v>-27.453749999999999</v>
      </c>
      <c r="T655" s="179"/>
      <c r="U655" s="181"/>
      <c r="V655" s="182"/>
      <c r="W655" s="182">
        <f t="shared" si="150"/>
        <v>-27.453749999999999</v>
      </c>
      <c r="X655" s="203"/>
      <c r="Y655" s="182"/>
      <c r="Z655" s="182"/>
      <c r="AA655" s="181"/>
      <c r="AB655" s="182"/>
      <c r="AC655" s="256">
        <f t="shared" si="151"/>
        <v>-27.453749999999999</v>
      </c>
      <c r="AD655" s="179"/>
      <c r="AE655" s="179"/>
      <c r="AF655" s="204">
        <f t="shared" si="142"/>
        <v>0</v>
      </c>
    </row>
    <row r="656" spans="1:32">
      <c r="A656" s="179">
        <v>646</v>
      </c>
      <c r="B656" s="199" t="s">
        <v>477</v>
      </c>
      <c r="C656" s="199" t="s">
        <v>401</v>
      </c>
      <c r="D656" s="199" t="s">
        <v>947</v>
      </c>
      <c r="E656" s="225" t="s">
        <v>948</v>
      </c>
      <c r="F656" s="201">
        <v>-686266.72</v>
      </c>
      <c r="G656" s="201">
        <v>-66421.89</v>
      </c>
      <c r="H656" s="201">
        <v>-129116</v>
      </c>
      <c r="I656" s="201">
        <v>-199295.82</v>
      </c>
      <c r="J656" s="201">
        <v>-259174.85</v>
      </c>
      <c r="K656" s="201">
        <v>-305446.2</v>
      </c>
      <c r="L656" s="201">
        <v>-343104.03</v>
      </c>
      <c r="M656" s="201">
        <v>-371966.42</v>
      </c>
      <c r="N656" s="201">
        <v>-398405.15</v>
      </c>
      <c r="O656" s="201">
        <v>-421188.39</v>
      </c>
      <c r="P656" s="201">
        <v>-453639.51</v>
      </c>
      <c r="Q656" s="201">
        <v>-482862.39</v>
      </c>
      <c r="R656" s="201">
        <v>-521426.68</v>
      </c>
      <c r="S656" s="202">
        <f t="shared" si="120"/>
        <v>-336205.61249999999</v>
      </c>
      <c r="T656" s="179"/>
      <c r="U656" s="181"/>
      <c r="V656" s="182"/>
      <c r="W656" s="182">
        <f t="shared" si="150"/>
        <v>-336205.61249999999</v>
      </c>
      <c r="X656" s="203"/>
      <c r="Y656" s="182"/>
      <c r="Z656" s="182"/>
      <c r="AA656" s="181"/>
      <c r="AB656" s="182"/>
      <c r="AC656" s="256">
        <f t="shared" si="151"/>
        <v>-336205.61249999999</v>
      </c>
      <c r="AD656" s="179"/>
      <c r="AE656" s="179"/>
      <c r="AF656" s="204">
        <f t="shared" si="142"/>
        <v>0</v>
      </c>
    </row>
    <row r="657" spans="1:32">
      <c r="A657" s="179">
        <v>647</v>
      </c>
      <c r="B657" s="199" t="s">
        <v>477</v>
      </c>
      <c r="C657" s="199" t="s">
        <v>401</v>
      </c>
      <c r="D657" s="199" t="s">
        <v>949</v>
      </c>
      <c r="E657" s="225" t="s">
        <v>955</v>
      </c>
      <c r="F657" s="201">
        <v>-80723.89</v>
      </c>
      <c r="G657" s="201">
        <v>0</v>
      </c>
      <c r="H657" s="201">
        <v>46008.06</v>
      </c>
      <c r="I657" s="201">
        <v>46228.06</v>
      </c>
      <c r="J657" s="201">
        <v>37914.300000000003</v>
      </c>
      <c r="K657" s="201">
        <v>37914.300000000003</v>
      </c>
      <c r="L657" s="201">
        <v>35449.1</v>
      </c>
      <c r="M657" s="201">
        <v>31109.47</v>
      </c>
      <c r="N657" s="201">
        <v>26315.14</v>
      </c>
      <c r="O657" s="201">
        <v>19593.03</v>
      </c>
      <c r="P657" s="201">
        <v>18050.29</v>
      </c>
      <c r="Q657" s="201">
        <v>5211.08</v>
      </c>
      <c r="R657" s="201">
        <v>495.599999999999</v>
      </c>
      <c r="S657" s="202">
        <f t="shared" si="120"/>
        <v>21973.223749999994</v>
      </c>
      <c r="T657" s="179"/>
      <c r="U657" s="181"/>
      <c r="V657" s="182"/>
      <c r="W657" s="182">
        <f t="shared" si="150"/>
        <v>21973.223749999994</v>
      </c>
      <c r="X657" s="203"/>
      <c r="Y657" s="182"/>
      <c r="Z657" s="182"/>
      <c r="AA657" s="181"/>
      <c r="AB657" s="182"/>
      <c r="AC657" s="256">
        <f t="shared" si="151"/>
        <v>21973.223749999994</v>
      </c>
      <c r="AD657" s="179"/>
      <c r="AE657" s="179"/>
      <c r="AF657" s="204">
        <f t="shared" ref="AF657:AF697" si="152">+U657+V657-AD657</f>
        <v>0</v>
      </c>
    </row>
    <row r="658" spans="1:32">
      <c r="A658" s="179">
        <v>648</v>
      </c>
      <c r="B658" s="179" t="s">
        <v>475</v>
      </c>
      <c r="C658" s="199" t="s">
        <v>402</v>
      </c>
      <c r="D658" s="199" t="s">
        <v>956</v>
      </c>
      <c r="E658" s="225" t="s">
        <v>957</v>
      </c>
      <c r="F658" s="201">
        <v>-2711571.86</v>
      </c>
      <c r="G658" s="201">
        <v>-215774.49</v>
      </c>
      <c r="H658" s="201">
        <v>-452141.57</v>
      </c>
      <c r="I658" s="201">
        <v>-671307.46</v>
      </c>
      <c r="J658" s="201">
        <v>-910733.06</v>
      </c>
      <c r="K658" s="201">
        <v>-1144418.47</v>
      </c>
      <c r="L658" s="201">
        <v>-1403989.25</v>
      </c>
      <c r="M658" s="201">
        <v>-1659926.97</v>
      </c>
      <c r="N658" s="201">
        <v>-1907514.43</v>
      </c>
      <c r="O658" s="201">
        <v>-2158251.5699999998</v>
      </c>
      <c r="P658" s="201">
        <v>-2420963.89</v>
      </c>
      <c r="Q658" s="201">
        <v>-2698038.52</v>
      </c>
      <c r="R658" s="201">
        <v>-2947273.72</v>
      </c>
      <c r="S658" s="202">
        <f t="shared" si="120"/>
        <v>-1539373.5391666666</v>
      </c>
      <c r="T658" s="179"/>
      <c r="U658" s="181"/>
      <c r="V658" s="182"/>
      <c r="W658" s="182">
        <f t="shared" si="150"/>
        <v>-1539373.5391666666</v>
      </c>
      <c r="X658" s="203"/>
      <c r="Y658" s="182"/>
      <c r="Z658" s="182"/>
      <c r="AA658" s="181"/>
      <c r="AB658" s="182"/>
      <c r="AC658" s="256">
        <f t="shared" si="151"/>
        <v>-1539373.5391666666</v>
      </c>
      <c r="AD658" s="179"/>
      <c r="AE658" s="179"/>
      <c r="AF658" s="204">
        <f t="shared" si="152"/>
        <v>0</v>
      </c>
    </row>
    <row r="659" spans="1:32">
      <c r="A659" s="179">
        <v>649</v>
      </c>
      <c r="B659" s="199" t="s">
        <v>475</v>
      </c>
      <c r="C659" s="199" t="s">
        <v>402</v>
      </c>
      <c r="D659" s="199" t="s">
        <v>958</v>
      </c>
      <c r="E659" s="225" t="s">
        <v>959</v>
      </c>
      <c r="F659" s="201">
        <v>-1423332.79</v>
      </c>
      <c r="G659" s="201">
        <v>-131375.94</v>
      </c>
      <c r="H659" s="201">
        <v>-253228.69</v>
      </c>
      <c r="I659" s="201">
        <v>-380246.18</v>
      </c>
      <c r="J659" s="201">
        <v>-499898.83</v>
      </c>
      <c r="K659" s="201">
        <v>-605392.73</v>
      </c>
      <c r="L659" s="201">
        <v>-706020.67</v>
      </c>
      <c r="M659" s="201">
        <v>-815772.71</v>
      </c>
      <c r="N659" s="201">
        <v>-943469.65</v>
      </c>
      <c r="O659" s="201">
        <v>-1071780.99</v>
      </c>
      <c r="P659" s="201">
        <v>-1197426.67</v>
      </c>
      <c r="Q659" s="201">
        <v>-1326083.8</v>
      </c>
      <c r="R659" s="201">
        <v>-1453712.59</v>
      </c>
      <c r="S659" s="202">
        <f t="shared" si="120"/>
        <v>-780768.2958333334</v>
      </c>
      <c r="T659" s="179"/>
      <c r="U659" s="181"/>
      <c r="V659" s="182"/>
      <c r="W659" s="182">
        <f t="shared" si="150"/>
        <v>-780768.2958333334</v>
      </c>
      <c r="X659" s="203"/>
      <c r="Y659" s="182"/>
      <c r="Z659" s="182"/>
      <c r="AA659" s="181"/>
      <c r="AB659" s="182"/>
      <c r="AC659" s="256">
        <f t="shared" si="151"/>
        <v>-780768.2958333334</v>
      </c>
      <c r="AD659" s="179"/>
      <c r="AE659" s="179"/>
      <c r="AF659" s="204">
        <f t="shared" si="152"/>
        <v>0</v>
      </c>
    </row>
    <row r="660" spans="1:32">
      <c r="A660" s="179">
        <v>650</v>
      </c>
      <c r="B660" s="199" t="s">
        <v>477</v>
      </c>
      <c r="C660" s="199" t="s">
        <v>402</v>
      </c>
      <c r="D660" s="199" t="s">
        <v>956</v>
      </c>
      <c r="E660" s="225" t="s">
        <v>957</v>
      </c>
      <c r="F660" s="201">
        <v>-15401260.67</v>
      </c>
      <c r="G660" s="201">
        <v>-1278826.8999999999</v>
      </c>
      <c r="H660" s="201">
        <v>-2638578.7200000002</v>
      </c>
      <c r="I660" s="201">
        <v>-3976110.09</v>
      </c>
      <c r="J660" s="201">
        <v>-5294653.7300000004</v>
      </c>
      <c r="K660" s="201">
        <v>-6560503.7400000002</v>
      </c>
      <c r="L660" s="201">
        <v>-7808074.6100000003</v>
      </c>
      <c r="M660" s="201">
        <v>-9039951.9299999997</v>
      </c>
      <c r="N660" s="201">
        <v>-10249959.119999999</v>
      </c>
      <c r="O660" s="201">
        <v>-11486160.49</v>
      </c>
      <c r="P660" s="201">
        <v>-12814088.75</v>
      </c>
      <c r="Q660" s="201">
        <v>-14180347.17</v>
      </c>
      <c r="R660" s="201">
        <v>-15481019.82</v>
      </c>
      <c r="S660" s="202">
        <f t="shared" si="120"/>
        <v>-8397366.2912499998</v>
      </c>
      <c r="T660" s="179"/>
      <c r="U660" s="181"/>
      <c r="V660" s="182"/>
      <c r="W660" s="182">
        <f t="shared" si="150"/>
        <v>-8397366.2912499998</v>
      </c>
      <c r="X660" s="203"/>
      <c r="Y660" s="182"/>
      <c r="Z660" s="182"/>
      <c r="AA660" s="181"/>
      <c r="AB660" s="182"/>
      <c r="AC660" s="256">
        <f t="shared" si="151"/>
        <v>-8397366.2912499998</v>
      </c>
      <c r="AD660" s="179"/>
      <c r="AE660" s="179"/>
      <c r="AF660" s="204">
        <f t="shared" si="152"/>
        <v>0</v>
      </c>
    </row>
    <row r="661" spans="1:32">
      <c r="A661" s="179">
        <v>651</v>
      </c>
      <c r="B661" s="179" t="s">
        <v>477</v>
      </c>
      <c r="C661" s="199" t="s">
        <v>402</v>
      </c>
      <c r="D661" s="199" t="s">
        <v>958</v>
      </c>
      <c r="E661" s="225" t="s">
        <v>959</v>
      </c>
      <c r="F661" s="201">
        <v>-7759181.6299999999</v>
      </c>
      <c r="G661" s="201">
        <v>-673031.52</v>
      </c>
      <c r="H661" s="201">
        <v>-1339174.8500000001</v>
      </c>
      <c r="I661" s="201">
        <v>-2009186.07</v>
      </c>
      <c r="J661" s="201">
        <v>-2666870.58</v>
      </c>
      <c r="K661" s="201">
        <v>-3285795.58</v>
      </c>
      <c r="L661" s="201">
        <v>-3836276.72</v>
      </c>
      <c r="M661" s="201">
        <v>-4442681.8899999997</v>
      </c>
      <c r="N661" s="201">
        <v>-5299607.18</v>
      </c>
      <c r="O661" s="201">
        <v>-6212927.3399999999</v>
      </c>
      <c r="P661" s="201">
        <v>-7050671.2999999998</v>
      </c>
      <c r="Q661" s="201">
        <v>-7703424.7199999997</v>
      </c>
      <c r="R661" s="201">
        <v>-8374092.2400000002</v>
      </c>
      <c r="S661" s="202">
        <f t="shared" si="120"/>
        <v>-4382190.3904166669</v>
      </c>
      <c r="T661" s="179"/>
      <c r="U661" s="181"/>
      <c r="V661" s="182"/>
      <c r="W661" s="182">
        <f t="shared" si="150"/>
        <v>-4382190.3904166669</v>
      </c>
      <c r="X661" s="203"/>
      <c r="Y661" s="182"/>
      <c r="Z661" s="182"/>
      <c r="AA661" s="181"/>
      <c r="AB661" s="182"/>
      <c r="AC661" s="256">
        <f t="shared" si="151"/>
        <v>-4382190.3904166669</v>
      </c>
      <c r="AD661" s="179"/>
      <c r="AE661" s="179"/>
      <c r="AF661" s="204">
        <f t="shared" si="152"/>
        <v>0</v>
      </c>
    </row>
    <row r="662" spans="1:32">
      <c r="A662" s="179">
        <v>652</v>
      </c>
      <c r="B662" s="179" t="s">
        <v>477</v>
      </c>
      <c r="C662" s="199" t="s">
        <v>403</v>
      </c>
      <c r="D662" s="199" t="s">
        <v>956</v>
      </c>
      <c r="E662" s="225" t="s">
        <v>960</v>
      </c>
      <c r="F662" s="201">
        <v>110797.96</v>
      </c>
      <c r="G662" s="201">
        <v>-80907.600000000006</v>
      </c>
      <c r="H662" s="201">
        <v>-56293.74</v>
      </c>
      <c r="I662" s="201">
        <v>-40593.620000000003</v>
      </c>
      <c r="J662" s="201">
        <v>12962.06</v>
      </c>
      <c r="K662" s="201">
        <v>32621.7</v>
      </c>
      <c r="L662" s="201">
        <v>46926.77</v>
      </c>
      <c r="M662" s="201">
        <v>72798.12</v>
      </c>
      <c r="N662" s="201">
        <v>46553.53</v>
      </c>
      <c r="O662" s="201">
        <v>6715.47</v>
      </c>
      <c r="P662" s="201">
        <v>-87381.58</v>
      </c>
      <c r="Q662" s="201">
        <v>-19460.04</v>
      </c>
      <c r="R662" s="201">
        <v>-61336.62</v>
      </c>
      <c r="S662" s="202">
        <f t="shared" si="120"/>
        <v>-3444.0216666666661</v>
      </c>
      <c r="T662" s="179"/>
      <c r="U662" s="181"/>
      <c r="V662" s="182"/>
      <c r="W662" s="182">
        <f t="shared" si="150"/>
        <v>-3444.0216666666661</v>
      </c>
      <c r="X662" s="203"/>
      <c r="Y662" s="182"/>
      <c r="Z662" s="182"/>
      <c r="AA662" s="181"/>
      <c r="AB662" s="182"/>
      <c r="AC662" s="256">
        <f t="shared" si="151"/>
        <v>-3444.0216666666661</v>
      </c>
      <c r="AD662" s="179"/>
      <c r="AE662" s="179"/>
      <c r="AF662" s="204"/>
    </row>
    <row r="663" spans="1:32">
      <c r="A663" s="179">
        <v>653</v>
      </c>
      <c r="B663" s="179" t="s">
        <v>477</v>
      </c>
      <c r="C663" s="199" t="s">
        <v>403</v>
      </c>
      <c r="D663" s="199" t="s">
        <v>958</v>
      </c>
      <c r="E663" s="225" t="s">
        <v>961</v>
      </c>
      <c r="F663" s="201">
        <v>43315.199999999997</v>
      </c>
      <c r="G663" s="201">
        <v>6890.68</v>
      </c>
      <c r="H663" s="201">
        <v>2966.25</v>
      </c>
      <c r="I663" s="201">
        <v>15287.16</v>
      </c>
      <c r="J663" s="201">
        <v>54019.31</v>
      </c>
      <c r="K663" s="201">
        <v>122421.04</v>
      </c>
      <c r="L663" s="201">
        <v>66594.59</v>
      </c>
      <c r="M663" s="201">
        <v>-183745.92000000001</v>
      </c>
      <c r="N663" s="201">
        <v>-240064.83</v>
      </c>
      <c r="O663" s="201">
        <v>-164574.29999999999</v>
      </c>
      <c r="P663" s="201">
        <v>20215.52</v>
      </c>
      <c r="Q663" s="201">
        <v>2363.7599999999902</v>
      </c>
      <c r="R663" s="201">
        <v>-178179.26</v>
      </c>
      <c r="S663" s="202">
        <f t="shared" si="120"/>
        <v>-30421.56416666666</v>
      </c>
      <c r="T663" s="179"/>
      <c r="U663" s="181"/>
      <c r="V663" s="182"/>
      <c r="W663" s="182">
        <f t="shared" si="150"/>
        <v>-30421.56416666666</v>
      </c>
      <c r="X663" s="203"/>
      <c r="Y663" s="182"/>
      <c r="Z663" s="182"/>
      <c r="AA663" s="181"/>
      <c r="AB663" s="182"/>
      <c r="AC663" s="256">
        <f t="shared" si="151"/>
        <v>-30421.56416666666</v>
      </c>
      <c r="AD663" s="179"/>
      <c r="AE663" s="179"/>
      <c r="AF663" s="204"/>
    </row>
    <row r="664" spans="1:32">
      <c r="A664" s="179">
        <v>654</v>
      </c>
      <c r="B664" s="199" t="s">
        <v>475</v>
      </c>
      <c r="C664" s="199" t="s">
        <v>403</v>
      </c>
      <c r="D664" s="179" t="s">
        <v>956</v>
      </c>
      <c r="E664" s="225" t="s">
        <v>960</v>
      </c>
      <c r="F664" s="201">
        <v>14614.39</v>
      </c>
      <c r="G664" s="201">
        <v>-20425.59</v>
      </c>
      <c r="H664" s="201">
        <v>-3444.68</v>
      </c>
      <c r="I664" s="201">
        <v>-22974.99</v>
      </c>
      <c r="J664" s="201">
        <v>-17437.82</v>
      </c>
      <c r="K664" s="201">
        <v>-43341.43</v>
      </c>
      <c r="L664" s="201">
        <v>-39704.26</v>
      </c>
      <c r="M664" s="201">
        <v>-31335.63</v>
      </c>
      <c r="N664" s="201">
        <v>-34483.31</v>
      </c>
      <c r="O664" s="201">
        <v>-46595.040000000001</v>
      </c>
      <c r="P664" s="201">
        <v>-63727.839999999997</v>
      </c>
      <c r="Q664" s="201">
        <v>-35938.35</v>
      </c>
      <c r="R664" s="201">
        <v>-31143.1</v>
      </c>
      <c r="S664" s="202">
        <f t="shared" si="120"/>
        <v>-30639.44125</v>
      </c>
      <c r="T664" s="179"/>
      <c r="U664" s="181"/>
      <c r="V664" s="182"/>
      <c r="W664" s="182">
        <f t="shared" si="150"/>
        <v>-30639.44125</v>
      </c>
      <c r="X664" s="203"/>
      <c r="Y664" s="182"/>
      <c r="Z664" s="182"/>
      <c r="AA664" s="181"/>
      <c r="AB664" s="182"/>
      <c r="AC664" s="256">
        <f t="shared" si="151"/>
        <v>-30639.44125</v>
      </c>
      <c r="AD664" s="179"/>
      <c r="AE664" s="179"/>
      <c r="AF664" s="204">
        <f t="shared" si="152"/>
        <v>0</v>
      </c>
    </row>
    <row r="665" spans="1:32">
      <c r="A665" s="179">
        <v>655</v>
      </c>
      <c r="B665" s="257" t="s">
        <v>475</v>
      </c>
      <c r="C665" s="199" t="s">
        <v>403</v>
      </c>
      <c r="D665" s="179" t="s">
        <v>958</v>
      </c>
      <c r="E665" s="279" t="s">
        <v>961</v>
      </c>
      <c r="F665" s="201">
        <v>-5388.73</v>
      </c>
      <c r="G665" s="201">
        <v>9523.19</v>
      </c>
      <c r="H665" s="201">
        <v>4358.45</v>
      </c>
      <c r="I665" s="201">
        <v>11723.29</v>
      </c>
      <c r="J665" s="201">
        <v>25882.04</v>
      </c>
      <c r="K665" s="201">
        <v>30748</v>
      </c>
      <c r="L665" s="201">
        <v>21623.9</v>
      </c>
      <c r="M665" s="201">
        <v>3679</v>
      </c>
      <c r="N665" s="201">
        <v>3064.6</v>
      </c>
      <c r="O665" s="201">
        <v>5730.26</v>
      </c>
      <c r="P665" s="201">
        <v>2718.81</v>
      </c>
      <c r="Q665" s="201">
        <v>3747.15</v>
      </c>
      <c r="R665" s="201">
        <v>-146.91999999999999</v>
      </c>
      <c r="S665" s="202">
        <f t="shared" si="120"/>
        <v>10002.572083333333</v>
      </c>
      <c r="T665" s="179"/>
      <c r="U665" s="181"/>
      <c r="V665" s="182"/>
      <c r="W665" s="182">
        <f t="shared" si="150"/>
        <v>10002.572083333333</v>
      </c>
      <c r="X665" s="203"/>
      <c r="Y665" s="182"/>
      <c r="Z665" s="182"/>
      <c r="AA665" s="181"/>
      <c r="AB665" s="182"/>
      <c r="AC665" s="256">
        <f t="shared" si="151"/>
        <v>10002.572083333333</v>
      </c>
      <c r="AD665" s="179"/>
      <c r="AE665" s="179"/>
      <c r="AF665" s="204">
        <f t="shared" si="152"/>
        <v>0</v>
      </c>
    </row>
    <row r="666" spans="1:32">
      <c r="A666" s="179">
        <v>656</v>
      </c>
      <c r="B666" s="257" t="s">
        <v>475</v>
      </c>
      <c r="C666" s="199" t="s">
        <v>404</v>
      </c>
      <c r="D666" s="179"/>
      <c r="E666" s="279" t="s">
        <v>405</v>
      </c>
      <c r="F666" s="201">
        <v>-11000</v>
      </c>
      <c r="G666" s="201">
        <v>-1000</v>
      </c>
      <c r="H666" s="201">
        <v>-2000</v>
      </c>
      <c r="I666" s="201">
        <v>-4000</v>
      </c>
      <c r="J666" s="201">
        <v>-5000</v>
      </c>
      <c r="K666" s="201">
        <v>-6000</v>
      </c>
      <c r="L666" s="201">
        <v>-7000</v>
      </c>
      <c r="M666" s="201">
        <v>-7000</v>
      </c>
      <c r="N666" s="201">
        <v>-8000</v>
      </c>
      <c r="O666" s="201">
        <v>-9000</v>
      </c>
      <c r="P666" s="201">
        <v>-11000</v>
      </c>
      <c r="Q666" s="201">
        <v>-11000</v>
      </c>
      <c r="R666" s="201">
        <v>-12000</v>
      </c>
      <c r="S666" s="202">
        <f t="shared" si="120"/>
        <v>-6875</v>
      </c>
      <c r="T666" s="179"/>
      <c r="U666" s="181"/>
      <c r="V666" s="182"/>
      <c r="W666" s="182">
        <f t="shared" si="150"/>
        <v>-6875</v>
      </c>
      <c r="X666" s="203"/>
      <c r="Y666" s="182"/>
      <c r="Z666" s="182"/>
      <c r="AA666" s="181"/>
      <c r="AB666" s="182"/>
      <c r="AC666" s="256">
        <f t="shared" si="151"/>
        <v>-6875</v>
      </c>
      <c r="AD666" s="179"/>
      <c r="AE666" s="179"/>
      <c r="AF666" s="204">
        <f t="shared" si="152"/>
        <v>0</v>
      </c>
    </row>
    <row r="667" spans="1:32">
      <c r="A667" s="179">
        <v>657</v>
      </c>
      <c r="B667" s="257" t="s">
        <v>477</v>
      </c>
      <c r="C667" s="199" t="s">
        <v>404</v>
      </c>
      <c r="D667" s="179"/>
      <c r="E667" s="279" t="s">
        <v>405</v>
      </c>
      <c r="F667" s="201">
        <v>-100</v>
      </c>
      <c r="G667" s="201">
        <v>0</v>
      </c>
      <c r="H667" s="201">
        <v>0</v>
      </c>
      <c r="I667" s="201">
        <v>0</v>
      </c>
      <c r="J667" s="201">
        <v>0</v>
      </c>
      <c r="K667" s="201">
        <v>0</v>
      </c>
      <c r="L667" s="201">
        <v>0</v>
      </c>
      <c r="M667" s="201">
        <v>0</v>
      </c>
      <c r="N667" s="201">
        <v>0</v>
      </c>
      <c r="O667" s="201">
        <v>0</v>
      </c>
      <c r="P667" s="201">
        <v>0</v>
      </c>
      <c r="Q667" s="201">
        <v>0</v>
      </c>
      <c r="R667" s="201">
        <v>0</v>
      </c>
      <c r="S667" s="202">
        <f t="shared" si="120"/>
        <v>-4.166666666666667</v>
      </c>
      <c r="T667" s="179"/>
      <c r="U667" s="181"/>
      <c r="V667" s="182"/>
      <c r="W667" s="182">
        <f t="shared" si="150"/>
        <v>-4.166666666666667</v>
      </c>
      <c r="X667" s="203"/>
      <c r="Y667" s="182"/>
      <c r="Z667" s="182"/>
      <c r="AA667" s="181"/>
      <c r="AB667" s="182"/>
      <c r="AC667" s="256">
        <f t="shared" si="151"/>
        <v>-4.166666666666667</v>
      </c>
      <c r="AD667" s="179"/>
      <c r="AE667" s="179"/>
      <c r="AF667" s="204">
        <f t="shared" si="152"/>
        <v>0</v>
      </c>
    </row>
    <row r="668" spans="1:32">
      <c r="A668" s="179">
        <v>658</v>
      </c>
      <c r="B668" s="257" t="s">
        <v>450</v>
      </c>
      <c r="C668" s="199" t="s">
        <v>406</v>
      </c>
      <c r="D668" s="179"/>
      <c r="E668" s="279" t="s">
        <v>407</v>
      </c>
      <c r="F668" s="201">
        <v>-114312</v>
      </c>
      <c r="G668" s="201">
        <v>-14184</v>
      </c>
      <c r="H668" s="201">
        <v>-28368</v>
      </c>
      <c r="I668" s="201">
        <v>-42552</v>
      </c>
      <c r="J668" s="201">
        <v>-56736</v>
      </c>
      <c r="K668" s="201">
        <v>0</v>
      </c>
      <c r="L668" s="201">
        <v>0</v>
      </c>
      <c r="M668" s="201">
        <v>0</v>
      </c>
      <c r="N668" s="201">
        <v>0</v>
      </c>
      <c r="O668" s="201">
        <v>0</v>
      </c>
      <c r="P668" s="201">
        <v>0</v>
      </c>
      <c r="Q668" s="201">
        <v>0</v>
      </c>
      <c r="R668" s="201">
        <v>0</v>
      </c>
      <c r="S668" s="202">
        <f t="shared" si="120"/>
        <v>-16583</v>
      </c>
      <c r="T668" s="179"/>
      <c r="U668" s="181"/>
      <c r="V668" s="182"/>
      <c r="W668" s="182">
        <f t="shared" si="150"/>
        <v>-16583</v>
      </c>
      <c r="X668" s="203"/>
      <c r="Y668" s="182"/>
      <c r="Z668" s="182"/>
      <c r="AA668" s="181"/>
      <c r="AB668" s="182"/>
      <c r="AC668" s="256">
        <f t="shared" si="151"/>
        <v>-16583</v>
      </c>
      <c r="AD668" s="179"/>
      <c r="AE668" s="179"/>
      <c r="AF668" s="204">
        <f t="shared" si="152"/>
        <v>0</v>
      </c>
    </row>
    <row r="669" spans="1:32">
      <c r="A669" s="179">
        <v>659</v>
      </c>
      <c r="B669" s="257" t="s">
        <v>450</v>
      </c>
      <c r="C669" s="199" t="s">
        <v>406</v>
      </c>
      <c r="D669" s="179" t="s">
        <v>1110</v>
      </c>
      <c r="E669" s="279" t="s">
        <v>1111</v>
      </c>
      <c r="F669" s="201">
        <v>0</v>
      </c>
      <c r="G669" s="201">
        <v>0</v>
      </c>
      <c r="H669" s="201">
        <v>0</v>
      </c>
      <c r="I669" s="201">
        <v>0</v>
      </c>
      <c r="J669" s="201">
        <v>0</v>
      </c>
      <c r="K669" s="201">
        <v>-34175</v>
      </c>
      <c r="L669" s="201">
        <v>-41010</v>
      </c>
      <c r="M669" s="201">
        <v>-47845</v>
      </c>
      <c r="N669" s="201">
        <v>-54680</v>
      </c>
      <c r="O669" s="201">
        <v>-61515</v>
      </c>
      <c r="P669" s="201">
        <v>-68350</v>
      </c>
      <c r="Q669" s="201">
        <v>-75185</v>
      </c>
      <c r="R669" s="201">
        <v>-82020</v>
      </c>
      <c r="S669" s="202">
        <f t="shared" si="120"/>
        <v>-35314.166666666664</v>
      </c>
      <c r="T669" s="179"/>
      <c r="U669" s="181"/>
      <c r="V669" s="182"/>
      <c r="W669" s="182">
        <f t="shared" si="150"/>
        <v>-35314.166666666664</v>
      </c>
      <c r="X669" s="203"/>
      <c r="Y669" s="182"/>
      <c r="Z669" s="182"/>
      <c r="AA669" s="181"/>
      <c r="AB669" s="182"/>
      <c r="AC669" s="256">
        <f t="shared" si="151"/>
        <v>-35314.166666666664</v>
      </c>
      <c r="AD669" s="179"/>
      <c r="AE669" s="179"/>
      <c r="AF669" s="204"/>
    </row>
    <row r="670" spans="1:32">
      <c r="A670" s="179">
        <v>660</v>
      </c>
      <c r="B670" s="257" t="s">
        <v>450</v>
      </c>
      <c r="C670" s="199" t="s">
        <v>406</v>
      </c>
      <c r="D670" s="179" t="s">
        <v>1112</v>
      </c>
      <c r="E670" s="279" t="s">
        <v>1113</v>
      </c>
      <c r="F670" s="201">
        <v>0</v>
      </c>
      <c r="G670" s="201">
        <v>0</v>
      </c>
      <c r="H670" s="201">
        <v>0</v>
      </c>
      <c r="I670" s="201">
        <v>0</v>
      </c>
      <c r="J670" s="201">
        <v>0</v>
      </c>
      <c r="K670" s="201">
        <v>-36745</v>
      </c>
      <c r="L670" s="201">
        <v>-44094</v>
      </c>
      <c r="M670" s="201">
        <v>-51443</v>
      </c>
      <c r="N670" s="201">
        <v>-58792</v>
      </c>
      <c r="O670" s="201">
        <v>-66141</v>
      </c>
      <c r="P670" s="201">
        <v>-73490</v>
      </c>
      <c r="Q670" s="201">
        <v>-80839</v>
      </c>
      <c r="R670" s="201">
        <v>-88188</v>
      </c>
      <c r="S670" s="202">
        <f t="shared" si="120"/>
        <v>-37969.833333333336</v>
      </c>
      <c r="T670" s="179"/>
      <c r="U670" s="181"/>
      <c r="V670" s="182"/>
      <c r="W670" s="182">
        <f t="shared" si="150"/>
        <v>-37969.833333333336</v>
      </c>
      <c r="X670" s="203"/>
      <c r="Y670" s="182"/>
      <c r="Z670" s="182"/>
      <c r="AA670" s="181"/>
      <c r="AB670" s="182"/>
      <c r="AC670" s="256">
        <f t="shared" si="151"/>
        <v>-37969.833333333336</v>
      </c>
      <c r="AD670" s="179"/>
      <c r="AE670" s="179"/>
      <c r="AF670" s="204"/>
    </row>
    <row r="671" spans="1:32">
      <c r="A671" s="179">
        <v>661</v>
      </c>
      <c r="B671" s="199" t="s">
        <v>450</v>
      </c>
      <c r="C671" s="199" t="s">
        <v>408</v>
      </c>
      <c r="D671" s="199" t="s">
        <v>962</v>
      </c>
      <c r="E671" s="225" t="s">
        <v>963</v>
      </c>
      <c r="F671" s="201">
        <v>-56362.15</v>
      </c>
      <c r="G671" s="201">
        <v>-224.3</v>
      </c>
      <c r="H671" s="201">
        <v>-224.3</v>
      </c>
      <c r="I671" s="201">
        <v>-224.3</v>
      </c>
      <c r="J671" s="201">
        <v>-224.3</v>
      </c>
      <c r="K671" s="201">
        <v>-224.3</v>
      </c>
      <c r="L671" s="201">
        <v>-224.3</v>
      </c>
      <c r="M671" s="201">
        <v>-224.3</v>
      </c>
      <c r="N671" s="201">
        <v>-224.3</v>
      </c>
      <c r="O671" s="201">
        <v>-224.3</v>
      </c>
      <c r="P671" s="201">
        <v>-224.3</v>
      </c>
      <c r="Q671" s="201">
        <v>-224.3</v>
      </c>
      <c r="R671" s="201">
        <v>-224.3</v>
      </c>
      <c r="S671" s="202">
        <f t="shared" si="120"/>
        <v>-2563.3770833333333</v>
      </c>
      <c r="T671" s="179"/>
      <c r="U671" s="181"/>
      <c r="V671" s="182"/>
      <c r="W671" s="182">
        <f t="shared" si="150"/>
        <v>-2563.3770833333333</v>
      </c>
      <c r="X671" s="203"/>
      <c r="Y671" s="182"/>
      <c r="Z671" s="182"/>
      <c r="AA671" s="181"/>
      <c r="AB671" s="182"/>
      <c r="AC671" s="256">
        <f t="shared" si="151"/>
        <v>-2563.3770833333333</v>
      </c>
      <c r="AD671" s="179"/>
      <c r="AE671" s="179"/>
      <c r="AF671" s="204">
        <f t="shared" si="152"/>
        <v>0</v>
      </c>
    </row>
    <row r="672" spans="1:32">
      <c r="A672" s="179">
        <v>662</v>
      </c>
      <c r="B672" s="179" t="s">
        <v>475</v>
      </c>
      <c r="C672" s="199" t="s">
        <v>408</v>
      </c>
      <c r="D672" s="199" t="s">
        <v>951</v>
      </c>
      <c r="E672" s="225" t="s">
        <v>964</v>
      </c>
      <c r="F672" s="201">
        <v>0</v>
      </c>
      <c r="G672" s="201">
        <v>0</v>
      </c>
      <c r="H672" s="201">
        <v>0</v>
      </c>
      <c r="I672" s="201">
        <v>0</v>
      </c>
      <c r="J672" s="201">
        <v>0</v>
      </c>
      <c r="K672" s="201">
        <v>0</v>
      </c>
      <c r="L672" s="201">
        <v>0</v>
      </c>
      <c r="M672" s="201">
        <v>0</v>
      </c>
      <c r="N672" s="201">
        <v>0</v>
      </c>
      <c r="O672" s="201">
        <v>0</v>
      </c>
      <c r="P672" s="201">
        <v>0</v>
      </c>
      <c r="Q672" s="201">
        <v>0</v>
      </c>
      <c r="R672" s="201">
        <v>0</v>
      </c>
      <c r="S672" s="202">
        <f t="shared" si="120"/>
        <v>0</v>
      </c>
      <c r="T672" s="179"/>
      <c r="U672" s="181"/>
      <c r="V672" s="182"/>
      <c r="W672" s="182">
        <f t="shared" si="150"/>
        <v>0</v>
      </c>
      <c r="X672" s="203"/>
      <c r="Y672" s="182"/>
      <c r="Z672" s="182"/>
      <c r="AA672" s="181"/>
      <c r="AB672" s="182"/>
      <c r="AC672" s="256">
        <f t="shared" si="151"/>
        <v>0</v>
      </c>
      <c r="AD672" s="179"/>
      <c r="AE672" s="179"/>
      <c r="AF672" s="204">
        <f t="shared" si="152"/>
        <v>0</v>
      </c>
    </row>
    <row r="673" spans="1:32">
      <c r="A673" s="179">
        <v>663</v>
      </c>
      <c r="B673" s="179" t="s">
        <v>475</v>
      </c>
      <c r="C673" s="199" t="s">
        <v>408</v>
      </c>
      <c r="D673" s="199" t="s">
        <v>962</v>
      </c>
      <c r="E673" s="225" t="s">
        <v>963</v>
      </c>
      <c r="F673" s="201">
        <v>-973</v>
      </c>
      <c r="G673" s="201">
        <v>-76</v>
      </c>
      <c r="H673" s="201">
        <v>-76</v>
      </c>
      <c r="I673" s="201">
        <v>-76</v>
      </c>
      <c r="J673" s="201">
        <v>-615</v>
      </c>
      <c r="K673" s="201">
        <v>-615</v>
      </c>
      <c r="L673" s="201">
        <v>-615</v>
      </c>
      <c r="M673" s="201">
        <v>-615</v>
      </c>
      <c r="N673" s="201">
        <v>-615</v>
      </c>
      <c r="O673" s="201">
        <v>-615</v>
      </c>
      <c r="P673" s="201">
        <v>-615</v>
      </c>
      <c r="Q673" s="201">
        <v>-615</v>
      </c>
      <c r="R673" s="201">
        <v>-615</v>
      </c>
      <c r="S673" s="202">
        <f t="shared" si="120"/>
        <v>-495.16666666666669</v>
      </c>
      <c r="T673" s="179"/>
      <c r="U673" s="181"/>
      <c r="V673" s="182"/>
      <c r="W673" s="182">
        <f t="shared" si="150"/>
        <v>-495.16666666666669</v>
      </c>
      <c r="X673" s="203"/>
      <c r="Y673" s="182"/>
      <c r="Z673" s="182"/>
      <c r="AA673" s="181"/>
      <c r="AB673" s="182"/>
      <c r="AC673" s="256">
        <f t="shared" si="151"/>
        <v>-495.16666666666669</v>
      </c>
      <c r="AD673" s="179"/>
      <c r="AE673" s="179"/>
      <c r="AF673" s="204">
        <f t="shared" si="152"/>
        <v>0</v>
      </c>
    </row>
    <row r="674" spans="1:32">
      <c r="A674" s="179">
        <v>664</v>
      </c>
      <c r="B674" s="179" t="s">
        <v>475</v>
      </c>
      <c r="C674" s="199" t="s">
        <v>408</v>
      </c>
      <c r="D674" s="199" t="s">
        <v>953</v>
      </c>
      <c r="E674" s="225" t="s">
        <v>965</v>
      </c>
      <c r="F674" s="201">
        <v>-715.4</v>
      </c>
      <c r="G674" s="201">
        <v>0</v>
      </c>
      <c r="H674" s="201">
        <v>-27.02</v>
      </c>
      <c r="I674" s="201">
        <v>-27.02</v>
      </c>
      <c r="J674" s="201">
        <v>-250.22</v>
      </c>
      <c r="K674" s="201">
        <v>-250.22</v>
      </c>
      <c r="L674" s="201">
        <v>-250.22</v>
      </c>
      <c r="M674" s="201">
        <v>-371.32</v>
      </c>
      <c r="N674" s="201">
        <v>-459.07</v>
      </c>
      <c r="O674" s="201">
        <v>-459.07</v>
      </c>
      <c r="P674" s="201">
        <v>-459.07</v>
      </c>
      <c r="Q674" s="201">
        <v>-459.07</v>
      </c>
      <c r="R674" s="201">
        <v>-459.07</v>
      </c>
      <c r="S674" s="202">
        <f t="shared" si="120"/>
        <v>-299.96125000000001</v>
      </c>
      <c r="T674" s="179"/>
      <c r="U674" s="181"/>
      <c r="V674" s="182"/>
      <c r="W674" s="182">
        <f t="shared" si="150"/>
        <v>-299.96125000000001</v>
      </c>
      <c r="X674" s="203"/>
      <c r="Y674" s="182"/>
      <c r="Z674" s="182"/>
      <c r="AA674" s="181"/>
      <c r="AB674" s="182"/>
      <c r="AC674" s="256">
        <f t="shared" si="151"/>
        <v>-299.96125000000001</v>
      </c>
      <c r="AD674" s="179"/>
      <c r="AE674" s="179"/>
      <c r="AF674" s="204">
        <f t="shared" si="152"/>
        <v>0</v>
      </c>
    </row>
    <row r="675" spans="1:32">
      <c r="A675" s="179">
        <v>665</v>
      </c>
      <c r="B675" s="179" t="s">
        <v>475</v>
      </c>
      <c r="C675" s="199" t="s">
        <v>408</v>
      </c>
      <c r="D675" s="199" t="s">
        <v>949</v>
      </c>
      <c r="E675" s="225" t="s">
        <v>966</v>
      </c>
      <c r="F675" s="201">
        <v>-35828.370000000003</v>
      </c>
      <c r="G675" s="201">
        <v>0</v>
      </c>
      <c r="H675" s="201">
        <v>-5142.38</v>
      </c>
      <c r="I675" s="201">
        <v>-3526.64</v>
      </c>
      <c r="J675" s="201">
        <v>-4666.45</v>
      </c>
      <c r="K675" s="201">
        <v>-4666.45</v>
      </c>
      <c r="L675" s="201">
        <v>-11442.12</v>
      </c>
      <c r="M675" s="201">
        <v>-12362.01</v>
      </c>
      <c r="N675" s="201">
        <v>-12362.01</v>
      </c>
      <c r="O675" s="201">
        <v>-12362.01</v>
      </c>
      <c r="P675" s="201">
        <v>-12362.01</v>
      </c>
      <c r="Q675" s="201">
        <v>-12362.01</v>
      </c>
      <c r="R675" s="201">
        <v>-12362.01</v>
      </c>
      <c r="S675" s="202">
        <f t="shared" si="120"/>
        <v>-9612.44</v>
      </c>
      <c r="T675" s="179"/>
      <c r="U675" s="181"/>
      <c r="V675" s="182"/>
      <c r="W675" s="182">
        <f t="shared" si="150"/>
        <v>-9612.44</v>
      </c>
      <c r="X675" s="203"/>
      <c r="Y675" s="182"/>
      <c r="Z675" s="182"/>
      <c r="AA675" s="181"/>
      <c r="AB675" s="182"/>
      <c r="AC675" s="256">
        <f t="shared" si="151"/>
        <v>-9612.44</v>
      </c>
      <c r="AD675" s="179"/>
      <c r="AE675" s="179"/>
      <c r="AF675" s="204">
        <f t="shared" si="152"/>
        <v>0</v>
      </c>
    </row>
    <row r="676" spans="1:32">
      <c r="A676" s="179">
        <v>666</v>
      </c>
      <c r="B676" s="179" t="s">
        <v>477</v>
      </c>
      <c r="C676" s="199" t="s">
        <v>408</v>
      </c>
      <c r="D676" s="199" t="s">
        <v>951</v>
      </c>
      <c r="E676" s="225" t="s">
        <v>964</v>
      </c>
      <c r="F676" s="201">
        <v>-4831.1899999999996</v>
      </c>
      <c r="G676" s="201">
        <v>0</v>
      </c>
      <c r="H676" s="201">
        <v>2249.67</v>
      </c>
      <c r="I676" s="201">
        <v>2249.67</v>
      </c>
      <c r="J676" s="201">
        <v>2249.67</v>
      </c>
      <c r="K676" s="201">
        <v>-328.31</v>
      </c>
      <c r="L676" s="201">
        <v>-2548.41</v>
      </c>
      <c r="M676" s="201">
        <v>-7661.83</v>
      </c>
      <c r="N676" s="201">
        <v>-15556.23</v>
      </c>
      <c r="O676" s="201">
        <v>-15556.23</v>
      </c>
      <c r="P676" s="201">
        <v>-15556.23</v>
      </c>
      <c r="Q676" s="201">
        <v>-42033.75</v>
      </c>
      <c r="R676" s="201">
        <v>-44223.51</v>
      </c>
      <c r="S676" s="202">
        <f t="shared" si="120"/>
        <v>-9751.6108333333341</v>
      </c>
      <c r="T676" s="179"/>
      <c r="U676" s="181"/>
      <c r="V676" s="182"/>
      <c r="W676" s="182">
        <f t="shared" si="150"/>
        <v>-9751.6108333333341</v>
      </c>
      <c r="X676" s="203"/>
      <c r="Y676" s="182"/>
      <c r="Z676" s="182"/>
      <c r="AA676" s="181"/>
      <c r="AB676" s="182"/>
      <c r="AC676" s="256">
        <f t="shared" si="151"/>
        <v>-9751.6108333333341</v>
      </c>
      <c r="AD676" s="179"/>
      <c r="AE676" s="179"/>
      <c r="AF676" s="204">
        <f t="shared" si="152"/>
        <v>0</v>
      </c>
    </row>
    <row r="677" spans="1:32">
      <c r="A677" s="179">
        <v>667</v>
      </c>
      <c r="B677" s="179" t="s">
        <v>477</v>
      </c>
      <c r="C677" s="199" t="s">
        <v>408</v>
      </c>
      <c r="D677" s="199" t="s">
        <v>962</v>
      </c>
      <c r="E677" s="225" t="s">
        <v>963</v>
      </c>
      <c r="F677" s="201">
        <v>-4853.8900000000003</v>
      </c>
      <c r="G677" s="201">
        <v>-590</v>
      </c>
      <c r="H677" s="201">
        <v>-1180</v>
      </c>
      <c r="I677" s="201">
        <v>-1770</v>
      </c>
      <c r="J677" s="201">
        <v>-3683.08</v>
      </c>
      <c r="K677" s="201">
        <v>-10038.27</v>
      </c>
      <c r="L677" s="201">
        <v>-10678.27</v>
      </c>
      <c r="M677" s="201">
        <v>-11318.27</v>
      </c>
      <c r="N677" s="201">
        <v>-12463.11</v>
      </c>
      <c r="O677" s="201">
        <v>-14116.62</v>
      </c>
      <c r="P677" s="201">
        <v>-14756.62</v>
      </c>
      <c r="Q677" s="201">
        <v>-15396.62</v>
      </c>
      <c r="R677" s="201">
        <v>-15446.62</v>
      </c>
      <c r="S677" s="202">
        <f t="shared" si="120"/>
        <v>-8845.0929166666665</v>
      </c>
      <c r="T677" s="179"/>
      <c r="U677" s="181"/>
      <c r="V677" s="182"/>
      <c r="W677" s="182">
        <f t="shared" si="150"/>
        <v>-8845.0929166666665</v>
      </c>
      <c r="X677" s="203"/>
      <c r="Y677" s="182"/>
      <c r="Z677" s="182"/>
      <c r="AA677" s="181"/>
      <c r="AB677" s="182"/>
      <c r="AC677" s="256">
        <f t="shared" si="151"/>
        <v>-8845.0929166666665</v>
      </c>
      <c r="AD677" s="179"/>
      <c r="AE677" s="179"/>
      <c r="AF677" s="204">
        <f t="shared" si="152"/>
        <v>0</v>
      </c>
    </row>
    <row r="678" spans="1:32">
      <c r="A678" s="179">
        <v>668</v>
      </c>
      <c r="B678" s="179" t="s">
        <v>477</v>
      </c>
      <c r="C678" s="199" t="s">
        <v>408</v>
      </c>
      <c r="D678" s="199" t="s">
        <v>953</v>
      </c>
      <c r="E678" s="225" t="s">
        <v>965</v>
      </c>
      <c r="F678" s="201">
        <v>-2511.16</v>
      </c>
      <c r="G678" s="201">
        <v>0</v>
      </c>
      <c r="H678" s="201">
        <v>-245.39</v>
      </c>
      <c r="I678" s="201">
        <v>-245.39</v>
      </c>
      <c r="J678" s="201">
        <v>-245.39</v>
      </c>
      <c r="K678" s="201">
        <v>-1093.49</v>
      </c>
      <c r="L678" s="201">
        <v>-1737.34</v>
      </c>
      <c r="M678" s="201">
        <v>-1957.19</v>
      </c>
      <c r="N678" s="201">
        <v>-2489.61</v>
      </c>
      <c r="O678" s="201">
        <v>-2490.52</v>
      </c>
      <c r="P678" s="201">
        <v>-2626.9</v>
      </c>
      <c r="Q678" s="201">
        <v>-2626.9</v>
      </c>
      <c r="R678" s="201">
        <v>-2784.79</v>
      </c>
      <c r="S678" s="202">
        <f t="shared" si="120"/>
        <v>-1533.8412500000002</v>
      </c>
      <c r="T678" s="179"/>
      <c r="U678" s="181"/>
      <c r="V678" s="182"/>
      <c r="W678" s="182">
        <f t="shared" si="150"/>
        <v>-1533.8412500000002</v>
      </c>
      <c r="X678" s="203"/>
      <c r="Y678" s="182"/>
      <c r="Z678" s="182"/>
      <c r="AA678" s="181"/>
      <c r="AB678" s="182"/>
      <c r="AC678" s="256">
        <f t="shared" si="151"/>
        <v>-1533.8412500000002</v>
      </c>
      <c r="AD678" s="179"/>
      <c r="AE678" s="179"/>
      <c r="AF678" s="204">
        <f t="shared" si="152"/>
        <v>0</v>
      </c>
    </row>
    <row r="679" spans="1:32">
      <c r="A679" s="179">
        <v>669</v>
      </c>
      <c r="B679" s="179" t="s">
        <v>477</v>
      </c>
      <c r="C679" s="199" t="s">
        <v>408</v>
      </c>
      <c r="D679" s="199" t="s">
        <v>949</v>
      </c>
      <c r="E679" s="225" t="s">
        <v>966</v>
      </c>
      <c r="F679" s="201">
        <v>-18478</v>
      </c>
      <c r="G679" s="201">
        <v>0</v>
      </c>
      <c r="H679" s="201">
        <v>0</v>
      </c>
      <c r="I679" s="201">
        <v>0</v>
      </c>
      <c r="J679" s="201">
        <v>-1980.35</v>
      </c>
      <c r="K679" s="201">
        <v>-2110.35</v>
      </c>
      <c r="L679" s="201">
        <v>-7357.95</v>
      </c>
      <c r="M679" s="201">
        <v>-7940.26</v>
      </c>
      <c r="N679" s="201">
        <v>-9463.67</v>
      </c>
      <c r="O679" s="201">
        <v>-9463.67</v>
      </c>
      <c r="P679" s="201">
        <v>-12512.1</v>
      </c>
      <c r="Q679" s="201">
        <v>-16089.16</v>
      </c>
      <c r="R679" s="201">
        <v>-28833.91</v>
      </c>
      <c r="S679" s="202">
        <f t="shared" si="120"/>
        <v>-7547.7887499999997</v>
      </c>
      <c r="T679" s="179"/>
      <c r="U679" s="181"/>
      <c r="V679" s="182"/>
      <c r="W679" s="182">
        <f t="shared" si="150"/>
        <v>-7547.7887499999997</v>
      </c>
      <c r="X679" s="203"/>
      <c r="Y679" s="182"/>
      <c r="Z679" s="182"/>
      <c r="AA679" s="181"/>
      <c r="AB679" s="182"/>
      <c r="AC679" s="256">
        <f t="shared" si="151"/>
        <v>-7547.7887499999997</v>
      </c>
      <c r="AD679" s="179"/>
      <c r="AE679" s="179"/>
      <c r="AF679" s="204">
        <f t="shared" si="152"/>
        <v>0</v>
      </c>
    </row>
    <row r="680" spans="1:32">
      <c r="A680" s="179">
        <v>670</v>
      </c>
      <c r="B680" s="179" t="s">
        <v>477</v>
      </c>
      <c r="C680" s="199">
        <v>4962</v>
      </c>
      <c r="D680" s="199"/>
      <c r="E680" s="225" t="s">
        <v>967</v>
      </c>
      <c r="F680" s="201">
        <v>2764815.37</v>
      </c>
      <c r="G680" s="201">
        <v>-280982.87</v>
      </c>
      <c r="H680" s="201">
        <v>-665675.09</v>
      </c>
      <c r="I680" s="201">
        <v>-921322.2</v>
      </c>
      <c r="J680" s="201">
        <v>-924164.05</v>
      </c>
      <c r="K680" s="201">
        <v>-846390.45</v>
      </c>
      <c r="L680" s="201">
        <v>-714598.13</v>
      </c>
      <c r="M680" s="201">
        <v>-582529.80000000005</v>
      </c>
      <c r="N680" s="201">
        <v>-419848.05</v>
      </c>
      <c r="O680" s="201">
        <v>-418430.1</v>
      </c>
      <c r="P680" s="201">
        <v>-472174.9</v>
      </c>
      <c r="Q680" s="201">
        <v>-533440.56000000006</v>
      </c>
      <c r="R680" s="201">
        <v>-171784.99</v>
      </c>
      <c r="S680" s="202">
        <f t="shared" si="120"/>
        <v>-456920.08416666667</v>
      </c>
      <c r="T680" s="179"/>
      <c r="U680" s="181"/>
      <c r="V680" s="182"/>
      <c r="W680" s="182">
        <f t="shared" si="150"/>
        <v>-456920.08416666667</v>
      </c>
      <c r="X680" s="203"/>
      <c r="Y680" s="182"/>
      <c r="Z680" s="182"/>
      <c r="AA680" s="181"/>
      <c r="AB680" s="182"/>
      <c r="AC680" s="256">
        <f t="shared" si="151"/>
        <v>-456920.08416666667</v>
      </c>
      <c r="AD680" s="179"/>
      <c r="AE680" s="179"/>
      <c r="AF680" s="204">
        <f t="shared" si="152"/>
        <v>0</v>
      </c>
    </row>
    <row r="681" spans="1:32">
      <c r="A681" s="179">
        <v>671</v>
      </c>
      <c r="B681" s="179" t="s">
        <v>477</v>
      </c>
      <c r="C681" s="199">
        <v>4962</v>
      </c>
      <c r="D681" s="199">
        <v>1</v>
      </c>
      <c r="E681" s="225" t="s">
        <v>968</v>
      </c>
      <c r="F681" s="201">
        <v>-340090.29</v>
      </c>
      <c r="G681" s="201">
        <v>-73314.78</v>
      </c>
      <c r="H681" s="201">
        <v>-137130.63</v>
      </c>
      <c r="I681" s="201">
        <v>-198957.22</v>
      </c>
      <c r="J681" s="201">
        <v>-254405.82</v>
      </c>
      <c r="K681" s="201">
        <v>-306680.53000000003</v>
      </c>
      <c r="L681" s="201">
        <v>-369131.22</v>
      </c>
      <c r="M681" s="201">
        <v>-456366</v>
      </c>
      <c r="N681" s="201">
        <v>-557780.61</v>
      </c>
      <c r="O681" s="201">
        <v>-654771.38</v>
      </c>
      <c r="P681" s="201">
        <v>-723450.44</v>
      </c>
      <c r="Q681" s="201">
        <v>-770696.42</v>
      </c>
      <c r="R681" s="201">
        <v>-829904.01</v>
      </c>
      <c r="S681" s="202">
        <f t="shared" si="120"/>
        <v>-423973.51666666666</v>
      </c>
      <c r="T681" s="179"/>
      <c r="U681" s="181"/>
      <c r="V681" s="182"/>
      <c r="W681" s="182">
        <f t="shared" si="150"/>
        <v>-423973.51666666666</v>
      </c>
      <c r="X681" s="203"/>
      <c r="Y681" s="182"/>
      <c r="Z681" s="182"/>
      <c r="AA681" s="181"/>
      <c r="AB681" s="182"/>
      <c r="AC681" s="256">
        <f t="shared" si="151"/>
        <v>-423973.51666666666</v>
      </c>
      <c r="AD681" s="179"/>
      <c r="AE681" s="179"/>
      <c r="AF681" s="204">
        <f t="shared" si="152"/>
        <v>0</v>
      </c>
    </row>
    <row r="682" spans="1:32">
      <c r="A682" s="179">
        <v>672</v>
      </c>
      <c r="B682" s="179" t="s">
        <v>475</v>
      </c>
      <c r="C682" s="199" t="s">
        <v>1114</v>
      </c>
      <c r="D682" s="179"/>
      <c r="E682" s="225" t="s">
        <v>967</v>
      </c>
      <c r="F682" s="201">
        <v>1558019.97</v>
      </c>
      <c r="G682" s="201">
        <v>249016.3</v>
      </c>
      <c r="H682" s="201">
        <v>450949.83</v>
      </c>
      <c r="I682" s="201">
        <v>621635.15</v>
      </c>
      <c r="J682" s="201">
        <v>489060.61</v>
      </c>
      <c r="K682" s="201">
        <v>569478.41</v>
      </c>
      <c r="L682" s="201">
        <v>607869.43000000005</v>
      </c>
      <c r="M682" s="201">
        <v>647160.75</v>
      </c>
      <c r="N682" s="201">
        <v>687361.43</v>
      </c>
      <c r="O682" s="201">
        <v>698023.77</v>
      </c>
      <c r="P682" s="201">
        <v>698636.72</v>
      </c>
      <c r="Q682" s="201">
        <v>522111.3</v>
      </c>
      <c r="R682" s="201">
        <v>299675.57</v>
      </c>
      <c r="S682" s="202">
        <f>((F682+R682)+((G682+H682+I682+J682+K682+L682+M682+N682+O682+P682+Q682)*2))/24</f>
        <v>597512.62249999994</v>
      </c>
      <c r="T682" s="179"/>
      <c r="U682" s="181"/>
      <c r="V682" s="182"/>
      <c r="W682" s="182">
        <f t="shared" si="150"/>
        <v>597512.62249999994</v>
      </c>
      <c r="X682" s="203"/>
      <c r="Y682" s="182"/>
      <c r="Z682" s="182"/>
      <c r="AA682" s="181"/>
      <c r="AB682" s="182"/>
      <c r="AC682" s="256">
        <f t="shared" si="151"/>
        <v>597512.62249999994</v>
      </c>
      <c r="AD682" s="179"/>
      <c r="AE682" s="179"/>
      <c r="AF682" s="204">
        <f t="shared" si="152"/>
        <v>0</v>
      </c>
    </row>
    <row r="683" spans="1:32">
      <c r="A683" s="179">
        <v>673</v>
      </c>
      <c r="B683" s="179" t="s">
        <v>475</v>
      </c>
      <c r="C683" s="199" t="s">
        <v>1114</v>
      </c>
      <c r="D683" s="179" t="s">
        <v>22</v>
      </c>
      <c r="E683" s="225" t="s">
        <v>968</v>
      </c>
      <c r="F683" s="201">
        <v>0</v>
      </c>
      <c r="G683" s="201">
        <v>0</v>
      </c>
      <c r="H683" s="201">
        <v>0</v>
      </c>
      <c r="I683" s="201">
        <v>0</v>
      </c>
      <c r="J683" s="201">
        <v>-550.71</v>
      </c>
      <c r="K683" s="201">
        <v>-1222.68</v>
      </c>
      <c r="L683" s="201">
        <v>-1905.55</v>
      </c>
      <c r="M683" s="201">
        <v>-2585.9699999999998</v>
      </c>
      <c r="N683" s="201">
        <v>-3255.41</v>
      </c>
      <c r="O683" s="201">
        <v>-3923.66</v>
      </c>
      <c r="P683" s="201">
        <v>-7672.7</v>
      </c>
      <c r="Q683" s="201">
        <v>-19523.88</v>
      </c>
      <c r="R683" s="201">
        <v>-31522.11</v>
      </c>
      <c r="S683" s="202">
        <f>((F683+R683)+((G683+H683+I683+J683+K683+L683+M683+N683+O683+P683+Q683)*2))/24</f>
        <v>-4700.1345833333335</v>
      </c>
      <c r="T683" s="179"/>
      <c r="U683" s="181"/>
      <c r="V683" s="182"/>
      <c r="W683" s="182">
        <f t="shared" si="150"/>
        <v>-4700.1345833333335</v>
      </c>
      <c r="X683" s="203"/>
      <c r="Y683" s="182"/>
      <c r="Z683" s="182"/>
      <c r="AA683" s="181"/>
      <c r="AB683" s="182"/>
      <c r="AC683" s="256">
        <f t="shared" si="151"/>
        <v>-4700.1345833333335</v>
      </c>
      <c r="AD683" s="179"/>
      <c r="AE683" s="179"/>
      <c r="AF683" s="204"/>
    </row>
    <row r="684" spans="1:32">
      <c r="A684" s="179">
        <v>674</v>
      </c>
      <c r="B684" s="179" t="s">
        <v>125</v>
      </c>
      <c r="C684" s="199" t="s">
        <v>409</v>
      </c>
      <c r="D684" s="179" t="s">
        <v>125</v>
      </c>
      <c r="E684" s="225" t="s">
        <v>410</v>
      </c>
      <c r="F684" s="221">
        <v>0</v>
      </c>
      <c r="G684" s="221">
        <v>0</v>
      </c>
      <c r="H684" s="221">
        <v>0</v>
      </c>
      <c r="I684" s="221">
        <v>0</v>
      </c>
      <c r="J684" s="221">
        <v>0</v>
      </c>
      <c r="K684" s="221">
        <v>0</v>
      </c>
      <c r="L684" s="221">
        <v>0</v>
      </c>
      <c r="M684" s="221">
        <v>0</v>
      </c>
      <c r="N684" s="221">
        <v>0</v>
      </c>
      <c r="O684" s="221">
        <v>0</v>
      </c>
      <c r="P684" s="221">
        <v>0</v>
      </c>
      <c r="Q684" s="221">
        <v>0</v>
      </c>
      <c r="R684" s="221">
        <v>0</v>
      </c>
      <c r="S684" s="202">
        <f t="shared" si="120"/>
        <v>0</v>
      </c>
      <c r="T684" s="179"/>
      <c r="U684" s="181"/>
      <c r="V684" s="182"/>
      <c r="W684" s="182">
        <f t="shared" si="150"/>
        <v>0</v>
      </c>
      <c r="X684" s="203"/>
      <c r="Y684" s="182"/>
      <c r="Z684" s="182"/>
      <c r="AA684" s="181"/>
      <c r="AB684" s="182"/>
      <c r="AC684" s="256">
        <f t="shared" ref="AC684" si="153">+S684</f>
        <v>0</v>
      </c>
      <c r="AD684" s="179"/>
      <c r="AE684" s="179"/>
      <c r="AF684" s="204">
        <f t="shared" si="152"/>
        <v>0</v>
      </c>
    </row>
    <row r="685" spans="1:32">
      <c r="A685" s="179">
        <v>675</v>
      </c>
      <c r="B685" s="179"/>
      <c r="C685" s="179"/>
      <c r="D685" s="179"/>
      <c r="E685" s="225" t="s">
        <v>411</v>
      </c>
      <c r="F685" s="206">
        <f>SUM(F617:F684)</f>
        <v>-286825672.86999995</v>
      </c>
      <c r="G685" s="206">
        <f t="shared" ref="G685:R685" si="154">SUM(G617:G684)</f>
        <v>-40243392.660000004</v>
      </c>
      <c r="H685" s="206">
        <f t="shared" si="154"/>
        <v>-81998266.249999955</v>
      </c>
      <c r="I685" s="206">
        <f t="shared" si="154"/>
        <v>-115278818.35999994</v>
      </c>
      <c r="J685" s="206">
        <f t="shared" si="154"/>
        <v>-137104015.16</v>
      </c>
      <c r="K685" s="206">
        <f t="shared" si="154"/>
        <v>-151942097.19000003</v>
      </c>
      <c r="L685" s="206">
        <f t="shared" si="154"/>
        <v>-163827574.58999997</v>
      </c>
      <c r="M685" s="206">
        <f t="shared" si="154"/>
        <v>-175584823.07999995</v>
      </c>
      <c r="N685" s="206">
        <f t="shared" si="154"/>
        <v>-185596413.00999999</v>
      </c>
      <c r="O685" s="206">
        <f t="shared" si="154"/>
        <v>-199825338.64000005</v>
      </c>
      <c r="P685" s="206">
        <f t="shared" si="154"/>
        <v>-226710493.77999997</v>
      </c>
      <c r="Q685" s="206">
        <f t="shared" si="154"/>
        <v>-266190130.81999996</v>
      </c>
      <c r="R685" s="206">
        <f t="shared" si="154"/>
        <v>-314395576.48000008</v>
      </c>
      <c r="S685" s="207">
        <f>SUM(S617:S684)</f>
        <v>-170409332.35125008</v>
      </c>
      <c r="T685" s="179"/>
      <c r="U685" s="181"/>
      <c r="V685" s="182"/>
      <c r="W685" s="182"/>
      <c r="X685" s="203"/>
      <c r="Y685" s="182"/>
      <c r="Z685" s="182"/>
      <c r="AA685" s="181"/>
      <c r="AB685" s="182"/>
      <c r="AC685" s="179"/>
      <c r="AD685" s="179"/>
      <c r="AE685" s="179"/>
      <c r="AF685" s="204">
        <f t="shared" si="152"/>
        <v>0</v>
      </c>
    </row>
    <row r="686" spans="1:32">
      <c r="A686" s="179">
        <v>676</v>
      </c>
      <c r="B686" s="179"/>
      <c r="C686" s="179"/>
      <c r="D686" s="179"/>
      <c r="E686" s="225"/>
      <c r="F686" s="201"/>
      <c r="G686" s="260"/>
      <c r="H686" s="248"/>
      <c r="I686" s="248"/>
      <c r="J686" s="249"/>
      <c r="K686" s="250"/>
      <c r="L686" s="251"/>
      <c r="M686" s="252"/>
      <c r="N686" s="253"/>
      <c r="O686" s="220"/>
      <c r="P686" s="254"/>
      <c r="Q686" s="261"/>
      <c r="R686" s="201"/>
      <c r="S686" s="219"/>
      <c r="T686" s="179"/>
      <c r="U686" s="181"/>
      <c r="V686" s="182"/>
      <c r="W686" s="182"/>
      <c r="X686" s="203"/>
      <c r="Y686" s="182"/>
      <c r="Z686" s="182"/>
      <c r="AA686" s="181"/>
      <c r="AB686" s="182"/>
      <c r="AC686" s="179"/>
      <c r="AD686" s="179"/>
      <c r="AE686" s="179"/>
      <c r="AF686" s="204">
        <f t="shared" si="152"/>
        <v>0</v>
      </c>
    </row>
    <row r="687" spans="1:32">
      <c r="A687" s="179">
        <v>677</v>
      </c>
      <c r="B687" s="179" t="s">
        <v>450</v>
      </c>
      <c r="C687" s="179" t="s">
        <v>417</v>
      </c>
      <c r="D687" s="179"/>
      <c r="E687" s="225" t="s">
        <v>418</v>
      </c>
      <c r="F687" s="201">
        <v>-8686.9500000000007</v>
      </c>
      <c r="G687" s="260">
        <v>-1902.08</v>
      </c>
      <c r="H687" s="248">
        <v>-2909.11</v>
      </c>
      <c r="I687" s="248">
        <v>-3701.7</v>
      </c>
      <c r="J687" s="249">
        <v>-5088.7700000000004</v>
      </c>
      <c r="K687" s="250">
        <v>-5413.93</v>
      </c>
      <c r="L687" s="251">
        <v>-5821.58</v>
      </c>
      <c r="M687" s="252">
        <v>-6604.72</v>
      </c>
      <c r="N687" s="253">
        <v>-6604.72</v>
      </c>
      <c r="O687" s="220">
        <v>-6604.72</v>
      </c>
      <c r="P687" s="254">
        <v>-6937.53</v>
      </c>
      <c r="Q687" s="261">
        <v>-7240.98</v>
      </c>
      <c r="R687" s="201">
        <v>-8173.8</v>
      </c>
      <c r="S687" s="202">
        <f t="shared" ref="S687:S697" si="155">((F687+R687)+((G687+H687+I687+J687+K687+L687+M687+N687+O687+P687+Q687)*2))/24</f>
        <v>-5605.0179166666667</v>
      </c>
      <c r="T687" s="179"/>
      <c r="U687" s="181"/>
      <c r="V687" s="182"/>
      <c r="W687" s="182">
        <f>+S687</f>
        <v>-5605.0179166666667</v>
      </c>
      <c r="X687" s="203"/>
      <c r="Y687" s="182"/>
      <c r="Z687" s="182"/>
      <c r="AA687" s="181"/>
      <c r="AB687" s="182"/>
      <c r="AC687" s="256">
        <f>+S687</f>
        <v>-5605.0179166666667</v>
      </c>
      <c r="AD687" s="179"/>
      <c r="AE687" s="179"/>
      <c r="AF687" s="204"/>
    </row>
    <row r="688" spans="1:32">
      <c r="A688" s="179">
        <v>678</v>
      </c>
      <c r="B688" s="199" t="s">
        <v>450</v>
      </c>
      <c r="C688" s="199" t="s">
        <v>412</v>
      </c>
      <c r="D688" s="199" t="s">
        <v>969</v>
      </c>
      <c r="E688" s="279" t="s">
        <v>413</v>
      </c>
      <c r="F688" s="201">
        <v>-3011.09</v>
      </c>
      <c r="G688" s="201">
        <v>-2.21</v>
      </c>
      <c r="H688" s="201">
        <v>-5.3</v>
      </c>
      <c r="I688" s="201">
        <v>-7.29</v>
      </c>
      <c r="J688" s="201">
        <v>-10.130000000000001</v>
      </c>
      <c r="K688" s="201">
        <v>-12.8</v>
      </c>
      <c r="L688" s="201">
        <v>-15.56</v>
      </c>
      <c r="M688" s="201">
        <v>-31.15</v>
      </c>
      <c r="N688" s="201">
        <v>-33.909999999999997</v>
      </c>
      <c r="O688" s="201">
        <v>-36.67</v>
      </c>
      <c r="P688" s="201">
        <v>-39.340000000000003</v>
      </c>
      <c r="Q688" s="201">
        <v>-44.08</v>
      </c>
      <c r="R688" s="201">
        <v>-45.93</v>
      </c>
      <c r="S688" s="202">
        <f t="shared" si="155"/>
        <v>-147.24583333333334</v>
      </c>
      <c r="T688" s="179"/>
      <c r="U688" s="181"/>
      <c r="V688" s="182"/>
      <c r="W688" s="182">
        <f>+S688</f>
        <v>-147.24583333333334</v>
      </c>
      <c r="X688" s="203"/>
      <c r="Y688" s="182"/>
      <c r="Z688" s="182"/>
      <c r="AA688" s="181"/>
      <c r="AB688" s="182"/>
      <c r="AC688" s="256">
        <f>+S688</f>
        <v>-147.24583333333334</v>
      </c>
      <c r="AD688" s="179"/>
      <c r="AE688" s="179"/>
      <c r="AF688" s="204">
        <f t="shared" si="152"/>
        <v>0</v>
      </c>
    </row>
    <row r="689" spans="1:32">
      <c r="A689" s="179">
        <v>679</v>
      </c>
      <c r="B689" s="199" t="s">
        <v>450</v>
      </c>
      <c r="C689" s="199" t="s">
        <v>412</v>
      </c>
      <c r="D689" s="199" t="s">
        <v>970</v>
      </c>
      <c r="E689" s="279" t="s">
        <v>971</v>
      </c>
      <c r="F689" s="201">
        <v>-859.68</v>
      </c>
      <c r="G689" s="201">
        <v>-3040.72</v>
      </c>
      <c r="H689" s="201">
        <v>-3568.82</v>
      </c>
      <c r="I689" s="201">
        <v>-8187.51</v>
      </c>
      <c r="J689" s="201">
        <v>-8889.35</v>
      </c>
      <c r="K689" s="201">
        <v>-17552.66</v>
      </c>
      <c r="L689" s="201">
        <v>-27829.040000000001</v>
      </c>
      <c r="M689" s="201">
        <v>-28285.03</v>
      </c>
      <c r="N689" s="201">
        <v>-36630.01</v>
      </c>
      <c r="O689" s="201">
        <v>-39414.699999999997</v>
      </c>
      <c r="P689" s="201">
        <v>-45606.73</v>
      </c>
      <c r="Q689" s="201">
        <v>-48047.77</v>
      </c>
      <c r="R689" s="201">
        <v>-50576.59</v>
      </c>
      <c r="S689" s="202">
        <f t="shared" si="155"/>
        <v>-24397.539583333335</v>
      </c>
      <c r="T689" s="179"/>
      <c r="U689" s="181"/>
      <c r="V689" s="182"/>
      <c r="W689" s="182">
        <f>+S689</f>
        <v>-24397.539583333335</v>
      </c>
      <c r="X689" s="203"/>
      <c r="Y689" s="182"/>
      <c r="Z689" s="182"/>
      <c r="AA689" s="181"/>
      <c r="AB689" s="182"/>
      <c r="AC689" s="256">
        <f t="shared" ref="AC689:AC697" si="156">+S689</f>
        <v>-24397.539583333335</v>
      </c>
      <c r="AD689" s="179"/>
      <c r="AE689" s="179"/>
      <c r="AF689" s="204">
        <f t="shared" si="152"/>
        <v>0</v>
      </c>
    </row>
    <row r="690" spans="1:32">
      <c r="A690" s="179">
        <v>680</v>
      </c>
      <c r="B690" s="199" t="s">
        <v>475</v>
      </c>
      <c r="C690" s="199" t="s">
        <v>412</v>
      </c>
      <c r="D690" s="199" t="s">
        <v>364</v>
      </c>
      <c r="E690" s="279" t="s">
        <v>972</v>
      </c>
      <c r="F690" s="201">
        <v>-36347.879999999997</v>
      </c>
      <c r="G690" s="201">
        <v>-455.26</v>
      </c>
      <c r="H690" s="201">
        <v>-842.9</v>
      </c>
      <c r="I690" s="201">
        <v>-24246.53</v>
      </c>
      <c r="J690" s="201">
        <v>-33614.74</v>
      </c>
      <c r="K690" s="201">
        <v>-34273.769999999997</v>
      </c>
      <c r="L690" s="201">
        <v>-40796.589999999997</v>
      </c>
      <c r="M690" s="201">
        <v>-42080.53</v>
      </c>
      <c r="N690" s="201">
        <v>-45378.37</v>
      </c>
      <c r="O690" s="201">
        <v>-48246.91</v>
      </c>
      <c r="P690" s="201">
        <v>-52939.5</v>
      </c>
      <c r="Q690" s="201">
        <v>-55862.38</v>
      </c>
      <c r="R690" s="201">
        <v>-57922.16</v>
      </c>
      <c r="S690" s="202">
        <f t="shared" si="155"/>
        <v>-35489.375</v>
      </c>
      <c r="T690" s="179"/>
      <c r="U690" s="181"/>
      <c r="V690" s="182"/>
      <c r="W690" s="182">
        <f t="shared" ref="W690:W697" si="157">+S690</f>
        <v>-35489.375</v>
      </c>
      <c r="X690" s="203"/>
      <c r="Y690" s="182"/>
      <c r="Z690" s="182"/>
      <c r="AA690" s="181"/>
      <c r="AB690" s="182"/>
      <c r="AC690" s="256">
        <f t="shared" si="156"/>
        <v>-35489.375</v>
      </c>
      <c r="AD690" s="179"/>
      <c r="AE690" s="179"/>
      <c r="AF690" s="204">
        <f t="shared" si="152"/>
        <v>0</v>
      </c>
    </row>
    <row r="691" spans="1:32">
      <c r="A691" s="179">
        <v>681</v>
      </c>
      <c r="B691" s="199" t="s">
        <v>475</v>
      </c>
      <c r="C691" s="199" t="s">
        <v>412</v>
      </c>
      <c r="D691" s="199" t="s">
        <v>973</v>
      </c>
      <c r="E691" s="279" t="s">
        <v>974</v>
      </c>
      <c r="F691" s="201">
        <v>-48958.11</v>
      </c>
      <c r="G691" s="201">
        <v>-15345.72</v>
      </c>
      <c r="H691" s="201">
        <v>-24031.27</v>
      </c>
      <c r="I691" s="201">
        <v>-41781.269999999997</v>
      </c>
      <c r="J691" s="201">
        <v>-63424.37</v>
      </c>
      <c r="K691" s="201">
        <v>-89261.28</v>
      </c>
      <c r="L691" s="201">
        <v>-116170.82</v>
      </c>
      <c r="M691" s="201">
        <v>-145760.34</v>
      </c>
      <c r="N691" s="201">
        <v>-177943.42</v>
      </c>
      <c r="O691" s="201">
        <v>-214903.77</v>
      </c>
      <c r="P691" s="201">
        <v>-243170.11</v>
      </c>
      <c r="Q691" s="201">
        <v>-257003.67</v>
      </c>
      <c r="R691" s="201">
        <v>-272944.33</v>
      </c>
      <c r="S691" s="202">
        <f t="shared" si="155"/>
        <v>-129145.605</v>
      </c>
      <c r="T691" s="179"/>
      <c r="U691" s="181"/>
      <c r="V691" s="182"/>
      <c r="W691" s="182">
        <f t="shared" si="157"/>
        <v>-129145.605</v>
      </c>
      <c r="X691" s="203"/>
      <c r="Y691" s="182"/>
      <c r="Z691" s="182"/>
      <c r="AA691" s="181"/>
      <c r="AB691" s="182"/>
      <c r="AC691" s="256">
        <f t="shared" si="156"/>
        <v>-129145.605</v>
      </c>
      <c r="AD691" s="179"/>
      <c r="AE691" s="179"/>
      <c r="AF691" s="204">
        <f t="shared" si="152"/>
        <v>0</v>
      </c>
    </row>
    <row r="692" spans="1:32">
      <c r="A692" s="179">
        <v>682</v>
      </c>
      <c r="B692" s="199" t="s">
        <v>477</v>
      </c>
      <c r="C692" s="199" t="s">
        <v>412</v>
      </c>
      <c r="D692" s="199" t="s">
        <v>364</v>
      </c>
      <c r="E692" s="279" t="s">
        <v>972</v>
      </c>
      <c r="F692" s="201">
        <v>-91231.87</v>
      </c>
      <c r="G692" s="201">
        <v>-280.89999999999998</v>
      </c>
      <c r="H692" s="201">
        <v>-2902.45</v>
      </c>
      <c r="I692" s="201">
        <v>-24331.4</v>
      </c>
      <c r="J692" s="201">
        <v>-27446.55</v>
      </c>
      <c r="K692" s="201">
        <v>-32005.73</v>
      </c>
      <c r="L692" s="201">
        <v>-32880.769999999997</v>
      </c>
      <c r="M692" s="201">
        <v>-39606.519999999997</v>
      </c>
      <c r="N692" s="201">
        <v>-75710.539999999994</v>
      </c>
      <c r="O692" s="201">
        <v>-99548.37</v>
      </c>
      <c r="P692" s="201">
        <v>-101812.08</v>
      </c>
      <c r="Q692" s="201">
        <v>-117810.33</v>
      </c>
      <c r="R692" s="201">
        <v>-127456.02</v>
      </c>
      <c r="S692" s="202">
        <f t="shared" si="155"/>
        <v>-55306.63208333333</v>
      </c>
      <c r="T692" s="179"/>
      <c r="U692" s="181"/>
      <c r="V692" s="182"/>
      <c r="W692" s="182">
        <f t="shared" si="157"/>
        <v>-55306.63208333333</v>
      </c>
      <c r="X692" s="203"/>
      <c r="Y692" s="182"/>
      <c r="Z692" s="182"/>
      <c r="AA692" s="181"/>
      <c r="AB692" s="182"/>
      <c r="AC692" s="256">
        <f t="shared" si="156"/>
        <v>-55306.63208333333</v>
      </c>
      <c r="AD692" s="179"/>
      <c r="AE692" s="179"/>
      <c r="AF692" s="204">
        <f t="shared" si="152"/>
        <v>0</v>
      </c>
    </row>
    <row r="693" spans="1:32">
      <c r="A693" s="179">
        <v>683</v>
      </c>
      <c r="B693" s="199" t="s">
        <v>477</v>
      </c>
      <c r="C693" s="199" t="s">
        <v>412</v>
      </c>
      <c r="D693" s="199" t="s">
        <v>973</v>
      </c>
      <c r="E693" s="279" t="s">
        <v>974</v>
      </c>
      <c r="F693" s="201">
        <v>-333259.12</v>
      </c>
      <c r="G693" s="201">
        <v>-193561.47</v>
      </c>
      <c r="H693" s="201">
        <v>-401513.57</v>
      </c>
      <c r="I693" s="201">
        <v>-702540.04</v>
      </c>
      <c r="J693" s="201">
        <v>-1025192.68</v>
      </c>
      <c r="K693" s="201">
        <v>-1512761.49</v>
      </c>
      <c r="L693" s="201">
        <v>-1918089.91</v>
      </c>
      <c r="M693" s="201">
        <v>-2352378.36</v>
      </c>
      <c r="N693" s="201">
        <v>-2797749.95</v>
      </c>
      <c r="O693" s="201">
        <v>-3244603.12</v>
      </c>
      <c r="P693" s="201">
        <v>-3673229.92</v>
      </c>
      <c r="Q693" s="201">
        <v>-4086669.6</v>
      </c>
      <c r="R693" s="201">
        <v>-4504936.62</v>
      </c>
      <c r="S693" s="202">
        <f t="shared" si="155"/>
        <v>-2027282.3316666668</v>
      </c>
      <c r="T693" s="179"/>
      <c r="U693" s="181"/>
      <c r="V693" s="182"/>
      <c r="W693" s="182">
        <f t="shared" si="157"/>
        <v>-2027282.3316666668</v>
      </c>
      <c r="X693" s="203"/>
      <c r="Y693" s="182"/>
      <c r="Z693" s="182"/>
      <c r="AA693" s="181"/>
      <c r="AB693" s="182"/>
      <c r="AC693" s="256">
        <f t="shared" si="156"/>
        <v>-2027282.3316666668</v>
      </c>
      <c r="AD693" s="179"/>
      <c r="AE693" s="179"/>
      <c r="AF693" s="204">
        <f t="shared" si="152"/>
        <v>0</v>
      </c>
    </row>
    <row r="694" spans="1:32">
      <c r="A694" s="179">
        <v>684</v>
      </c>
      <c r="B694" s="199" t="s">
        <v>450</v>
      </c>
      <c r="C694" s="199" t="s">
        <v>414</v>
      </c>
      <c r="D694" s="179"/>
      <c r="E694" s="225" t="s">
        <v>415</v>
      </c>
      <c r="F694" s="201">
        <v>-555.79999999999995</v>
      </c>
      <c r="G694" s="201">
        <v>-418.9</v>
      </c>
      <c r="H694" s="201">
        <v>-458.49</v>
      </c>
      <c r="I694" s="201">
        <v>-579.49</v>
      </c>
      <c r="J694" s="201">
        <v>-900.44</v>
      </c>
      <c r="K694" s="201">
        <v>-900.44</v>
      </c>
      <c r="L694" s="201">
        <v>-900.44</v>
      </c>
      <c r="M694" s="201">
        <v>-1206.08</v>
      </c>
      <c r="N694" s="201">
        <v>-1206.08</v>
      </c>
      <c r="O694" s="201">
        <v>-1206.21</v>
      </c>
      <c r="P694" s="201">
        <v>-1511.72</v>
      </c>
      <c r="Q694" s="201">
        <v>-1511.72</v>
      </c>
      <c r="R694" s="201">
        <v>-1511.72</v>
      </c>
      <c r="S694" s="202">
        <f t="shared" si="155"/>
        <v>-986.14750000000004</v>
      </c>
      <c r="T694" s="179"/>
      <c r="U694" s="181"/>
      <c r="V694" s="182"/>
      <c r="W694" s="182">
        <f t="shared" si="157"/>
        <v>-986.14750000000004</v>
      </c>
      <c r="X694" s="203"/>
      <c r="Y694" s="182"/>
      <c r="Z694" s="182"/>
      <c r="AA694" s="181"/>
      <c r="AB694" s="182"/>
      <c r="AC694" s="256">
        <f t="shared" si="156"/>
        <v>-986.14750000000004</v>
      </c>
      <c r="AD694" s="179"/>
      <c r="AE694" s="179"/>
      <c r="AF694" s="204">
        <f t="shared" si="152"/>
        <v>0</v>
      </c>
    </row>
    <row r="695" spans="1:32">
      <c r="A695" s="179">
        <v>685</v>
      </c>
      <c r="B695" s="199" t="s">
        <v>450</v>
      </c>
      <c r="C695" s="199" t="s">
        <v>414</v>
      </c>
      <c r="D695" s="199" t="s">
        <v>975</v>
      </c>
      <c r="E695" s="225" t="s">
        <v>976</v>
      </c>
      <c r="F695" s="201">
        <v>-25320.63</v>
      </c>
      <c r="G695" s="201">
        <v>-8.3000000000000007</v>
      </c>
      <c r="H695" s="201">
        <v>-515.21</v>
      </c>
      <c r="I695" s="201">
        <v>-524.01</v>
      </c>
      <c r="J695" s="201">
        <v>-1324.65</v>
      </c>
      <c r="K695" s="201">
        <v>-1351.29</v>
      </c>
      <c r="L695" s="201">
        <v>-1862.76</v>
      </c>
      <c r="M695" s="201">
        <v>-2073.5500000000002</v>
      </c>
      <c r="N695" s="201">
        <v>-2277.0100000000002</v>
      </c>
      <c r="O695" s="201">
        <v>-2611.1</v>
      </c>
      <c r="P695" s="201">
        <v>-3018.85</v>
      </c>
      <c r="Q695" s="201">
        <v>-3038.46</v>
      </c>
      <c r="R695" s="201">
        <v>-3222.37</v>
      </c>
      <c r="S695" s="202">
        <f t="shared" si="155"/>
        <v>-2739.7241666666669</v>
      </c>
      <c r="T695" s="179"/>
      <c r="U695" s="181"/>
      <c r="V695" s="182"/>
      <c r="W695" s="182">
        <f t="shared" si="157"/>
        <v>-2739.7241666666669</v>
      </c>
      <c r="X695" s="203"/>
      <c r="Y695" s="182"/>
      <c r="Z695" s="182"/>
      <c r="AA695" s="181"/>
      <c r="AB695" s="182"/>
      <c r="AC695" s="256">
        <f t="shared" si="156"/>
        <v>-2739.7241666666669</v>
      </c>
      <c r="AD695" s="179"/>
      <c r="AE695" s="179"/>
      <c r="AF695" s="204">
        <f t="shared" si="152"/>
        <v>0</v>
      </c>
    </row>
    <row r="696" spans="1:32">
      <c r="A696" s="179">
        <v>686</v>
      </c>
      <c r="B696" s="199" t="s">
        <v>450</v>
      </c>
      <c r="C696" s="199" t="s">
        <v>416</v>
      </c>
      <c r="D696" s="179"/>
      <c r="E696" s="225" t="s">
        <v>977</v>
      </c>
      <c r="F696" s="201">
        <v>-291152.65999999997</v>
      </c>
      <c r="G696" s="201">
        <v>-49036.05</v>
      </c>
      <c r="H696" s="201">
        <v>-93798.09</v>
      </c>
      <c r="I696" s="201">
        <v>-140846.35</v>
      </c>
      <c r="J696" s="201">
        <v>-181318.27</v>
      </c>
      <c r="K696" s="201">
        <v>-208200.92</v>
      </c>
      <c r="L696" s="201">
        <v>-247435.96</v>
      </c>
      <c r="M696" s="201">
        <v>-287914.62</v>
      </c>
      <c r="N696" s="201">
        <v>-346399.22</v>
      </c>
      <c r="O696" s="201">
        <v>-410815.07</v>
      </c>
      <c r="P696" s="201">
        <v>-486926.18</v>
      </c>
      <c r="Q696" s="201">
        <v>-563043.57999999996</v>
      </c>
      <c r="R696" s="201">
        <v>-649294.52</v>
      </c>
      <c r="S696" s="202">
        <f t="shared" si="155"/>
        <v>-290496.49166666664</v>
      </c>
      <c r="T696" s="179"/>
      <c r="U696" s="181"/>
      <c r="V696" s="182"/>
      <c r="W696" s="182">
        <f t="shared" si="157"/>
        <v>-290496.49166666664</v>
      </c>
      <c r="X696" s="203"/>
      <c r="Y696" s="182"/>
      <c r="Z696" s="182"/>
      <c r="AA696" s="181"/>
      <c r="AB696" s="182"/>
      <c r="AC696" s="256">
        <f t="shared" si="156"/>
        <v>-290496.49166666664</v>
      </c>
      <c r="AD696" s="179"/>
      <c r="AE696" s="179"/>
      <c r="AF696" s="204">
        <f t="shared" si="152"/>
        <v>0</v>
      </c>
    </row>
    <row r="697" spans="1:32">
      <c r="A697" s="179">
        <v>687</v>
      </c>
      <c r="B697" s="199" t="s">
        <v>450</v>
      </c>
      <c r="C697" s="199" t="s">
        <v>416</v>
      </c>
      <c r="D697" s="179"/>
      <c r="E697" s="225" t="s">
        <v>977</v>
      </c>
      <c r="F697" s="201">
        <v>-47519.35</v>
      </c>
      <c r="G697" s="201">
        <v>0</v>
      </c>
      <c r="H697" s="201">
        <v>0</v>
      </c>
      <c r="I697" s="201">
        <v>0</v>
      </c>
      <c r="J697" s="201">
        <v>0</v>
      </c>
      <c r="K697" s="201">
        <v>0</v>
      </c>
      <c r="L697" s="201">
        <v>0</v>
      </c>
      <c r="M697" s="201">
        <v>16.91</v>
      </c>
      <c r="N697" s="201">
        <v>16.91</v>
      </c>
      <c r="O697" s="201">
        <v>16.91</v>
      </c>
      <c r="P697" s="201">
        <v>16.91</v>
      </c>
      <c r="Q697" s="201">
        <v>104.97</v>
      </c>
      <c r="R697" s="201">
        <v>104.97</v>
      </c>
      <c r="S697" s="202">
        <f t="shared" si="155"/>
        <v>-1961.2149999999999</v>
      </c>
      <c r="T697" s="179"/>
      <c r="U697" s="181"/>
      <c r="V697" s="182"/>
      <c r="W697" s="182">
        <f t="shared" si="157"/>
        <v>-1961.2149999999999</v>
      </c>
      <c r="X697" s="203"/>
      <c r="Y697" s="182"/>
      <c r="Z697" s="182"/>
      <c r="AA697" s="181"/>
      <c r="AB697" s="182"/>
      <c r="AC697" s="256">
        <f t="shared" si="156"/>
        <v>-1961.2149999999999</v>
      </c>
      <c r="AD697" s="179"/>
      <c r="AE697" s="179"/>
      <c r="AF697" s="204">
        <f t="shared" si="152"/>
        <v>0</v>
      </c>
    </row>
    <row r="698" spans="1:32">
      <c r="A698" s="179">
        <v>689</v>
      </c>
      <c r="B698" s="179"/>
      <c r="C698" s="179"/>
      <c r="D698" s="179"/>
      <c r="E698" s="225" t="s">
        <v>419</v>
      </c>
      <c r="F698" s="207">
        <f t="shared" ref="F698" si="158">SUM(F687:F697)</f>
        <v>-886903.13999999978</v>
      </c>
      <c r="G698" s="207">
        <f t="shared" ref="G698:R698" si="159">SUM(G687:G697)</f>
        <v>-264051.61</v>
      </c>
      <c r="H698" s="207">
        <f t="shared" si="159"/>
        <v>-530545.21</v>
      </c>
      <c r="I698" s="207">
        <f t="shared" si="159"/>
        <v>-946745.59</v>
      </c>
      <c r="J698" s="207">
        <f t="shared" si="159"/>
        <v>-1347209.95</v>
      </c>
      <c r="K698" s="207">
        <f t="shared" si="159"/>
        <v>-1901734.3099999998</v>
      </c>
      <c r="L698" s="207">
        <f t="shared" si="159"/>
        <v>-2391803.4299999997</v>
      </c>
      <c r="M698" s="207">
        <f t="shared" si="159"/>
        <v>-2905923.9899999998</v>
      </c>
      <c r="N698" s="207">
        <f t="shared" si="159"/>
        <v>-3489916.3200000003</v>
      </c>
      <c r="O698" s="207">
        <f t="shared" si="159"/>
        <v>-4067973.73</v>
      </c>
      <c r="P698" s="207">
        <f t="shared" si="159"/>
        <v>-4615175.05</v>
      </c>
      <c r="Q698" s="207">
        <f t="shared" si="159"/>
        <v>-5140167.6000000006</v>
      </c>
      <c r="R698" s="207">
        <f t="shared" si="159"/>
        <v>-5675979.0900000008</v>
      </c>
      <c r="S698" s="207">
        <f>SUM(S687:S697)</f>
        <v>-2573557.3254166665</v>
      </c>
      <c r="T698" s="179"/>
      <c r="U698" s="181"/>
      <c r="V698" s="182"/>
      <c r="W698" s="182"/>
      <c r="X698" s="203"/>
      <c r="Y698" s="182"/>
      <c r="Z698" s="182"/>
      <c r="AA698" s="181"/>
      <c r="AB698" s="182"/>
      <c r="AC698" s="179"/>
      <c r="AD698" s="179"/>
      <c r="AE698" s="179"/>
    </row>
    <row r="699" spans="1:32">
      <c r="A699" s="179">
        <v>690</v>
      </c>
      <c r="B699" s="179"/>
      <c r="C699" s="179"/>
      <c r="D699" s="179"/>
      <c r="E699" s="225"/>
      <c r="F699" s="201"/>
      <c r="G699" s="260"/>
      <c r="H699" s="248"/>
      <c r="I699" s="248"/>
      <c r="J699" s="249"/>
      <c r="K699" s="250"/>
      <c r="L699" s="251"/>
      <c r="M699" s="252"/>
      <c r="N699" s="253"/>
      <c r="O699" s="220"/>
      <c r="P699" s="254"/>
      <c r="Q699" s="261"/>
      <c r="R699" s="201"/>
      <c r="S699" s="219"/>
      <c r="T699" s="179"/>
      <c r="U699" s="181"/>
      <c r="V699" s="182"/>
      <c r="W699" s="182"/>
      <c r="X699" s="203"/>
      <c r="Y699" s="182"/>
      <c r="Z699" s="182"/>
      <c r="AA699" s="181"/>
      <c r="AB699" s="182"/>
      <c r="AC699" s="179"/>
      <c r="AD699" s="179"/>
      <c r="AE699" s="179"/>
    </row>
    <row r="700" spans="1:32" ht="13.5" thickBot="1">
      <c r="A700" s="179">
        <v>691</v>
      </c>
      <c r="B700" s="271"/>
      <c r="C700" s="271"/>
      <c r="D700" s="271"/>
      <c r="E700" s="283" t="s">
        <v>420</v>
      </c>
      <c r="F700" s="273">
        <f t="shared" ref="F700:S700" si="160">+F698+F685+F615+F588+F546+F459+F419+F399</f>
        <v>-1117173255.4099998</v>
      </c>
      <c r="G700" s="273">
        <f t="shared" si="160"/>
        <v>-874125722.08000004</v>
      </c>
      <c r="H700" s="273">
        <f t="shared" si="160"/>
        <v>-939569369.36000013</v>
      </c>
      <c r="I700" s="273">
        <f t="shared" si="160"/>
        <v>-996037968.96000004</v>
      </c>
      <c r="J700" s="273">
        <f t="shared" si="160"/>
        <v>-998465333.85000002</v>
      </c>
      <c r="K700" s="273">
        <f t="shared" si="160"/>
        <v>-1006979612.15</v>
      </c>
      <c r="L700" s="273">
        <f t="shared" si="160"/>
        <v>-1026172554.4399999</v>
      </c>
      <c r="M700" s="273">
        <f t="shared" si="160"/>
        <v>-1052630814.3600001</v>
      </c>
      <c r="N700" s="273">
        <f t="shared" si="160"/>
        <v>-1077947351.52</v>
      </c>
      <c r="O700" s="273">
        <f t="shared" si="160"/>
        <v>-1095026663.54</v>
      </c>
      <c r="P700" s="273">
        <f t="shared" si="160"/>
        <v>-1143148336.5699997</v>
      </c>
      <c r="Q700" s="273">
        <f t="shared" si="160"/>
        <v>-1193037825.9899998</v>
      </c>
      <c r="R700" s="273">
        <f t="shared" si="160"/>
        <v>-1262198971.3000002</v>
      </c>
      <c r="S700" s="273">
        <f t="shared" si="160"/>
        <v>-1049402305.5145833</v>
      </c>
      <c r="T700" s="271"/>
      <c r="U700" s="274"/>
      <c r="V700" s="275"/>
      <c r="W700" s="275"/>
      <c r="X700" s="276"/>
      <c r="Y700" s="275"/>
      <c r="Z700" s="275"/>
      <c r="AA700" s="274"/>
      <c r="AB700" s="275"/>
      <c r="AC700" s="271"/>
      <c r="AD700" s="271"/>
      <c r="AE700" s="271"/>
    </row>
    <row r="701" spans="1:32" ht="13.5" thickTop="1">
      <c r="A701" s="179">
        <v>692</v>
      </c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81"/>
      <c r="T701" s="179"/>
      <c r="U701" s="189"/>
      <c r="V701" s="188"/>
      <c r="W701" s="188"/>
      <c r="X701" s="188"/>
      <c r="Y701" s="188"/>
      <c r="Z701" s="188"/>
      <c r="AA701" s="189"/>
      <c r="AB701" s="188"/>
      <c r="AC701" s="284"/>
      <c r="AD701" s="284"/>
      <c r="AE701" s="284"/>
    </row>
    <row r="702" spans="1:32">
      <c r="A702" s="179">
        <v>693</v>
      </c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81"/>
      <c r="T702" s="179"/>
      <c r="U702" s="181"/>
      <c r="V702" s="182"/>
      <c r="W702" s="182"/>
      <c r="X702" s="182"/>
      <c r="Y702" s="182"/>
      <c r="Z702" s="182"/>
      <c r="AA702" s="181"/>
      <c r="AB702" s="182"/>
      <c r="AC702" s="179"/>
      <c r="AD702" s="179"/>
      <c r="AE702" s="179"/>
    </row>
    <row r="703" spans="1:32">
      <c r="A703" s="179">
        <v>694</v>
      </c>
      <c r="B703" s="179"/>
      <c r="C703" s="179"/>
      <c r="D703" s="179"/>
      <c r="E703" s="271" t="s">
        <v>978</v>
      </c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81"/>
      <c r="T703" s="179"/>
      <c r="U703" s="274">
        <f t="shared" ref="U703:AD703" si="161">SUM(U15:U698)</f>
        <v>226453054.14000002</v>
      </c>
      <c r="V703" s="275">
        <f t="shared" si="161"/>
        <v>-213982709.2083334</v>
      </c>
      <c r="W703" s="275">
        <f t="shared" si="161"/>
        <v>-608665589.31624961</v>
      </c>
      <c r="X703" s="275">
        <f t="shared" si="161"/>
        <v>596195244.38458323</v>
      </c>
      <c r="Y703" s="275">
        <f t="shared" si="161"/>
        <v>361675908.75521296</v>
      </c>
      <c r="Z703" s="275">
        <f t="shared" si="161"/>
        <v>116788178.80603699</v>
      </c>
      <c r="AA703" s="274">
        <f t="shared" si="161"/>
        <v>0</v>
      </c>
      <c r="AB703" s="275">
        <f t="shared" si="161"/>
        <v>117731156.8233334</v>
      </c>
      <c r="AC703" s="285">
        <f t="shared" si="161"/>
        <v>-608665589.31624961</v>
      </c>
      <c r="AD703" s="285">
        <f t="shared" si="161"/>
        <v>12470344.931666918</v>
      </c>
      <c r="AE703" s="256">
        <f>+AB703+Z703+Y703</f>
        <v>596195244.38458335</v>
      </c>
    </row>
    <row r="704" spans="1:32">
      <c r="A704" s="179">
        <v>695</v>
      </c>
      <c r="B704" s="179"/>
      <c r="C704" s="179"/>
      <c r="D704" s="179"/>
      <c r="E704" s="179" t="s">
        <v>979</v>
      </c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81"/>
      <c r="T704" s="179"/>
      <c r="U704" s="191" t="s">
        <v>980</v>
      </c>
      <c r="V704" s="275">
        <f>+U703+V703</f>
        <v>12470344.931666613</v>
      </c>
      <c r="W704" s="192" t="s">
        <v>981</v>
      </c>
      <c r="X704" s="182">
        <f>-W703-X703</f>
        <v>12470344.931666374</v>
      </c>
      <c r="Y704" s="182"/>
      <c r="Z704" s="182"/>
      <c r="AA704" s="181"/>
      <c r="AB704" s="182"/>
      <c r="AC704" s="256">
        <f>+AB703+Z703+Y703</f>
        <v>596195244.38458335</v>
      </c>
      <c r="AD704" s="179"/>
      <c r="AE704" s="256">
        <f>+AE703-X703</f>
        <v>0</v>
      </c>
    </row>
    <row r="705" spans="1:31">
      <c r="A705" s="179">
        <v>696</v>
      </c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81"/>
      <c r="T705" s="179"/>
      <c r="U705" s="181"/>
      <c r="V705" s="182"/>
      <c r="W705" s="182"/>
      <c r="X705" s="275">
        <f>+X704-V704</f>
        <v>-2.384185791015625E-7</v>
      </c>
      <c r="Y705" s="182"/>
      <c r="Z705" s="182"/>
      <c r="AA705" s="181">
        <f>+Y703+Z703+AB703-X703</f>
        <v>0</v>
      </c>
      <c r="AB705" s="182"/>
      <c r="AC705" s="179"/>
      <c r="AD705" s="256"/>
      <c r="AE705" s="179"/>
    </row>
    <row r="706" spans="1:31">
      <c r="A706" s="179">
        <v>697</v>
      </c>
      <c r="B706" s="179"/>
      <c r="C706" s="179"/>
      <c r="D706" s="179"/>
      <c r="E706" s="179" t="s">
        <v>982</v>
      </c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81"/>
      <c r="T706" s="179"/>
      <c r="U706" s="181"/>
      <c r="V706" s="182"/>
      <c r="W706" s="182"/>
      <c r="X706" s="182">
        <f>+X703-Y703-Z703-AB703</f>
        <v>-1.1920928955078125E-7</v>
      </c>
      <c r="Y706" s="281">
        <f>+Y703/AC704</f>
        <v>0.60664004310961817</v>
      </c>
      <c r="Z706" s="281">
        <f>+Z703/AC704</f>
        <v>0.19588914857345169</v>
      </c>
      <c r="AA706" s="281"/>
      <c r="AB706" s="281">
        <f>+AB703/AC704</f>
        <v>0.19747080831693017</v>
      </c>
      <c r="AC706" s="179"/>
      <c r="AD706" s="179"/>
      <c r="AE706" s="179"/>
    </row>
    <row r="707" spans="1:31">
      <c r="A707" s="179">
        <v>698</v>
      </c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81"/>
      <c r="T707" s="179"/>
      <c r="U707" s="181"/>
      <c r="V707" s="182"/>
      <c r="W707" s="182"/>
      <c r="X707" s="182"/>
      <c r="Y707" s="182"/>
      <c r="Z707" s="182"/>
      <c r="AA707" s="181"/>
      <c r="AB707" s="182"/>
      <c r="AC707" s="179"/>
      <c r="AD707" s="179"/>
      <c r="AE707" s="179"/>
    </row>
    <row r="708" spans="1:31">
      <c r="A708" s="179">
        <v>699</v>
      </c>
      <c r="B708" s="179"/>
      <c r="C708" s="179"/>
      <c r="D708" s="179"/>
      <c r="E708" s="179" t="s">
        <v>983</v>
      </c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81"/>
      <c r="T708" s="179"/>
      <c r="U708" s="181"/>
      <c r="V708" s="182"/>
      <c r="W708" s="182"/>
      <c r="X708" s="182"/>
      <c r="Y708" s="286">
        <f>+X704*Y706</f>
        <v>7565010.5869378978</v>
      </c>
      <c r="Z708" s="182">
        <f>+X704*Z706</f>
        <v>2442805.2510813847</v>
      </c>
      <c r="AA708" s="181"/>
      <c r="AB708" s="182">
        <f>+X704*AB706</f>
        <v>2462529.0936470921</v>
      </c>
      <c r="AC708" s="179"/>
      <c r="AD708" s="179"/>
      <c r="AE708" s="179"/>
    </row>
    <row r="709" spans="1:31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81"/>
      <c r="T709" s="179"/>
      <c r="U709" s="181"/>
      <c r="V709" s="182"/>
      <c r="W709" s="182"/>
      <c r="X709" s="182"/>
      <c r="Y709" s="182"/>
      <c r="Z709" s="182"/>
      <c r="AA709" s="181"/>
      <c r="AB709" s="182"/>
      <c r="AC709" s="179"/>
      <c r="AD709" s="179"/>
      <c r="AE709" s="179"/>
    </row>
    <row r="710" spans="1:31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81"/>
      <c r="T710" s="179"/>
      <c r="U710" s="181"/>
      <c r="V710" s="182"/>
      <c r="W710" s="182"/>
      <c r="X710" s="182"/>
      <c r="Y710" s="182"/>
      <c r="Z710" s="182"/>
      <c r="AA710" s="181"/>
      <c r="AB710" s="182"/>
      <c r="AC710" s="179"/>
      <c r="AD710" s="179"/>
      <c r="AE710" s="179"/>
    </row>
    <row r="711" spans="1:31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81"/>
      <c r="T711" s="179"/>
      <c r="U711" s="181"/>
      <c r="V711" s="182"/>
      <c r="W711" s="182"/>
      <c r="X711" s="182"/>
      <c r="Y711" s="182"/>
      <c r="Z711" s="182"/>
      <c r="AA711" s="181"/>
      <c r="AB711" s="182"/>
      <c r="AC711" s="179"/>
      <c r="AD711" s="179"/>
      <c r="AE711" s="179"/>
    </row>
    <row r="712" spans="1:31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81"/>
      <c r="T712" s="179"/>
      <c r="U712" s="181"/>
      <c r="V712" s="182"/>
      <c r="W712" s="182"/>
      <c r="X712" s="182"/>
      <c r="Y712" s="182"/>
      <c r="Z712" s="182"/>
      <c r="AA712" s="181"/>
      <c r="AB712" s="182"/>
      <c r="AC712" s="179"/>
      <c r="AD712" s="179"/>
      <c r="AE712" s="179"/>
    </row>
    <row r="713" spans="1:31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81"/>
      <c r="T713" s="179"/>
      <c r="U713" s="181"/>
      <c r="V713" s="182"/>
      <c r="W713" s="182"/>
      <c r="X713" s="182"/>
      <c r="Y713" s="182"/>
      <c r="Z713" s="182"/>
      <c r="AA713" s="181"/>
      <c r="AB713" s="182"/>
      <c r="AC713" s="179"/>
      <c r="AD713" s="179"/>
      <c r="AE713" s="179"/>
    </row>
    <row r="714" spans="1:31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81"/>
      <c r="T714" s="179"/>
      <c r="U714" s="181"/>
      <c r="V714" s="182"/>
      <c r="W714" s="182"/>
      <c r="X714" s="182"/>
      <c r="Y714" s="182"/>
      <c r="Z714" s="182"/>
      <c r="AA714" s="181"/>
      <c r="AB714" s="182"/>
      <c r="AC714" s="179"/>
      <c r="AD714" s="179"/>
      <c r="AE714" s="179"/>
    </row>
    <row r="715" spans="1:31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81"/>
      <c r="T715" s="179"/>
      <c r="U715" s="181"/>
      <c r="V715" s="182"/>
      <c r="W715" s="182"/>
      <c r="X715" s="182"/>
      <c r="Y715" s="182"/>
      <c r="Z715" s="182"/>
      <c r="AA715" s="181"/>
      <c r="AB715" s="182"/>
      <c r="AC715" s="179"/>
      <c r="AD715" s="179"/>
      <c r="AE715" s="179"/>
    </row>
    <row r="716" spans="1:31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81"/>
      <c r="T716" s="179"/>
      <c r="U716" s="181"/>
      <c r="V716" s="182"/>
      <c r="W716" s="182"/>
      <c r="X716" s="182"/>
      <c r="Y716" s="182"/>
      <c r="Z716" s="182"/>
      <c r="AA716" s="181"/>
      <c r="AB716" s="182"/>
      <c r="AC716" s="179"/>
      <c r="AD716" s="179"/>
      <c r="AE716" s="179"/>
    </row>
    <row r="717" spans="1:31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81"/>
      <c r="T717" s="179"/>
      <c r="U717" s="181"/>
      <c r="V717" s="182"/>
      <c r="W717" s="182"/>
      <c r="X717" s="182"/>
      <c r="Y717" s="182"/>
      <c r="Z717" s="182"/>
      <c r="AA717" s="181"/>
      <c r="AB717" s="182"/>
      <c r="AC717" s="179"/>
      <c r="AD717" s="179"/>
      <c r="AE717" s="179"/>
    </row>
    <row r="718" spans="1:31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81"/>
      <c r="T718" s="179"/>
      <c r="U718" s="181"/>
      <c r="V718" s="182"/>
      <c r="W718" s="182"/>
      <c r="X718" s="182"/>
      <c r="Y718" s="182"/>
      <c r="Z718" s="182"/>
      <c r="AA718" s="181"/>
      <c r="AB718" s="182"/>
      <c r="AC718" s="179"/>
      <c r="AD718" s="179"/>
      <c r="AE718" s="179"/>
    </row>
    <row r="719" spans="1:31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81"/>
      <c r="T719" s="179"/>
      <c r="U719" s="181"/>
      <c r="V719" s="182"/>
      <c r="W719" s="182"/>
      <c r="X719" s="182"/>
      <c r="Y719" s="182"/>
      <c r="Z719" s="182"/>
      <c r="AA719" s="181"/>
      <c r="AB719" s="182"/>
      <c r="AC719" s="179"/>
      <c r="AD719" s="179"/>
      <c r="AE719" s="179"/>
    </row>
    <row r="720" spans="1:31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81"/>
      <c r="T720" s="179"/>
      <c r="U720" s="181"/>
      <c r="V720" s="182"/>
      <c r="W720" s="182"/>
      <c r="X720" s="182"/>
      <c r="Y720" s="182"/>
      <c r="Z720" s="182"/>
      <c r="AA720" s="181"/>
      <c r="AB720" s="182"/>
      <c r="AC720" s="179"/>
      <c r="AD720" s="179"/>
      <c r="AE720" s="179"/>
    </row>
    <row r="721" spans="1:31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81"/>
      <c r="T721" s="179"/>
      <c r="U721" s="181"/>
      <c r="V721" s="182"/>
      <c r="W721" s="182"/>
      <c r="X721" s="182"/>
      <c r="Y721" s="182"/>
      <c r="Z721" s="182"/>
      <c r="AA721" s="181"/>
      <c r="AB721" s="182"/>
      <c r="AC721" s="179"/>
      <c r="AD721" s="179"/>
      <c r="AE721" s="179"/>
    </row>
    <row r="722" spans="1:31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81"/>
      <c r="T722" s="179"/>
      <c r="U722" s="181"/>
      <c r="V722" s="182"/>
      <c r="W722" s="182"/>
      <c r="X722" s="182"/>
      <c r="Y722" s="182"/>
      <c r="Z722" s="182"/>
      <c r="AA722" s="181"/>
      <c r="AB722" s="182"/>
      <c r="AC722" s="179"/>
      <c r="AD722" s="179"/>
      <c r="AE722" s="179"/>
    </row>
    <row r="723" spans="1:31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81"/>
      <c r="T723" s="179"/>
      <c r="U723" s="181"/>
      <c r="V723" s="182"/>
      <c r="W723" s="182"/>
      <c r="X723" s="182"/>
      <c r="Y723" s="182"/>
      <c r="Z723" s="182"/>
      <c r="AA723" s="181"/>
      <c r="AB723" s="182"/>
      <c r="AC723" s="179"/>
      <c r="AD723" s="179"/>
      <c r="AE723" s="179"/>
    </row>
    <row r="724" spans="1:31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81"/>
      <c r="T724" s="179"/>
      <c r="U724" s="181"/>
      <c r="V724" s="182"/>
      <c r="W724" s="182"/>
      <c r="X724" s="182"/>
      <c r="Y724" s="182"/>
      <c r="Z724" s="182"/>
      <c r="AA724" s="181"/>
      <c r="AB724" s="182"/>
      <c r="AC724" s="179"/>
      <c r="AD724" s="179"/>
      <c r="AE724" s="179"/>
    </row>
    <row r="725" spans="1:31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81"/>
      <c r="T725" s="179"/>
      <c r="U725" s="181"/>
      <c r="V725" s="182"/>
      <c r="W725" s="182"/>
      <c r="X725" s="182"/>
      <c r="Y725" s="182"/>
      <c r="Z725" s="182"/>
      <c r="AA725" s="181"/>
      <c r="AB725" s="182"/>
      <c r="AC725" s="179"/>
      <c r="AD725" s="179"/>
      <c r="AE725" s="179"/>
    </row>
    <row r="726" spans="1:31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81"/>
      <c r="T726" s="179"/>
      <c r="U726" s="181"/>
      <c r="V726" s="182"/>
      <c r="W726" s="182"/>
      <c r="X726" s="182"/>
      <c r="Y726" s="182"/>
      <c r="Z726" s="182"/>
      <c r="AA726" s="181"/>
      <c r="AB726" s="182"/>
      <c r="AC726" s="179"/>
      <c r="AD726" s="179"/>
      <c r="AE726" s="179"/>
    </row>
    <row r="727" spans="1:31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81"/>
      <c r="T727" s="179"/>
      <c r="U727" s="181"/>
      <c r="V727" s="182"/>
      <c r="W727" s="182"/>
      <c r="X727" s="182"/>
      <c r="Y727" s="182"/>
      <c r="Z727" s="182"/>
      <c r="AA727" s="181"/>
      <c r="AB727" s="182"/>
      <c r="AC727" s="179"/>
      <c r="AD727" s="179"/>
      <c r="AE727" s="179"/>
    </row>
    <row r="728" spans="1:31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81"/>
      <c r="T728" s="179"/>
      <c r="U728" s="181"/>
      <c r="V728" s="182"/>
      <c r="W728" s="182"/>
      <c r="X728" s="182"/>
      <c r="Y728" s="182"/>
      <c r="Z728" s="182"/>
      <c r="AA728" s="181"/>
      <c r="AB728" s="182"/>
      <c r="AC728" s="179"/>
      <c r="AD728" s="179"/>
      <c r="AE728" s="179"/>
    </row>
    <row r="729" spans="1:31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81"/>
      <c r="T729" s="179"/>
      <c r="U729" s="181"/>
      <c r="V729" s="182"/>
      <c r="W729" s="182"/>
      <c r="X729" s="182"/>
      <c r="Y729" s="182"/>
      <c r="Z729" s="182"/>
      <c r="AA729" s="181"/>
      <c r="AB729" s="182"/>
      <c r="AC729" s="179"/>
      <c r="AD729" s="179"/>
      <c r="AE729" s="179"/>
    </row>
    <row r="730" spans="1:31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81"/>
      <c r="T730" s="179"/>
      <c r="U730" s="181"/>
      <c r="V730" s="182"/>
      <c r="W730" s="182"/>
      <c r="X730" s="182"/>
      <c r="Y730" s="182"/>
      <c r="Z730" s="182"/>
      <c r="AA730" s="181"/>
      <c r="AB730" s="182"/>
      <c r="AC730" s="179"/>
      <c r="AD730" s="179"/>
      <c r="AE730" s="179"/>
    </row>
    <row r="731" spans="1:31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81"/>
      <c r="T731" s="179"/>
      <c r="U731" s="181"/>
      <c r="V731" s="182"/>
      <c r="W731" s="182"/>
      <c r="X731" s="182"/>
      <c r="Y731" s="182"/>
      <c r="Z731" s="182"/>
      <c r="AA731" s="181"/>
      <c r="AB731" s="182"/>
      <c r="AC731" s="179"/>
      <c r="AD731" s="179"/>
      <c r="AE731" s="179"/>
    </row>
    <row r="732" spans="1:31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81"/>
      <c r="T732" s="179"/>
      <c r="U732" s="181"/>
      <c r="V732" s="182"/>
      <c r="W732" s="182"/>
      <c r="X732" s="182"/>
      <c r="Y732" s="182"/>
      <c r="Z732" s="182"/>
      <c r="AA732" s="181"/>
      <c r="AB732" s="182"/>
      <c r="AC732" s="179"/>
      <c r="AD732" s="179"/>
      <c r="AE732" s="179"/>
    </row>
    <row r="733" spans="1:31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81"/>
      <c r="T733" s="179"/>
      <c r="U733" s="181"/>
      <c r="V733" s="182"/>
      <c r="W733" s="182"/>
      <c r="X733" s="182"/>
      <c r="Y733" s="182"/>
      <c r="Z733" s="182"/>
      <c r="AA733" s="181"/>
      <c r="AB733" s="182"/>
      <c r="AC733" s="179"/>
      <c r="AD733" s="179"/>
      <c r="AE733" s="179"/>
    </row>
    <row r="734" spans="1:31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81"/>
      <c r="T734" s="179"/>
      <c r="U734" s="181"/>
      <c r="V734" s="182"/>
      <c r="W734" s="182"/>
      <c r="X734" s="182"/>
      <c r="Y734" s="182"/>
      <c r="Z734" s="182"/>
      <c r="AA734" s="181"/>
      <c r="AB734" s="182"/>
      <c r="AC734" s="179"/>
      <c r="AD734" s="179"/>
      <c r="AE734" s="179"/>
    </row>
    <row r="735" spans="1:31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81"/>
      <c r="T735" s="179"/>
      <c r="U735" s="181"/>
      <c r="V735" s="182"/>
      <c r="W735" s="182"/>
      <c r="X735" s="182"/>
      <c r="Y735" s="182"/>
      <c r="Z735" s="182"/>
      <c r="AA735" s="181"/>
      <c r="AB735" s="182"/>
      <c r="AC735" s="179"/>
      <c r="AD735" s="179"/>
      <c r="AE735" s="179"/>
    </row>
    <row r="736" spans="1:31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81"/>
      <c r="T736" s="179"/>
      <c r="U736" s="181"/>
      <c r="V736" s="182"/>
      <c r="W736" s="182"/>
      <c r="X736" s="182"/>
      <c r="Y736" s="182"/>
      <c r="Z736" s="182"/>
      <c r="AA736" s="181"/>
      <c r="AB736" s="182"/>
      <c r="AC736" s="179"/>
      <c r="AD736" s="179"/>
      <c r="AE736" s="179"/>
    </row>
    <row r="737" spans="1:31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81"/>
      <c r="T737" s="179"/>
      <c r="U737" s="181"/>
      <c r="V737" s="182"/>
      <c r="W737" s="182"/>
      <c r="X737" s="182"/>
      <c r="Y737" s="182"/>
      <c r="Z737" s="182"/>
      <c r="AA737" s="181"/>
      <c r="AB737" s="182"/>
      <c r="AC737" s="179"/>
      <c r="AD737" s="179"/>
      <c r="AE737" s="179"/>
    </row>
    <row r="738" spans="1:31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81"/>
      <c r="T738" s="179"/>
      <c r="U738" s="181"/>
      <c r="V738" s="182"/>
      <c r="W738" s="182"/>
      <c r="X738" s="182"/>
      <c r="Y738" s="182"/>
      <c r="Z738" s="182"/>
      <c r="AA738" s="181"/>
      <c r="AB738" s="182"/>
      <c r="AC738" s="179"/>
      <c r="AD738" s="179"/>
      <c r="AE738" s="179"/>
    </row>
    <row r="739" spans="1:31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81"/>
      <c r="T739" s="179"/>
      <c r="U739" s="181"/>
      <c r="V739" s="182"/>
      <c r="W739" s="182"/>
      <c r="X739" s="182"/>
      <c r="Y739" s="182"/>
      <c r="Z739" s="182"/>
      <c r="AA739" s="181"/>
      <c r="AB739" s="182"/>
      <c r="AC739" s="179"/>
      <c r="AD739" s="179"/>
      <c r="AE739" s="179"/>
    </row>
    <row r="740" spans="1:31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81"/>
      <c r="T740" s="179"/>
      <c r="U740" s="181"/>
      <c r="V740" s="182"/>
      <c r="W740" s="182"/>
      <c r="X740" s="182"/>
      <c r="Y740" s="182"/>
      <c r="Z740" s="182"/>
      <c r="AA740" s="181"/>
      <c r="AB740" s="182"/>
      <c r="AC740" s="179"/>
      <c r="AD740" s="179"/>
      <c r="AE740" s="179"/>
    </row>
    <row r="741" spans="1:31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81"/>
      <c r="T741" s="179"/>
      <c r="U741" s="181"/>
      <c r="V741" s="182"/>
      <c r="W741" s="182"/>
      <c r="X741" s="182"/>
      <c r="Y741" s="182"/>
      <c r="Z741" s="182"/>
      <c r="AA741" s="181"/>
      <c r="AB741" s="182"/>
      <c r="AC741" s="179"/>
      <c r="AD741" s="179"/>
      <c r="AE741" s="179"/>
    </row>
    <row r="742" spans="1:31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81"/>
      <c r="T742" s="179"/>
      <c r="U742" s="181"/>
      <c r="V742" s="182"/>
      <c r="W742" s="182"/>
      <c r="X742" s="182"/>
      <c r="Y742" s="182"/>
      <c r="Z742" s="182"/>
      <c r="AA742" s="181"/>
      <c r="AB742" s="182"/>
      <c r="AC742" s="179"/>
      <c r="AD742" s="179"/>
      <c r="AE742" s="179"/>
    </row>
    <row r="743" spans="1:31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81"/>
      <c r="T743" s="179"/>
      <c r="U743" s="181"/>
      <c r="V743" s="182"/>
      <c r="W743" s="182"/>
      <c r="X743" s="182"/>
      <c r="Y743" s="182"/>
      <c r="Z743" s="182"/>
      <c r="AA743" s="181"/>
      <c r="AB743" s="182"/>
      <c r="AC743" s="179"/>
      <c r="AD743" s="179"/>
      <c r="AE743" s="179"/>
    </row>
    <row r="744" spans="1:31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81"/>
      <c r="T744" s="179"/>
      <c r="U744" s="181"/>
      <c r="V744" s="182"/>
      <c r="W744" s="182"/>
      <c r="X744" s="182"/>
      <c r="Y744" s="182"/>
      <c r="Z744" s="182"/>
      <c r="AA744" s="181"/>
      <c r="AB744" s="182"/>
      <c r="AC744" s="179"/>
      <c r="AD744" s="179"/>
      <c r="AE744" s="179"/>
    </row>
    <row r="745" spans="1:31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81"/>
      <c r="T745" s="179"/>
      <c r="U745" s="181"/>
      <c r="V745" s="182"/>
      <c r="W745" s="182"/>
      <c r="X745" s="182"/>
      <c r="Y745" s="182"/>
      <c r="Z745" s="182"/>
      <c r="AA745" s="181"/>
      <c r="AB745" s="182"/>
      <c r="AC745" s="179"/>
      <c r="AD745" s="179"/>
      <c r="AE745" s="179"/>
    </row>
    <row r="746" spans="1:31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81"/>
      <c r="T746" s="179"/>
      <c r="U746" s="181"/>
      <c r="V746" s="182"/>
      <c r="W746" s="182"/>
      <c r="X746" s="182"/>
      <c r="Y746" s="182"/>
      <c r="Z746" s="182"/>
      <c r="AA746" s="181"/>
      <c r="AB746" s="182"/>
      <c r="AC746" s="179"/>
      <c r="AD746" s="179"/>
      <c r="AE746" s="179"/>
    </row>
    <row r="747" spans="1:31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81"/>
      <c r="T747" s="179"/>
      <c r="U747" s="181"/>
      <c r="V747" s="182"/>
      <c r="W747" s="182"/>
      <c r="X747" s="182"/>
      <c r="Y747" s="182"/>
      <c r="Z747" s="182"/>
      <c r="AA747" s="181"/>
      <c r="AB747" s="182"/>
      <c r="AC747" s="179"/>
      <c r="AD747" s="179"/>
      <c r="AE747" s="179"/>
    </row>
    <row r="748" spans="1:31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81"/>
      <c r="T748" s="179"/>
      <c r="U748" s="181"/>
      <c r="V748" s="182"/>
      <c r="W748" s="182"/>
      <c r="X748" s="182"/>
      <c r="Y748" s="182"/>
      <c r="Z748" s="182"/>
      <c r="AA748" s="181"/>
      <c r="AB748" s="182"/>
      <c r="AC748" s="179"/>
      <c r="AD748" s="179"/>
      <c r="AE748" s="179"/>
    </row>
    <row r="749" spans="1:31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81"/>
      <c r="T749" s="179"/>
      <c r="U749" s="181"/>
      <c r="V749" s="182"/>
      <c r="W749" s="182"/>
      <c r="X749" s="182"/>
      <c r="Y749" s="182"/>
      <c r="Z749" s="182"/>
      <c r="AA749" s="181"/>
      <c r="AB749" s="182"/>
      <c r="AC749" s="179"/>
      <c r="AD749" s="179"/>
      <c r="AE749" s="179"/>
    </row>
    <row r="750" spans="1:31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81"/>
      <c r="T750" s="179"/>
      <c r="U750" s="181"/>
      <c r="V750" s="182"/>
      <c r="W750" s="182"/>
      <c r="X750" s="182"/>
      <c r="Y750" s="182"/>
      <c r="Z750" s="182"/>
      <c r="AA750" s="181"/>
      <c r="AB750" s="182"/>
      <c r="AC750" s="179"/>
      <c r="AD750" s="179"/>
      <c r="AE750" s="179"/>
    </row>
    <row r="751" spans="1:31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81"/>
      <c r="T751" s="179"/>
      <c r="U751" s="181"/>
      <c r="V751" s="182"/>
      <c r="W751" s="182"/>
      <c r="X751" s="182"/>
      <c r="Y751" s="182"/>
      <c r="Z751" s="182"/>
      <c r="AA751" s="181"/>
      <c r="AB751" s="182"/>
      <c r="AC751" s="179"/>
      <c r="AD751" s="179"/>
      <c r="AE751" s="179"/>
    </row>
    <row r="752" spans="1:31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81"/>
      <c r="T752" s="179"/>
      <c r="U752" s="181"/>
      <c r="V752" s="182"/>
      <c r="W752" s="182"/>
      <c r="X752" s="182"/>
      <c r="Y752" s="182"/>
      <c r="Z752" s="182"/>
      <c r="AA752" s="181"/>
      <c r="AB752" s="182"/>
      <c r="AC752" s="179"/>
      <c r="AD752" s="179"/>
      <c r="AE752" s="179"/>
    </row>
    <row r="753" spans="1:31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81"/>
      <c r="T753" s="179"/>
      <c r="U753" s="181"/>
      <c r="V753" s="182"/>
      <c r="W753" s="182"/>
      <c r="X753" s="182"/>
      <c r="Y753" s="182"/>
      <c r="Z753" s="182"/>
      <c r="AA753" s="181"/>
      <c r="AB753" s="182"/>
      <c r="AC753" s="179"/>
      <c r="AD753" s="179"/>
      <c r="AE753" s="179"/>
    </row>
    <row r="754" spans="1:31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81"/>
      <c r="T754" s="179"/>
      <c r="U754" s="181"/>
      <c r="V754" s="182"/>
      <c r="W754" s="182"/>
      <c r="X754" s="182"/>
      <c r="Y754" s="182"/>
      <c r="Z754" s="182"/>
      <c r="AA754" s="181"/>
      <c r="AB754" s="182"/>
      <c r="AC754" s="179"/>
      <c r="AD754" s="179"/>
      <c r="AE754" s="179"/>
    </row>
    <row r="755" spans="1:31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81"/>
      <c r="T755" s="179"/>
      <c r="U755" s="181"/>
      <c r="V755" s="182"/>
      <c r="W755" s="182"/>
      <c r="X755" s="182"/>
      <c r="Y755" s="182"/>
      <c r="Z755" s="182"/>
      <c r="AA755" s="181"/>
      <c r="AB755" s="182"/>
      <c r="AC755" s="179"/>
      <c r="AD755" s="179"/>
      <c r="AE755" s="179"/>
    </row>
    <row r="756" spans="1:31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81"/>
      <c r="T756" s="179"/>
      <c r="U756" s="181"/>
      <c r="V756" s="182"/>
      <c r="W756" s="182"/>
      <c r="X756" s="182"/>
      <c r="Y756" s="182"/>
      <c r="Z756" s="182"/>
      <c r="AA756" s="181"/>
      <c r="AB756" s="182"/>
      <c r="AC756" s="179"/>
      <c r="AD756" s="179"/>
      <c r="AE756" s="179"/>
    </row>
    <row r="757" spans="1:31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81"/>
      <c r="T757" s="179"/>
      <c r="U757" s="181"/>
      <c r="V757" s="182"/>
      <c r="W757" s="182"/>
      <c r="X757" s="182"/>
      <c r="Y757" s="182"/>
      <c r="Z757" s="182"/>
      <c r="AA757" s="181"/>
      <c r="AB757" s="182"/>
      <c r="AC757" s="179"/>
      <c r="AD757" s="179"/>
      <c r="AE757" s="179"/>
    </row>
    <row r="758" spans="1:31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81"/>
      <c r="T758" s="179"/>
      <c r="U758" s="181"/>
      <c r="V758" s="182"/>
      <c r="W758" s="182"/>
      <c r="X758" s="182"/>
      <c r="Y758" s="182"/>
      <c r="Z758" s="182"/>
      <c r="AA758" s="181"/>
      <c r="AB758" s="182"/>
      <c r="AC758" s="179"/>
      <c r="AD758" s="179"/>
      <c r="AE758" s="179"/>
    </row>
    <row r="759" spans="1:31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81"/>
      <c r="T759" s="179"/>
      <c r="U759" s="181"/>
      <c r="V759" s="182"/>
      <c r="W759" s="182"/>
      <c r="X759" s="182"/>
      <c r="Y759" s="182"/>
      <c r="Z759" s="182"/>
      <c r="AA759" s="181"/>
      <c r="AB759" s="182"/>
      <c r="AC759" s="179"/>
      <c r="AD759" s="179"/>
      <c r="AE759" s="179"/>
    </row>
    <row r="760" spans="1:31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81"/>
      <c r="T760" s="179"/>
      <c r="U760" s="181"/>
      <c r="V760" s="182"/>
      <c r="W760" s="182"/>
      <c r="X760" s="182"/>
      <c r="Y760" s="182"/>
      <c r="Z760" s="182"/>
      <c r="AA760" s="181"/>
      <c r="AB760" s="182"/>
      <c r="AC760" s="179"/>
      <c r="AD760" s="179"/>
      <c r="AE760" s="179"/>
    </row>
    <row r="761" spans="1:31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81"/>
      <c r="T761" s="179"/>
      <c r="U761" s="181"/>
      <c r="V761" s="182"/>
      <c r="W761" s="182"/>
      <c r="X761" s="182"/>
      <c r="Y761" s="182"/>
      <c r="Z761" s="182"/>
      <c r="AA761" s="181"/>
      <c r="AB761" s="182"/>
      <c r="AC761" s="179"/>
      <c r="AD761" s="179"/>
      <c r="AE761" s="179"/>
    </row>
    <row r="762" spans="1:31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81"/>
      <c r="T762" s="179"/>
      <c r="U762" s="181"/>
      <c r="V762" s="182"/>
      <c r="W762" s="182"/>
      <c r="X762" s="182"/>
      <c r="Y762" s="182"/>
      <c r="Z762" s="182"/>
      <c r="AA762" s="181"/>
      <c r="AB762" s="182"/>
      <c r="AC762" s="179"/>
      <c r="AD762" s="179"/>
      <c r="AE762" s="179"/>
    </row>
    <row r="763" spans="1:31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81"/>
      <c r="T763" s="179"/>
      <c r="U763" s="181"/>
      <c r="V763" s="182"/>
      <c r="W763" s="182"/>
      <c r="X763" s="182"/>
      <c r="Y763" s="182"/>
      <c r="Z763" s="182"/>
      <c r="AA763" s="181"/>
      <c r="AB763" s="182"/>
      <c r="AC763" s="179"/>
      <c r="AD763" s="179"/>
      <c r="AE763" s="179"/>
    </row>
    <row r="764" spans="1:31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81"/>
      <c r="T764" s="179"/>
      <c r="U764" s="181"/>
      <c r="V764" s="182"/>
      <c r="W764" s="182"/>
      <c r="X764" s="182"/>
      <c r="Y764" s="182"/>
      <c r="Z764" s="182"/>
      <c r="AA764" s="181"/>
      <c r="AB764" s="182"/>
      <c r="AC764" s="179"/>
      <c r="AD764" s="179"/>
      <c r="AE764" s="179"/>
    </row>
    <row r="765" spans="1:31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81"/>
      <c r="T765" s="179"/>
      <c r="U765" s="181"/>
      <c r="V765" s="182"/>
      <c r="W765" s="182"/>
      <c r="X765" s="182"/>
      <c r="Y765" s="182"/>
      <c r="Z765" s="182"/>
      <c r="AA765" s="181"/>
      <c r="AB765" s="182"/>
      <c r="AC765" s="179"/>
      <c r="AD765" s="179"/>
      <c r="AE765" s="179"/>
    </row>
    <row r="766" spans="1:31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81"/>
      <c r="T766" s="179"/>
      <c r="U766" s="181"/>
      <c r="V766" s="182"/>
      <c r="W766" s="182"/>
      <c r="X766" s="182"/>
      <c r="Y766" s="182"/>
      <c r="Z766" s="182"/>
      <c r="AA766" s="181"/>
      <c r="AB766" s="182"/>
      <c r="AC766" s="179"/>
      <c r="AD766" s="179"/>
      <c r="AE766" s="179"/>
    </row>
    <row r="767" spans="1:31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81"/>
      <c r="T767" s="179"/>
      <c r="U767" s="181"/>
      <c r="V767" s="182"/>
      <c r="W767" s="182"/>
      <c r="X767" s="182"/>
      <c r="Y767" s="182"/>
      <c r="Z767" s="182"/>
      <c r="AA767" s="181"/>
      <c r="AB767" s="182"/>
      <c r="AC767" s="179"/>
      <c r="AD767" s="179"/>
      <c r="AE767" s="179"/>
    </row>
    <row r="768" spans="1:31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81"/>
      <c r="T768" s="179"/>
      <c r="U768" s="181"/>
      <c r="V768" s="182"/>
      <c r="W768" s="182"/>
      <c r="X768" s="182"/>
      <c r="Y768" s="182"/>
      <c r="Z768" s="182"/>
      <c r="AA768" s="181"/>
      <c r="AB768" s="182"/>
      <c r="AC768" s="179"/>
      <c r="AD768" s="179"/>
      <c r="AE768" s="179"/>
    </row>
    <row r="769" spans="1:31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81"/>
      <c r="T769" s="179"/>
      <c r="U769" s="181"/>
      <c r="V769" s="182"/>
      <c r="W769" s="182"/>
      <c r="X769" s="182"/>
      <c r="Y769" s="182"/>
      <c r="Z769" s="182"/>
      <c r="AA769" s="181"/>
      <c r="AB769" s="182"/>
      <c r="AC769" s="179"/>
      <c r="AD769" s="179"/>
      <c r="AE769" s="179"/>
    </row>
    <row r="770" spans="1:31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81"/>
      <c r="T770" s="179"/>
      <c r="U770" s="181"/>
      <c r="V770" s="182"/>
      <c r="W770" s="182"/>
      <c r="X770" s="182"/>
      <c r="Y770" s="182"/>
      <c r="Z770" s="182"/>
      <c r="AA770" s="181"/>
      <c r="AB770" s="182"/>
      <c r="AC770" s="179"/>
      <c r="AD770" s="179"/>
      <c r="AE770" s="179"/>
    </row>
    <row r="771" spans="1:31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81"/>
      <c r="T771" s="179"/>
      <c r="U771" s="181"/>
      <c r="V771" s="182"/>
      <c r="W771" s="182"/>
      <c r="X771" s="182"/>
      <c r="Y771" s="182"/>
      <c r="Z771" s="182"/>
      <c r="AA771" s="181"/>
      <c r="AB771" s="182"/>
      <c r="AC771" s="179"/>
      <c r="AD771" s="179"/>
      <c r="AE771" s="179"/>
    </row>
    <row r="772" spans="1:31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81"/>
      <c r="T772" s="179"/>
      <c r="U772" s="181"/>
      <c r="V772" s="182"/>
      <c r="W772" s="182"/>
      <c r="X772" s="182"/>
      <c r="Y772" s="182"/>
      <c r="Z772" s="182"/>
      <c r="AA772" s="181"/>
      <c r="AB772" s="182"/>
      <c r="AC772" s="179"/>
      <c r="AD772" s="179"/>
      <c r="AE772" s="179"/>
    </row>
    <row r="773" spans="1:31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81"/>
      <c r="T773" s="179"/>
      <c r="U773" s="181"/>
      <c r="V773" s="182"/>
      <c r="W773" s="182"/>
      <c r="X773" s="182"/>
      <c r="Y773" s="182"/>
      <c r="Z773" s="182"/>
      <c r="AA773" s="181"/>
      <c r="AB773" s="182"/>
      <c r="AC773" s="179"/>
      <c r="AD773" s="179"/>
      <c r="AE773" s="179"/>
    </row>
    <row r="774" spans="1:31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81"/>
      <c r="T774" s="179"/>
      <c r="U774" s="181"/>
      <c r="V774" s="182"/>
      <c r="W774" s="182"/>
      <c r="X774" s="182"/>
      <c r="Y774" s="182"/>
      <c r="Z774" s="182"/>
      <c r="AA774" s="181"/>
      <c r="AB774" s="182"/>
      <c r="AC774" s="179"/>
      <c r="AD774" s="179"/>
      <c r="AE774" s="179"/>
    </row>
    <row r="775" spans="1:31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81"/>
      <c r="T775" s="179"/>
      <c r="U775" s="181"/>
      <c r="V775" s="182"/>
      <c r="W775" s="182"/>
      <c r="X775" s="182"/>
      <c r="Y775" s="182"/>
      <c r="Z775" s="182"/>
      <c r="AA775" s="181"/>
      <c r="AB775" s="182"/>
      <c r="AC775" s="179"/>
      <c r="AD775" s="179"/>
      <c r="AE775" s="179"/>
    </row>
    <row r="776" spans="1:31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81"/>
      <c r="T776" s="179"/>
      <c r="U776" s="181"/>
      <c r="V776" s="182"/>
      <c r="W776" s="182"/>
      <c r="X776" s="182"/>
      <c r="Y776" s="182"/>
      <c r="Z776" s="182"/>
      <c r="AA776" s="181"/>
      <c r="AB776" s="182"/>
      <c r="AC776" s="179"/>
      <c r="AD776" s="179"/>
      <c r="AE776" s="179"/>
    </row>
    <row r="777" spans="1:31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81"/>
      <c r="T777" s="179"/>
      <c r="U777" s="181"/>
      <c r="V777" s="182"/>
      <c r="W777" s="182"/>
      <c r="X777" s="182"/>
      <c r="Y777" s="182"/>
      <c r="Z777" s="182"/>
      <c r="AA777" s="181"/>
      <c r="AB777" s="182"/>
      <c r="AC777" s="179"/>
      <c r="AD777" s="179"/>
      <c r="AE777" s="179"/>
    </row>
    <row r="778" spans="1:31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81"/>
      <c r="T778" s="179"/>
      <c r="U778" s="181"/>
      <c r="V778" s="182"/>
      <c r="W778" s="182"/>
      <c r="X778" s="182"/>
      <c r="Y778" s="182"/>
      <c r="Z778" s="182"/>
      <c r="AA778" s="181"/>
      <c r="AB778" s="182"/>
      <c r="AC778" s="179"/>
      <c r="AD778" s="179"/>
      <c r="AE778" s="179"/>
    </row>
    <row r="779" spans="1:31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81"/>
      <c r="T779" s="179"/>
      <c r="U779" s="181"/>
      <c r="V779" s="182"/>
      <c r="W779" s="182"/>
      <c r="X779" s="182"/>
      <c r="Y779" s="182"/>
      <c r="Z779" s="182"/>
      <c r="AA779" s="181"/>
      <c r="AB779" s="182"/>
      <c r="AC779" s="179"/>
      <c r="AD779" s="179"/>
      <c r="AE779" s="179"/>
    </row>
    <row r="780" spans="1:31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81"/>
      <c r="T780" s="179"/>
      <c r="U780" s="181"/>
      <c r="V780" s="182"/>
      <c r="W780" s="182"/>
      <c r="X780" s="182"/>
      <c r="Y780" s="182"/>
      <c r="Z780" s="182"/>
      <c r="AA780" s="181"/>
      <c r="AB780" s="182"/>
      <c r="AC780" s="179"/>
      <c r="AD780" s="179"/>
      <c r="AE780" s="179"/>
    </row>
    <row r="781" spans="1:31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81"/>
      <c r="T781" s="179"/>
      <c r="U781" s="181"/>
      <c r="V781" s="182"/>
      <c r="W781" s="182"/>
      <c r="X781" s="182"/>
      <c r="Y781" s="182"/>
      <c r="Z781" s="182"/>
      <c r="AA781" s="181"/>
      <c r="AB781" s="182"/>
      <c r="AC781" s="179"/>
      <c r="AD781" s="179"/>
      <c r="AE781" s="179"/>
    </row>
    <row r="782" spans="1:31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81"/>
      <c r="T782" s="179"/>
      <c r="U782" s="181"/>
      <c r="V782" s="182"/>
      <c r="W782" s="182"/>
      <c r="X782" s="182"/>
      <c r="Y782" s="182"/>
      <c r="Z782" s="182"/>
      <c r="AA782" s="181"/>
      <c r="AB782" s="182"/>
      <c r="AC782" s="179"/>
      <c r="AD782" s="179"/>
      <c r="AE782" s="179"/>
    </row>
    <row r="783" spans="1:31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81"/>
      <c r="T783" s="179"/>
      <c r="U783" s="181"/>
      <c r="V783" s="182"/>
      <c r="W783" s="182"/>
      <c r="X783" s="182"/>
      <c r="Y783" s="182"/>
      <c r="Z783" s="182"/>
      <c r="AA783" s="181"/>
      <c r="AB783" s="182"/>
      <c r="AC783" s="179"/>
      <c r="AD783" s="179"/>
      <c r="AE783" s="179"/>
    </row>
    <row r="784" spans="1:31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81"/>
      <c r="T784" s="179"/>
      <c r="U784" s="181"/>
      <c r="V784" s="182"/>
      <c r="W784" s="182"/>
      <c r="X784" s="182"/>
      <c r="Y784" s="182"/>
      <c r="Z784" s="182"/>
      <c r="AA784" s="181"/>
      <c r="AB784" s="182"/>
      <c r="AC784" s="179"/>
      <c r="AD784" s="179"/>
      <c r="AE784" s="179"/>
    </row>
    <row r="785" spans="1:31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81"/>
      <c r="T785" s="179"/>
      <c r="U785" s="181"/>
      <c r="V785" s="182"/>
      <c r="W785" s="182"/>
      <c r="X785" s="182"/>
      <c r="Y785" s="182"/>
      <c r="Z785" s="182"/>
      <c r="AA785" s="181"/>
      <c r="AB785" s="182"/>
      <c r="AC785" s="179"/>
      <c r="AD785" s="179"/>
      <c r="AE785" s="179"/>
    </row>
    <row r="786" spans="1:31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81"/>
      <c r="T786" s="179"/>
      <c r="U786" s="181"/>
      <c r="V786" s="182"/>
      <c r="W786" s="182"/>
      <c r="X786" s="182"/>
      <c r="Y786" s="182"/>
      <c r="Z786" s="182"/>
      <c r="AA786" s="181"/>
      <c r="AB786" s="182"/>
      <c r="AC786" s="179"/>
      <c r="AD786" s="179"/>
      <c r="AE786" s="179"/>
    </row>
    <row r="787" spans="1:31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81"/>
      <c r="T787" s="179"/>
      <c r="U787" s="181"/>
      <c r="V787" s="182"/>
      <c r="W787" s="182"/>
      <c r="X787" s="182"/>
      <c r="Y787" s="182"/>
      <c r="Z787" s="182"/>
      <c r="AA787" s="181"/>
      <c r="AB787" s="182"/>
      <c r="AC787" s="179"/>
      <c r="AD787" s="179"/>
      <c r="AE787" s="179"/>
    </row>
    <row r="788" spans="1:31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81"/>
      <c r="T788" s="179"/>
      <c r="U788" s="181"/>
      <c r="V788" s="182"/>
      <c r="W788" s="182"/>
      <c r="X788" s="182"/>
      <c r="Y788" s="182"/>
      <c r="Z788" s="182"/>
      <c r="AA788" s="181"/>
      <c r="AB788" s="182"/>
      <c r="AC788" s="179"/>
      <c r="AD788" s="179"/>
      <c r="AE788" s="179"/>
    </row>
    <row r="789" spans="1:31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81"/>
      <c r="T789" s="179"/>
      <c r="U789" s="181"/>
      <c r="V789" s="182"/>
      <c r="W789" s="182"/>
      <c r="X789" s="182"/>
      <c r="Y789" s="182"/>
      <c r="Z789" s="182"/>
      <c r="AA789" s="181"/>
      <c r="AB789" s="182"/>
      <c r="AC789" s="179"/>
      <c r="AD789" s="179"/>
      <c r="AE789" s="179"/>
    </row>
    <row r="790" spans="1:31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81"/>
      <c r="T790" s="179"/>
      <c r="U790" s="181"/>
      <c r="V790" s="182"/>
      <c r="W790" s="182"/>
      <c r="X790" s="182"/>
      <c r="Y790" s="182"/>
      <c r="Z790" s="182"/>
      <c r="AA790" s="181"/>
      <c r="AB790" s="182"/>
      <c r="AC790" s="179"/>
      <c r="AD790" s="179"/>
      <c r="AE790" s="179"/>
    </row>
    <row r="791" spans="1:31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81"/>
      <c r="T791" s="179"/>
      <c r="U791" s="181"/>
      <c r="V791" s="182"/>
      <c r="W791" s="182"/>
      <c r="X791" s="182"/>
      <c r="Y791" s="182"/>
      <c r="Z791" s="182"/>
      <c r="AA791" s="181"/>
      <c r="AB791" s="182"/>
      <c r="AC791" s="179"/>
      <c r="AD791" s="179"/>
      <c r="AE791" s="179"/>
    </row>
    <row r="792" spans="1:31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81"/>
      <c r="T792" s="179"/>
      <c r="U792" s="181"/>
      <c r="V792" s="182"/>
      <c r="W792" s="182"/>
      <c r="X792" s="182"/>
      <c r="Y792" s="182"/>
      <c r="Z792" s="182"/>
      <c r="AA792" s="181"/>
      <c r="AB792" s="182"/>
      <c r="AC792" s="179"/>
      <c r="AD792" s="179"/>
      <c r="AE792" s="179"/>
    </row>
    <row r="793" spans="1:31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81"/>
      <c r="T793" s="179"/>
      <c r="U793" s="181"/>
      <c r="V793" s="182"/>
      <c r="W793" s="182"/>
      <c r="X793" s="182"/>
      <c r="Y793" s="182"/>
      <c r="Z793" s="182"/>
      <c r="AA793" s="181"/>
      <c r="AB793" s="182"/>
      <c r="AC793" s="179"/>
      <c r="AD793" s="179"/>
      <c r="AE793" s="179"/>
    </row>
    <row r="794" spans="1:31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81"/>
      <c r="T794" s="179"/>
      <c r="U794" s="181"/>
      <c r="V794" s="182"/>
      <c r="W794" s="182"/>
      <c r="X794" s="182"/>
      <c r="Y794" s="182"/>
      <c r="Z794" s="182"/>
      <c r="AA794" s="181"/>
      <c r="AB794" s="182"/>
      <c r="AC794" s="179"/>
      <c r="AD794" s="179"/>
      <c r="AE794" s="179"/>
    </row>
    <row r="795" spans="1:31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81"/>
      <c r="T795" s="179"/>
      <c r="U795" s="181"/>
      <c r="V795" s="182"/>
      <c r="W795" s="182"/>
      <c r="X795" s="182"/>
      <c r="Y795" s="182"/>
      <c r="Z795" s="182"/>
      <c r="AA795" s="181"/>
      <c r="AB795" s="182"/>
      <c r="AC795" s="179"/>
      <c r="AD795" s="179"/>
      <c r="AE795" s="179"/>
    </row>
    <row r="796" spans="1:31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81"/>
      <c r="T796" s="179"/>
      <c r="U796" s="181"/>
      <c r="V796" s="182"/>
      <c r="W796" s="182"/>
      <c r="X796" s="182"/>
      <c r="Y796" s="182"/>
      <c r="Z796" s="182"/>
      <c r="AA796" s="181"/>
      <c r="AB796" s="182"/>
      <c r="AC796" s="179"/>
      <c r="AD796" s="179"/>
      <c r="AE796" s="179"/>
    </row>
    <row r="797" spans="1:31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81"/>
      <c r="T797" s="179"/>
      <c r="U797" s="181"/>
      <c r="V797" s="182"/>
      <c r="W797" s="182"/>
      <c r="X797" s="182"/>
      <c r="Y797" s="182"/>
      <c r="Z797" s="182"/>
      <c r="AA797" s="181"/>
      <c r="AB797" s="182"/>
      <c r="AC797" s="179"/>
      <c r="AD797" s="179"/>
      <c r="AE797" s="179"/>
    </row>
    <row r="798" spans="1:31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81"/>
      <c r="T798" s="179"/>
      <c r="U798" s="181"/>
      <c r="V798" s="182"/>
      <c r="W798" s="182"/>
      <c r="X798" s="182"/>
      <c r="Y798" s="182"/>
      <c r="Z798" s="182"/>
      <c r="AA798" s="181"/>
      <c r="AB798" s="182"/>
      <c r="AC798" s="179"/>
      <c r="AD798" s="179"/>
      <c r="AE798" s="179"/>
    </row>
    <row r="799" spans="1:31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81"/>
      <c r="T799" s="179"/>
      <c r="U799" s="181"/>
      <c r="V799" s="182"/>
      <c r="W799" s="182"/>
      <c r="X799" s="182"/>
      <c r="Y799" s="182"/>
      <c r="Z799" s="182"/>
      <c r="AA799" s="181"/>
      <c r="AB799" s="182"/>
      <c r="AC799" s="179"/>
      <c r="AD799" s="179"/>
      <c r="AE799" s="179"/>
    </row>
    <row r="800" spans="1:31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81"/>
      <c r="T800" s="179"/>
      <c r="U800" s="181"/>
      <c r="V800" s="182"/>
      <c r="W800" s="182"/>
      <c r="X800" s="182"/>
      <c r="Y800" s="182"/>
      <c r="Z800" s="182"/>
      <c r="AA800" s="181"/>
      <c r="AB800" s="182"/>
      <c r="AC800" s="179"/>
      <c r="AD800" s="179"/>
      <c r="AE800" s="179"/>
    </row>
    <row r="801" spans="1:31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81"/>
      <c r="T801" s="179"/>
      <c r="U801" s="181"/>
      <c r="V801" s="182"/>
      <c r="W801" s="182"/>
      <c r="X801" s="182"/>
      <c r="Y801" s="182"/>
      <c r="Z801" s="182"/>
      <c r="AA801" s="181"/>
      <c r="AB801" s="182"/>
      <c r="AC801" s="179"/>
      <c r="AD801" s="179"/>
      <c r="AE801" s="179"/>
    </row>
    <row r="802" spans="1:31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81"/>
      <c r="T802" s="179"/>
      <c r="U802" s="181"/>
      <c r="V802" s="182"/>
      <c r="W802" s="182"/>
      <c r="X802" s="182"/>
      <c r="Y802" s="182"/>
      <c r="Z802" s="182"/>
      <c r="AA802" s="181"/>
      <c r="AB802" s="182"/>
      <c r="AC802" s="179"/>
      <c r="AD802" s="179"/>
      <c r="AE802" s="179"/>
    </row>
    <row r="803" spans="1:31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81"/>
      <c r="T803" s="179"/>
      <c r="U803" s="181"/>
      <c r="V803" s="182"/>
      <c r="W803" s="182"/>
      <c r="X803" s="182"/>
      <c r="Y803" s="182"/>
      <c r="Z803" s="182"/>
      <c r="AA803" s="181"/>
      <c r="AB803" s="182"/>
      <c r="AC803" s="179"/>
      <c r="AD803" s="179"/>
      <c r="AE803" s="179"/>
    </row>
    <row r="804" spans="1:31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81"/>
      <c r="T804" s="179"/>
      <c r="U804" s="181"/>
      <c r="V804" s="182"/>
      <c r="W804" s="182"/>
      <c r="X804" s="182"/>
      <c r="Y804" s="182"/>
      <c r="Z804" s="182"/>
      <c r="AA804" s="181"/>
      <c r="AB804" s="182"/>
      <c r="AC804" s="179"/>
      <c r="AD804" s="179"/>
      <c r="AE804" s="179"/>
    </row>
    <row r="805" spans="1:31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81"/>
      <c r="T805" s="179"/>
      <c r="U805" s="181"/>
      <c r="V805" s="182"/>
      <c r="W805" s="182"/>
      <c r="X805" s="182"/>
      <c r="Y805" s="182"/>
      <c r="Z805" s="182"/>
      <c r="AA805" s="181"/>
      <c r="AB805" s="182"/>
      <c r="AC805" s="179"/>
      <c r="AD805" s="179"/>
      <c r="AE805" s="179"/>
    </row>
    <row r="806" spans="1:31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81"/>
      <c r="T806" s="179"/>
      <c r="U806" s="181"/>
      <c r="V806" s="182"/>
      <c r="W806" s="182"/>
      <c r="X806" s="182"/>
      <c r="Y806" s="182"/>
      <c r="Z806" s="182"/>
      <c r="AA806" s="181"/>
      <c r="AB806" s="182"/>
      <c r="AC806" s="179"/>
      <c r="AD806" s="179"/>
      <c r="AE806" s="179"/>
    </row>
    <row r="807" spans="1:31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81"/>
      <c r="T807" s="179"/>
      <c r="U807" s="181"/>
      <c r="V807" s="182"/>
      <c r="W807" s="182"/>
      <c r="X807" s="182"/>
      <c r="Y807" s="182"/>
      <c r="Z807" s="182"/>
      <c r="AA807" s="181"/>
      <c r="AB807" s="182"/>
      <c r="AC807" s="179"/>
      <c r="AD807" s="179"/>
      <c r="AE807" s="179"/>
    </row>
    <row r="808" spans="1:31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81"/>
      <c r="T808" s="179"/>
      <c r="U808" s="181"/>
      <c r="V808" s="182"/>
      <c r="W808" s="182"/>
      <c r="X808" s="182"/>
      <c r="Y808" s="182"/>
      <c r="Z808" s="182"/>
      <c r="AA808" s="181"/>
      <c r="AB808" s="182"/>
      <c r="AC808" s="179"/>
      <c r="AD808" s="179"/>
      <c r="AE808" s="179"/>
    </row>
    <row r="809" spans="1:31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81"/>
      <c r="T809" s="179"/>
      <c r="U809" s="181"/>
      <c r="V809" s="182"/>
      <c r="W809" s="182"/>
      <c r="X809" s="182"/>
      <c r="Y809" s="182"/>
      <c r="Z809" s="182"/>
      <c r="AA809" s="181"/>
      <c r="AB809" s="182"/>
      <c r="AC809" s="179"/>
      <c r="AD809" s="179"/>
      <c r="AE809" s="179"/>
    </row>
    <row r="810" spans="1:31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81"/>
      <c r="T810" s="179"/>
      <c r="U810" s="181"/>
      <c r="V810" s="182"/>
      <c r="W810" s="182"/>
      <c r="X810" s="182"/>
      <c r="Y810" s="182"/>
      <c r="Z810" s="182"/>
      <c r="AA810" s="181"/>
      <c r="AB810" s="182"/>
      <c r="AC810" s="179"/>
      <c r="AD810" s="179"/>
      <c r="AE810" s="179"/>
    </row>
    <row r="811" spans="1:31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81"/>
      <c r="T811" s="179"/>
      <c r="U811" s="181"/>
      <c r="V811" s="182"/>
      <c r="W811" s="182"/>
      <c r="X811" s="182"/>
      <c r="Y811" s="182"/>
      <c r="Z811" s="182"/>
      <c r="AA811" s="181"/>
      <c r="AB811" s="182"/>
      <c r="AC811" s="179"/>
      <c r="AD811" s="179"/>
      <c r="AE811" s="179"/>
    </row>
    <row r="812" spans="1:31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81"/>
      <c r="T812" s="179"/>
      <c r="U812" s="181"/>
      <c r="V812" s="182"/>
      <c r="W812" s="182"/>
      <c r="X812" s="182"/>
      <c r="Y812" s="182"/>
      <c r="Z812" s="182"/>
      <c r="AA812" s="181"/>
      <c r="AB812" s="182"/>
      <c r="AC812" s="179"/>
      <c r="AD812" s="179"/>
      <c r="AE812" s="179"/>
    </row>
    <row r="813" spans="1:31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81"/>
      <c r="T813" s="179"/>
      <c r="U813" s="181"/>
      <c r="V813" s="182"/>
      <c r="W813" s="182"/>
      <c r="X813" s="182"/>
      <c r="Y813" s="182"/>
      <c r="Z813" s="182"/>
      <c r="AA813" s="181"/>
      <c r="AB813" s="182"/>
      <c r="AC813" s="179"/>
      <c r="AD813" s="179"/>
      <c r="AE813" s="179"/>
    </row>
    <row r="814" spans="1:31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81"/>
      <c r="T814" s="179"/>
      <c r="U814" s="181"/>
      <c r="V814" s="182"/>
      <c r="W814" s="182"/>
      <c r="X814" s="182"/>
      <c r="Y814" s="182"/>
      <c r="Z814" s="182"/>
      <c r="AA814" s="181"/>
      <c r="AB814" s="182"/>
      <c r="AC814" s="179"/>
      <c r="AD814" s="179"/>
      <c r="AE814" s="179"/>
    </row>
    <row r="815" spans="1:31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81"/>
      <c r="T815" s="179"/>
      <c r="U815" s="181"/>
      <c r="V815" s="182"/>
      <c r="W815" s="182"/>
      <c r="X815" s="182"/>
      <c r="Y815" s="182"/>
      <c r="Z815" s="182"/>
      <c r="AA815" s="181"/>
      <c r="AB815" s="182"/>
      <c r="AC815" s="179"/>
      <c r="AD815" s="179"/>
      <c r="AE815" s="179"/>
    </row>
    <row r="816" spans="1:31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81"/>
      <c r="T816" s="179"/>
      <c r="U816" s="181"/>
      <c r="V816" s="182"/>
      <c r="W816" s="182"/>
      <c r="X816" s="182"/>
      <c r="Y816" s="182"/>
      <c r="Z816" s="182"/>
      <c r="AA816" s="181"/>
      <c r="AB816" s="182"/>
      <c r="AC816" s="179"/>
      <c r="AD816" s="179"/>
      <c r="AE816" s="179"/>
    </row>
    <row r="817" spans="1:31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81"/>
      <c r="T817" s="179"/>
      <c r="U817" s="181"/>
      <c r="V817" s="182"/>
      <c r="W817" s="182"/>
      <c r="X817" s="182"/>
      <c r="Y817" s="182"/>
      <c r="Z817" s="182"/>
      <c r="AA817" s="181"/>
      <c r="AB817" s="182"/>
      <c r="AC817" s="179"/>
      <c r="AD817" s="179"/>
      <c r="AE817" s="179"/>
    </row>
    <row r="818" spans="1:31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81"/>
      <c r="T818" s="179"/>
      <c r="U818" s="181"/>
      <c r="V818" s="182"/>
      <c r="W818" s="182"/>
      <c r="X818" s="182"/>
      <c r="Y818" s="182"/>
      <c r="Z818" s="182"/>
      <c r="AA818" s="181"/>
      <c r="AB818" s="182"/>
      <c r="AC818" s="179"/>
      <c r="AD818" s="179"/>
      <c r="AE818" s="179"/>
    </row>
    <row r="819" spans="1:31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81"/>
      <c r="T819" s="179"/>
      <c r="U819" s="181"/>
      <c r="V819" s="182"/>
      <c r="W819" s="182"/>
      <c r="X819" s="182"/>
      <c r="Y819" s="182"/>
      <c r="Z819" s="182"/>
      <c r="AA819" s="181"/>
      <c r="AB819" s="182"/>
      <c r="AC819" s="179"/>
      <c r="AD819" s="179"/>
      <c r="AE819" s="179"/>
    </row>
    <row r="820" spans="1:31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81"/>
      <c r="T820" s="179"/>
      <c r="U820" s="181"/>
      <c r="V820" s="182"/>
      <c r="W820" s="182"/>
      <c r="X820" s="182"/>
      <c r="Y820" s="182"/>
      <c r="Z820" s="182"/>
      <c r="AA820" s="181"/>
      <c r="AB820" s="182"/>
      <c r="AC820" s="179"/>
      <c r="AD820" s="179"/>
      <c r="AE820" s="179"/>
    </row>
    <row r="821" spans="1:31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81"/>
      <c r="T821" s="179"/>
      <c r="U821" s="181"/>
      <c r="V821" s="182"/>
      <c r="W821" s="182"/>
      <c r="X821" s="182"/>
      <c r="Y821" s="182"/>
      <c r="Z821" s="182"/>
      <c r="AA821" s="181"/>
      <c r="AB821" s="182"/>
      <c r="AC821" s="179"/>
      <c r="AD821" s="179"/>
      <c r="AE821" s="179"/>
    </row>
    <row r="822" spans="1:31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81"/>
      <c r="T822" s="179"/>
      <c r="U822" s="181"/>
      <c r="V822" s="182"/>
      <c r="W822" s="182"/>
      <c r="X822" s="182"/>
      <c r="Y822" s="182"/>
      <c r="Z822" s="182"/>
      <c r="AA822" s="181"/>
      <c r="AB822" s="182"/>
      <c r="AC822" s="179"/>
      <c r="AD822" s="179"/>
      <c r="AE822" s="179"/>
    </row>
    <row r="823" spans="1:31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81"/>
      <c r="T823" s="179"/>
      <c r="U823" s="181"/>
      <c r="V823" s="182"/>
      <c r="W823" s="182"/>
      <c r="X823" s="182"/>
      <c r="Y823" s="182"/>
      <c r="Z823" s="182"/>
      <c r="AA823" s="181"/>
      <c r="AB823" s="182"/>
      <c r="AC823" s="179"/>
      <c r="AD823" s="179"/>
      <c r="AE823" s="179"/>
    </row>
    <row r="824" spans="1:31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81"/>
      <c r="T824" s="179"/>
      <c r="U824" s="181"/>
      <c r="V824" s="182"/>
      <c r="W824" s="182"/>
      <c r="X824" s="182"/>
      <c r="Y824" s="182"/>
      <c r="Z824" s="182"/>
      <c r="AA824" s="181"/>
      <c r="AB824" s="182"/>
      <c r="AC824" s="179"/>
      <c r="AD824" s="179"/>
      <c r="AE824" s="179"/>
    </row>
    <row r="825" spans="1:31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81"/>
      <c r="T825" s="179"/>
      <c r="U825" s="181"/>
      <c r="V825" s="182"/>
      <c r="W825" s="182"/>
      <c r="X825" s="182"/>
      <c r="Y825" s="182"/>
      <c r="Z825" s="182"/>
      <c r="AA825" s="181"/>
      <c r="AB825" s="182"/>
      <c r="AC825" s="179"/>
      <c r="AD825" s="179"/>
      <c r="AE825" s="179"/>
    </row>
    <row r="826" spans="1:31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81"/>
      <c r="T826" s="179"/>
      <c r="U826" s="181"/>
      <c r="V826" s="182"/>
      <c r="W826" s="182"/>
      <c r="X826" s="182"/>
      <c r="Y826" s="182"/>
      <c r="Z826" s="182"/>
      <c r="AA826" s="181"/>
      <c r="AB826" s="182"/>
      <c r="AC826" s="179"/>
      <c r="AD826" s="179"/>
      <c r="AE826" s="179"/>
    </row>
    <row r="827" spans="1:31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81"/>
      <c r="T827" s="179"/>
      <c r="U827" s="181"/>
      <c r="V827" s="182"/>
      <c r="W827" s="182"/>
      <c r="X827" s="182"/>
      <c r="Y827" s="182"/>
      <c r="Z827" s="182"/>
      <c r="AA827" s="181"/>
      <c r="AB827" s="182"/>
      <c r="AC827" s="179"/>
      <c r="AD827" s="179"/>
      <c r="AE827" s="179"/>
    </row>
    <row r="828" spans="1:31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81"/>
      <c r="T828" s="179"/>
      <c r="U828" s="181"/>
      <c r="V828" s="182"/>
      <c r="W828" s="182"/>
      <c r="X828" s="182"/>
      <c r="Y828" s="182"/>
      <c r="Z828" s="182"/>
      <c r="AA828" s="181"/>
      <c r="AB828" s="182"/>
      <c r="AC828" s="179"/>
      <c r="AD828" s="179"/>
      <c r="AE828" s="179"/>
    </row>
    <row r="829" spans="1:31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81"/>
      <c r="T829" s="179"/>
      <c r="U829" s="181"/>
      <c r="V829" s="182"/>
      <c r="W829" s="182"/>
      <c r="X829" s="182"/>
      <c r="Y829" s="182"/>
      <c r="Z829" s="182"/>
      <c r="AA829" s="181"/>
      <c r="AB829" s="182"/>
      <c r="AC829" s="179"/>
      <c r="AD829" s="179"/>
      <c r="AE829" s="179"/>
    </row>
    <row r="830" spans="1:31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81"/>
      <c r="T830" s="179"/>
      <c r="U830" s="181"/>
      <c r="V830" s="182"/>
      <c r="W830" s="182"/>
      <c r="X830" s="182"/>
      <c r="Y830" s="182"/>
      <c r="Z830" s="182"/>
      <c r="AA830" s="181"/>
      <c r="AB830" s="182"/>
      <c r="AC830" s="179"/>
      <c r="AD830" s="179"/>
      <c r="AE830" s="179"/>
    </row>
    <row r="831" spans="1:31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81"/>
      <c r="T831" s="179"/>
      <c r="U831" s="181"/>
      <c r="V831" s="182"/>
      <c r="W831" s="182"/>
      <c r="X831" s="182"/>
      <c r="Y831" s="182"/>
      <c r="Z831" s="182"/>
      <c r="AA831" s="181"/>
      <c r="AB831" s="182"/>
      <c r="AC831" s="179"/>
      <c r="AD831" s="179"/>
      <c r="AE831" s="179"/>
    </row>
    <row r="832" spans="1:31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81"/>
      <c r="T832" s="179"/>
      <c r="U832" s="181"/>
      <c r="V832" s="182"/>
      <c r="W832" s="182"/>
      <c r="X832" s="182"/>
      <c r="Y832" s="182"/>
      <c r="Z832" s="182"/>
      <c r="AA832" s="181"/>
      <c r="AB832" s="182"/>
      <c r="AC832" s="179"/>
      <c r="AD832" s="179"/>
      <c r="AE832" s="179"/>
    </row>
    <row r="833" spans="1:31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81"/>
      <c r="T833" s="179"/>
      <c r="U833" s="181"/>
      <c r="V833" s="182"/>
      <c r="W833" s="182"/>
      <c r="X833" s="182"/>
      <c r="Y833" s="182"/>
      <c r="Z833" s="182"/>
      <c r="AA833" s="181"/>
      <c r="AB833" s="182"/>
      <c r="AC833" s="179"/>
      <c r="AD833" s="179"/>
      <c r="AE833" s="179"/>
    </row>
    <row r="834" spans="1:31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81"/>
      <c r="T834" s="179"/>
      <c r="U834" s="181"/>
      <c r="V834" s="182"/>
      <c r="W834" s="182"/>
      <c r="X834" s="182"/>
      <c r="Y834" s="182"/>
      <c r="Z834" s="182"/>
      <c r="AA834" s="181"/>
      <c r="AB834" s="182"/>
      <c r="AC834" s="179"/>
      <c r="AD834" s="179"/>
      <c r="AE834" s="179"/>
    </row>
    <row r="835" spans="1:31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81"/>
      <c r="T835" s="179"/>
      <c r="U835" s="181"/>
      <c r="V835" s="182"/>
      <c r="W835" s="182"/>
      <c r="X835" s="182"/>
      <c r="Y835" s="182"/>
      <c r="Z835" s="182"/>
      <c r="AA835" s="181"/>
      <c r="AB835" s="182"/>
      <c r="AC835" s="179"/>
      <c r="AD835" s="179"/>
      <c r="AE835" s="179"/>
    </row>
    <row r="836" spans="1:31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81"/>
      <c r="T836" s="179"/>
      <c r="U836" s="181"/>
      <c r="V836" s="182"/>
      <c r="W836" s="182"/>
      <c r="X836" s="182"/>
      <c r="Y836" s="182"/>
      <c r="Z836" s="182"/>
      <c r="AA836" s="181"/>
      <c r="AB836" s="182"/>
      <c r="AC836" s="179"/>
      <c r="AD836" s="179"/>
      <c r="AE836" s="179"/>
    </row>
    <row r="837" spans="1:31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81"/>
      <c r="T837" s="179"/>
      <c r="U837" s="181"/>
      <c r="V837" s="182"/>
      <c r="W837" s="182"/>
      <c r="X837" s="182"/>
      <c r="Y837" s="182"/>
      <c r="Z837" s="182"/>
      <c r="AA837" s="181"/>
      <c r="AB837" s="182"/>
      <c r="AC837" s="179"/>
      <c r="AD837" s="179"/>
      <c r="AE837" s="179"/>
    </row>
    <row r="838" spans="1:31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81"/>
      <c r="T838" s="179"/>
      <c r="U838" s="181"/>
      <c r="V838" s="182"/>
      <c r="W838" s="182"/>
      <c r="X838" s="182"/>
      <c r="Y838" s="182"/>
      <c r="Z838" s="182"/>
      <c r="AA838" s="181"/>
      <c r="AB838" s="182"/>
      <c r="AC838" s="179"/>
      <c r="AD838" s="179"/>
      <c r="AE838" s="179"/>
    </row>
    <row r="839" spans="1:31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81"/>
      <c r="T839" s="179"/>
      <c r="U839" s="181"/>
      <c r="V839" s="182"/>
      <c r="W839" s="182"/>
      <c r="X839" s="182"/>
      <c r="Y839" s="182"/>
      <c r="Z839" s="182"/>
      <c r="AA839" s="181"/>
      <c r="AB839" s="182"/>
      <c r="AC839" s="179"/>
      <c r="AD839" s="179"/>
      <c r="AE839" s="179"/>
    </row>
    <row r="840" spans="1:31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81"/>
      <c r="T840" s="179"/>
      <c r="U840" s="181"/>
      <c r="V840" s="182"/>
      <c r="W840" s="182"/>
      <c r="X840" s="182"/>
      <c r="Y840" s="182"/>
      <c r="Z840" s="182"/>
      <c r="AA840" s="181"/>
      <c r="AB840" s="182"/>
      <c r="AC840" s="179"/>
      <c r="AD840" s="179"/>
      <c r="AE840" s="179"/>
    </row>
    <row r="841" spans="1:31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81"/>
      <c r="T841" s="179"/>
      <c r="U841" s="181"/>
      <c r="V841" s="182"/>
      <c r="W841" s="182"/>
      <c r="X841" s="182"/>
      <c r="Y841" s="182"/>
      <c r="Z841" s="182"/>
      <c r="AA841" s="181"/>
      <c r="AB841" s="182"/>
      <c r="AC841" s="179"/>
      <c r="AD841" s="179"/>
      <c r="AE841" s="179"/>
    </row>
    <row r="842" spans="1:31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81"/>
      <c r="T842" s="179"/>
      <c r="U842" s="181"/>
      <c r="V842" s="182"/>
      <c r="W842" s="182"/>
      <c r="X842" s="182"/>
      <c r="Y842" s="182"/>
      <c r="Z842" s="182"/>
      <c r="AA842" s="181"/>
      <c r="AB842" s="182"/>
      <c r="AC842" s="179"/>
      <c r="AD842" s="179"/>
      <c r="AE842" s="179"/>
    </row>
    <row r="843" spans="1:31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81"/>
      <c r="T843" s="179"/>
      <c r="U843" s="181"/>
      <c r="V843" s="182"/>
      <c r="W843" s="182"/>
      <c r="X843" s="182"/>
      <c r="Y843" s="182"/>
      <c r="Z843" s="182"/>
      <c r="AA843" s="181"/>
      <c r="AB843" s="182"/>
      <c r="AC843" s="179"/>
      <c r="AD843" s="179"/>
      <c r="AE843" s="179"/>
    </row>
    <row r="844" spans="1:31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81"/>
      <c r="T844" s="179"/>
      <c r="U844" s="181"/>
      <c r="V844" s="182"/>
      <c r="W844" s="182"/>
      <c r="X844" s="182"/>
      <c r="Y844" s="182"/>
      <c r="Z844" s="182"/>
      <c r="AA844" s="181"/>
      <c r="AB844" s="182"/>
      <c r="AC844" s="179"/>
      <c r="AD844" s="179"/>
      <c r="AE844" s="179"/>
    </row>
    <row r="845" spans="1:31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81"/>
      <c r="T845" s="179"/>
      <c r="U845" s="181"/>
      <c r="V845" s="182"/>
      <c r="W845" s="182"/>
      <c r="X845" s="182"/>
      <c r="Y845" s="182"/>
      <c r="Z845" s="182"/>
      <c r="AA845" s="181"/>
      <c r="AB845" s="182"/>
      <c r="AC845" s="179"/>
      <c r="AD845" s="179"/>
      <c r="AE845" s="179"/>
    </row>
    <row r="846" spans="1:31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81"/>
      <c r="T846" s="179"/>
      <c r="U846" s="181"/>
      <c r="V846" s="182"/>
      <c r="W846" s="182"/>
      <c r="X846" s="182"/>
      <c r="Y846" s="182"/>
      <c r="Z846" s="182"/>
      <c r="AA846" s="181"/>
      <c r="AB846" s="182"/>
      <c r="AC846" s="179"/>
      <c r="AD846" s="179"/>
      <c r="AE846" s="179"/>
    </row>
    <row r="847" spans="1:31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81"/>
      <c r="T847" s="179"/>
      <c r="U847" s="181"/>
      <c r="V847" s="182"/>
      <c r="W847" s="182"/>
      <c r="X847" s="182"/>
      <c r="Y847" s="182"/>
      <c r="Z847" s="182"/>
      <c r="AA847" s="181"/>
      <c r="AB847" s="182"/>
      <c r="AC847" s="179"/>
      <c r="AD847" s="179"/>
      <c r="AE847" s="179"/>
    </row>
    <row r="848" spans="1:31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81"/>
      <c r="T848" s="179"/>
      <c r="U848" s="181"/>
      <c r="V848" s="182"/>
      <c r="W848" s="182"/>
      <c r="X848" s="182"/>
      <c r="Y848" s="182"/>
      <c r="Z848" s="182"/>
      <c r="AA848" s="181"/>
      <c r="AB848" s="182"/>
      <c r="AC848" s="179"/>
      <c r="AD848" s="179"/>
      <c r="AE848" s="179"/>
    </row>
    <row r="849" spans="1:31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81"/>
      <c r="T849" s="179"/>
      <c r="U849" s="181"/>
      <c r="V849" s="182"/>
      <c r="W849" s="182"/>
      <c r="X849" s="182"/>
      <c r="Y849" s="182"/>
      <c r="Z849" s="182"/>
      <c r="AA849" s="181"/>
      <c r="AB849" s="182"/>
      <c r="AC849" s="179"/>
      <c r="AD849" s="179"/>
      <c r="AE849" s="179"/>
    </row>
    <row r="850" spans="1:31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81"/>
      <c r="T850" s="179"/>
      <c r="U850" s="181"/>
      <c r="V850" s="182"/>
      <c r="W850" s="182"/>
      <c r="X850" s="182"/>
      <c r="Y850" s="182"/>
      <c r="Z850" s="182"/>
      <c r="AA850" s="181"/>
      <c r="AB850" s="182"/>
      <c r="AC850" s="179"/>
      <c r="AD850" s="179"/>
      <c r="AE850" s="179"/>
    </row>
    <row r="851" spans="1:31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81"/>
      <c r="T851" s="179"/>
      <c r="U851" s="181"/>
      <c r="V851" s="182"/>
      <c r="W851" s="182"/>
      <c r="X851" s="182"/>
      <c r="Y851" s="182"/>
      <c r="Z851" s="182"/>
      <c r="AA851" s="181"/>
      <c r="AB851" s="182"/>
      <c r="AC851" s="179"/>
      <c r="AD851" s="179"/>
      <c r="AE851" s="179"/>
    </row>
    <row r="852" spans="1:31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81"/>
      <c r="T852" s="179"/>
      <c r="U852" s="181"/>
      <c r="V852" s="182"/>
      <c r="W852" s="182"/>
      <c r="X852" s="182"/>
      <c r="Y852" s="182"/>
      <c r="Z852" s="182"/>
      <c r="AA852" s="181"/>
      <c r="AB852" s="182"/>
      <c r="AC852" s="179"/>
      <c r="AD852" s="179"/>
      <c r="AE852" s="179"/>
    </row>
    <row r="853" spans="1:31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81"/>
      <c r="T853" s="179"/>
      <c r="U853" s="181"/>
      <c r="V853" s="182"/>
      <c r="W853" s="182"/>
      <c r="X853" s="182"/>
      <c r="Y853" s="182"/>
      <c r="Z853" s="182"/>
      <c r="AA853" s="181"/>
      <c r="AB853" s="182"/>
      <c r="AC853" s="179"/>
      <c r="AD853" s="179"/>
      <c r="AE853" s="179"/>
    </row>
    <row r="854" spans="1:31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81"/>
      <c r="T854" s="179"/>
      <c r="U854" s="181"/>
      <c r="V854" s="182"/>
      <c r="W854" s="182"/>
      <c r="X854" s="182"/>
      <c r="Y854" s="182"/>
      <c r="Z854" s="182"/>
      <c r="AA854" s="181"/>
      <c r="AB854" s="182"/>
      <c r="AC854" s="179"/>
      <c r="AD854" s="179"/>
      <c r="AE854" s="179"/>
    </row>
    <row r="855" spans="1:31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81"/>
      <c r="T855" s="179"/>
      <c r="U855" s="181"/>
      <c r="V855" s="182"/>
      <c r="W855" s="182"/>
      <c r="X855" s="182"/>
      <c r="Y855" s="182"/>
      <c r="Z855" s="182"/>
      <c r="AA855" s="181"/>
      <c r="AB855" s="182"/>
      <c r="AC855" s="179"/>
      <c r="AD855" s="179"/>
      <c r="AE855" s="179"/>
    </row>
    <row r="856" spans="1:31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81"/>
      <c r="T856" s="179"/>
      <c r="U856" s="181"/>
      <c r="V856" s="182"/>
      <c r="W856" s="182"/>
      <c r="X856" s="182"/>
      <c r="Y856" s="182"/>
      <c r="Z856" s="182"/>
      <c r="AA856" s="181"/>
      <c r="AB856" s="182"/>
      <c r="AC856" s="179"/>
      <c r="AD856" s="179"/>
      <c r="AE856" s="179"/>
    </row>
    <row r="857" spans="1:31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81"/>
      <c r="T857" s="179"/>
      <c r="U857" s="181"/>
      <c r="V857" s="182"/>
      <c r="W857" s="182"/>
      <c r="X857" s="182"/>
      <c r="Y857" s="182"/>
      <c r="Z857" s="182"/>
      <c r="AA857" s="181"/>
      <c r="AB857" s="182"/>
      <c r="AC857" s="179"/>
      <c r="AD857" s="179"/>
      <c r="AE857" s="179"/>
    </row>
    <row r="858" spans="1:31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81"/>
      <c r="T858" s="179"/>
      <c r="U858" s="181"/>
      <c r="V858" s="182"/>
      <c r="W858" s="182"/>
      <c r="X858" s="182"/>
      <c r="Y858" s="182"/>
      <c r="Z858" s="182"/>
      <c r="AA858" s="181"/>
      <c r="AB858" s="182"/>
      <c r="AC858" s="179"/>
      <c r="AD858" s="179"/>
      <c r="AE858" s="179"/>
    </row>
    <row r="859" spans="1:31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81"/>
      <c r="T859" s="179"/>
      <c r="U859" s="181"/>
      <c r="V859" s="182"/>
      <c r="W859" s="182"/>
      <c r="X859" s="182"/>
      <c r="Y859" s="182"/>
      <c r="Z859" s="182"/>
      <c r="AA859" s="181"/>
      <c r="AB859" s="182"/>
      <c r="AC859" s="179"/>
      <c r="AD859" s="179"/>
      <c r="AE859" s="179"/>
    </row>
    <row r="860" spans="1:31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81"/>
      <c r="T860" s="179"/>
      <c r="U860" s="181"/>
      <c r="V860" s="182"/>
      <c r="W860" s="182"/>
      <c r="X860" s="182"/>
      <c r="Y860" s="182"/>
      <c r="Z860" s="182"/>
      <c r="AA860" s="181"/>
      <c r="AB860" s="182"/>
      <c r="AC860" s="179"/>
      <c r="AD860" s="179"/>
      <c r="AE860" s="179"/>
    </row>
    <row r="861" spans="1:31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81"/>
      <c r="T861" s="179"/>
      <c r="U861" s="181"/>
      <c r="V861" s="182"/>
      <c r="W861" s="182"/>
      <c r="X861" s="182"/>
      <c r="Y861" s="182"/>
      <c r="Z861" s="182"/>
      <c r="AA861" s="181"/>
      <c r="AB861" s="182"/>
      <c r="AC861" s="179"/>
      <c r="AD861" s="179"/>
      <c r="AE861" s="179"/>
    </row>
    <row r="862" spans="1:31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81"/>
      <c r="T862" s="179"/>
      <c r="U862" s="181"/>
      <c r="V862" s="182"/>
      <c r="W862" s="182"/>
      <c r="X862" s="182"/>
      <c r="Y862" s="182"/>
      <c r="Z862" s="182"/>
      <c r="AA862" s="181"/>
      <c r="AB862" s="182"/>
      <c r="AC862" s="179"/>
      <c r="AD862" s="179"/>
      <c r="AE862" s="179"/>
    </row>
    <row r="863" spans="1:31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81"/>
      <c r="T863" s="179"/>
      <c r="U863" s="181"/>
      <c r="V863" s="182"/>
      <c r="W863" s="182"/>
      <c r="X863" s="182"/>
      <c r="Y863" s="182"/>
      <c r="Z863" s="182"/>
      <c r="AA863" s="181"/>
      <c r="AB863" s="182"/>
      <c r="AC863" s="179"/>
      <c r="AD863" s="179"/>
      <c r="AE863" s="179"/>
    </row>
    <row r="864" spans="1:31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81"/>
      <c r="T864" s="179"/>
      <c r="U864" s="181"/>
      <c r="V864" s="182"/>
      <c r="W864" s="182"/>
      <c r="X864" s="182"/>
      <c r="Y864" s="182"/>
      <c r="Z864" s="182"/>
      <c r="AA864" s="181"/>
      <c r="AB864" s="182"/>
      <c r="AC864" s="179"/>
      <c r="AD864" s="179"/>
      <c r="AE864" s="179"/>
    </row>
    <row r="865" spans="1:31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81"/>
      <c r="T865" s="179"/>
      <c r="U865" s="181"/>
      <c r="V865" s="182"/>
      <c r="W865" s="182"/>
      <c r="X865" s="182"/>
      <c r="Y865" s="182"/>
      <c r="Z865" s="182"/>
      <c r="AA865" s="181"/>
      <c r="AB865" s="182"/>
      <c r="AC865" s="179"/>
      <c r="AD865" s="179"/>
      <c r="AE865" s="179"/>
    </row>
    <row r="866" spans="1:31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81"/>
      <c r="T866" s="179"/>
      <c r="U866" s="181"/>
      <c r="V866" s="182"/>
      <c r="W866" s="182"/>
      <c r="X866" s="182"/>
      <c r="Y866" s="182"/>
      <c r="Z866" s="182"/>
      <c r="AA866" s="181"/>
      <c r="AB866" s="182"/>
      <c r="AC866" s="179"/>
      <c r="AD866" s="179"/>
      <c r="AE866" s="179"/>
    </row>
    <row r="867" spans="1:31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81"/>
      <c r="T867" s="179"/>
      <c r="U867" s="181"/>
      <c r="V867" s="182"/>
      <c r="W867" s="182"/>
      <c r="X867" s="182"/>
      <c r="Y867" s="182"/>
      <c r="Z867" s="182"/>
      <c r="AA867" s="181"/>
      <c r="AB867" s="182"/>
      <c r="AC867" s="179"/>
      <c r="AD867" s="179"/>
      <c r="AE867" s="179"/>
    </row>
    <row r="868" spans="1:31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81"/>
      <c r="T868" s="179"/>
      <c r="U868" s="181"/>
      <c r="V868" s="182"/>
      <c r="W868" s="182"/>
      <c r="X868" s="182"/>
      <c r="Y868" s="182"/>
      <c r="Z868" s="182"/>
      <c r="AA868" s="181"/>
      <c r="AB868" s="182"/>
      <c r="AC868" s="179"/>
      <c r="AD868" s="179"/>
      <c r="AE868" s="179"/>
    </row>
    <row r="869" spans="1:31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81"/>
      <c r="T869" s="179"/>
      <c r="U869" s="181"/>
      <c r="V869" s="182"/>
      <c r="W869" s="182"/>
      <c r="X869" s="182"/>
      <c r="Y869" s="182"/>
      <c r="Z869" s="182"/>
      <c r="AA869" s="181"/>
      <c r="AB869" s="182"/>
      <c r="AC869" s="179"/>
      <c r="AD869" s="179"/>
      <c r="AE869" s="179"/>
    </row>
    <row r="870" spans="1:31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81"/>
      <c r="T870" s="179"/>
      <c r="U870" s="181"/>
      <c r="V870" s="182"/>
      <c r="W870" s="182"/>
      <c r="X870" s="182"/>
      <c r="Y870" s="182"/>
      <c r="Z870" s="182"/>
      <c r="AA870" s="181"/>
      <c r="AB870" s="182"/>
      <c r="AC870" s="179"/>
      <c r="AD870" s="179"/>
      <c r="AE870" s="179"/>
    </row>
    <row r="871" spans="1:31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81"/>
      <c r="T871" s="179"/>
      <c r="U871" s="181"/>
      <c r="V871" s="182"/>
      <c r="W871" s="182"/>
      <c r="X871" s="182"/>
      <c r="Y871" s="182"/>
      <c r="Z871" s="182"/>
      <c r="AA871" s="181"/>
      <c r="AB871" s="182"/>
      <c r="AC871" s="179"/>
      <c r="AD871" s="179"/>
      <c r="AE871" s="179"/>
    </row>
    <row r="872" spans="1:31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81"/>
      <c r="T872" s="179"/>
      <c r="U872" s="181"/>
      <c r="V872" s="182"/>
      <c r="W872" s="182"/>
      <c r="X872" s="182"/>
      <c r="Y872" s="182"/>
      <c r="Z872" s="182"/>
      <c r="AA872" s="181"/>
      <c r="AB872" s="182"/>
      <c r="AC872" s="179"/>
      <c r="AD872" s="179"/>
      <c r="AE872" s="179"/>
    </row>
    <row r="873" spans="1:31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81"/>
      <c r="T873" s="179"/>
      <c r="U873" s="181"/>
      <c r="V873" s="182"/>
      <c r="W873" s="182"/>
      <c r="X873" s="182"/>
      <c r="Y873" s="182"/>
      <c r="Z873" s="182"/>
      <c r="AA873" s="181"/>
      <c r="AB873" s="182"/>
      <c r="AC873" s="179"/>
      <c r="AD873" s="179"/>
      <c r="AE873" s="179"/>
    </row>
    <row r="874" spans="1:31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81"/>
      <c r="T874" s="179"/>
      <c r="U874" s="181"/>
      <c r="V874" s="182"/>
      <c r="W874" s="182"/>
      <c r="X874" s="182"/>
      <c r="Y874" s="182"/>
      <c r="Z874" s="182"/>
      <c r="AA874" s="181"/>
      <c r="AB874" s="182"/>
      <c r="AC874" s="179"/>
      <c r="AD874" s="179"/>
      <c r="AE874" s="179"/>
    </row>
    <row r="875" spans="1:31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81"/>
      <c r="T875" s="179"/>
      <c r="U875" s="181"/>
      <c r="V875" s="182"/>
      <c r="W875" s="182"/>
      <c r="X875" s="182"/>
      <c r="Y875" s="182"/>
      <c r="Z875" s="182"/>
      <c r="AA875" s="181"/>
      <c r="AB875" s="182"/>
      <c r="AC875" s="179"/>
      <c r="AD875" s="179"/>
      <c r="AE875" s="179"/>
    </row>
    <row r="876" spans="1:31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81"/>
      <c r="T876" s="179"/>
      <c r="U876" s="181"/>
      <c r="V876" s="182"/>
      <c r="W876" s="182"/>
      <c r="X876" s="182"/>
      <c r="Y876" s="182"/>
      <c r="Z876" s="182"/>
      <c r="AA876" s="181"/>
      <c r="AB876" s="182"/>
      <c r="AC876" s="179"/>
      <c r="AD876" s="179"/>
      <c r="AE876" s="179"/>
    </row>
    <row r="877" spans="1:31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81"/>
      <c r="T877" s="179"/>
      <c r="U877" s="181"/>
      <c r="V877" s="182"/>
      <c r="W877" s="182"/>
      <c r="X877" s="182"/>
      <c r="Y877" s="182"/>
      <c r="Z877" s="182"/>
      <c r="AA877" s="181"/>
      <c r="AB877" s="182"/>
      <c r="AC877" s="179"/>
      <c r="AD877" s="179"/>
      <c r="AE877" s="179"/>
    </row>
    <row r="878" spans="1:31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81"/>
      <c r="T878" s="179"/>
      <c r="U878" s="181"/>
      <c r="V878" s="182"/>
      <c r="W878" s="182"/>
      <c r="X878" s="182"/>
      <c r="Y878" s="182"/>
      <c r="Z878" s="182"/>
      <c r="AA878" s="181"/>
      <c r="AB878" s="182"/>
      <c r="AC878" s="179"/>
      <c r="AD878" s="179"/>
      <c r="AE878" s="179"/>
    </row>
    <row r="879" spans="1:31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81"/>
      <c r="T879" s="179"/>
      <c r="U879" s="181"/>
      <c r="V879" s="182"/>
      <c r="W879" s="182"/>
      <c r="X879" s="182"/>
      <c r="Y879" s="182"/>
      <c r="Z879" s="182"/>
      <c r="AA879" s="181"/>
      <c r="AB879" s="182"/>
      <c r="AC879" s="179"/>
      <c r="AD879" s="179"/>
      <c r="AE879" s="179"/>
    </row>
    <row r="880" spans="1:31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81"/>
      <c r="T880" s="179"/>
      <c r="U880" s="181"/>
      <c r="V880" s="182"/>
      <c r="W880" s="182"/>
      <c r="X880" s="182"/>
      <c r="Y880" s="182"/>
      <c r="Z880" s="182"/>
      <c r="AA880" s="181"/>
      <c r="AB880" s="182"/>
      <c r="AC880" s="179"/>
      <c r="AD880" s="179"/>
      <c r="AE880" s="179"/>
    </row>
    <row r="881" spans="1:31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81"/>
      <c r="T881" s="179"/>
      <c r="U881" s="181"/>
      <c r="V881" s="182"/>
      <c r="W881" s="182"/>
      <c r="X881" s="182"/>
      <c r="Y881" s="182"/>
      <c r="Z881" s="182"/>
      <c r="AA881" s="181"/>
      <c r="AB881" s="182"/>
      <c r="AC881" s="179"/>
      <c r="AD881" s="179"/>
      <c r="AE881" s="179"/>
    </row>
    <row r="882" spans="1:31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81"/>
      <c r="T882" s="179"/>
      <c r="U882" s="181"/>
      <c r="V882" s="182"/>
      <c r="W882" s="182"/>
      <c r="X882" s="182"/>
      <c r="Y882" s="182"/>
      <c r="Z882" s="182"/>
      <c r="AA882" s="181"/>
      <c r="AB882" s="182"/>
      <c r="AC882" s="179"/>
      <c r="AD882" s="179"/>
      <c r="AE882" s="179"/>
    </row>
    <row r="883" spans="1:31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81"/>
      <c r="T883" s="179"/>
      <c r="U883" s="181"/>
      <c r="V883" s="182"/>
      <c r="W883" s="182"/>
      <c r="X883" s="182"/>
      <c r="Y883" s="182"/>
      <c r="Z883" s="182"/>
      <c r="AA883" s="181"/>
      <c r="AB883" s="182"/>
      <c r="AC883" s="179"/>
      <c r="AD883" s="179"/>
      <c r="AE883" s="179"/>
    </row>
    <row r="884" spans="1:31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81"/>
      <c r="T884" s="179"/>
      <c r="U884" s="181"/>
      <c r="V884" s="182"/>
      <c r="W884" s="182"/>
      <c r="X884" s="182"/>
      <c r="Y884" s="182"/>
      <c r="Z884" s="182"/>
      <c r="AA884" s="181"/>
      <c r="AB884" s="182"/>
      <c r="AC884" s="179"/>
      <c r="AD884" s="179"/>
      <c r="AE884" s="179"/>
    </row>
    <row r="885" spans="1:31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81"/>
      <c r="T885" s="179"/>
      <c r="U885" s="181"/>
      <c r="V885" s="182"/>
      <c r="W885" s="182"/>
      <c r="X885" s="182"/>
      <c r="Y885" s="182"/>
      <c r="Z885" s="182"/>
      <c r="AA885" s="181"/>
      <c r="AB885" s="182"/>
      <c r="AC885" s="179"/>
      <c r="AD885" s="179"/>
      <c r="AE885" s="179"/>
    </row>
    <row r="886" spans="1:31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81"/>
      <c r="T886" s="179"/>
      <c r="U886" s="181"/>
      <c r="V886" s="182"/>
      <c r="W886" s="182"/>
      <c r="X886" s="182"/>
      <c r="Y886" s="182"/>
      <c r="Z886" s="182"/>
      <c r="AA886" s="181"/>
      <c r="AB886" s="182"/>
      <c r="AC886" s="179"/>
      <c r="AD886" s="179"/>
      <c r="AE886" s="179"/>
    </row>
    <row r="887" spans="1:31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81"/>
      <c r="T887" s="179"/>
      <c r="U887" s="181"/>
      <c r="V887" s="182"/>
      <c r="W887" s="182"/>
      <c r="X887" s="182"/>
      <c r="Y887" s="182"/>
      <c r="Z887" s="182"/>
      <c r="AA887" s="181"/>
      <c r="AB887" s="182"/>
      <c r="AC887" s="179"/>
      <c r="AD887" s="179"/>
      <c r="AE887" s="179"/>
    </row>
    <row r="888" spans="1:31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81"/>
      <c r="T888" s="179"/>
      <c r="U888" s="181"/>
      <c r="V888" s="182"/>
      <c r="W888" s="182"/>
      <c r="X888" s="182"/>
      <c r="Y888" s="182"/>
      <c r="Z888" s="182"/>
      <c r="AA888" s="181"/>
      <c r="AB888" s="182"/>
      <c r="AC888" s="179"/>
      <c r="AD888" s="179"/>
      <c r="AE888" s="179"/>
    </row>
    <row r="889" spans="1:31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81"/>
      <c r="T889" s="179"/>
      <c r="U889" s="181"/>
      <c r="V889" s="182"/>
      <c r="W889" s="182"/>
      <c r="X889" s="182"/>
      <c r="Y889" s="182"/>
      <c r="Z889" s="182"/>
      <c r="AA889" s="181"/>
      <c r="AB889" s="182"/>
      <c r="AC889" s="179"/>
      <c r="AD889" s="179"/>
      <c r="AE889" s="179"/>
    </row>
    <row r="890" spans="1:31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81"/>
      <c r="T890" s="179"/>
      <c r="U890" s="181"/>
      <c r="V890" s="182"/>
      <c r="W890" s="182"/>
      <c r="X890" s="182"/>
      <c r="Y890" s="182"/>
      <c r="Z890" s="182"/>
      <c r="AA890" s="181"/>
      <c r="AB890" s="182"/>
      <c r="AC890" s="179"/>
      <c r="AD890" s="179"/>
      <c r="AE890" s="179"/>
    </row>
    <row r="891" spans="1:31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81"/>
      <c r="T891" s="179"/>
      <c r="U891" s="181"/>
      <c r="V891" s="182"/>
      <c r="W891" s="182"/>
      <c r="X891" s="182"/>
      <c r="Y891" s="182"/>
      <c r="Z891" s="182"/>
      <c r="AA891" s="181"/>
      <c r="AB891" s="182"/>
      <c r="AC891" s="179"/>
      <c r="AD891" s="179"/>
      <c r="AE891" s="179"/>
    </row>
    <row r="892" spans="1:31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81"/>
      <c r="T892" s="179"/>
      <c r="U892" s="181"/>
      <c r="V892" s="182"/>
      <c r="W892" s="182"/>
      <c r="X892" s="182"/>
      <c r="Y892" s="182"/>
      <c r="Z892" s="182"/>
      <c r="AA892" s="181"/>
      <c r="AB892" s="182"/>
      <c r="AC892" s="179"/>
      <c r="AD892" s="179"/>
      <c r="AE892" s="179"/>
    </row>
    <row r="893" spans="1:31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81"/>
      <c r="T893" s="179"/>
      <c r="U893" s="181"/>
      <c r="V893" s="182"/>
      <c r="W893" s="182"/>
      <c r="X893" s="182"/>
      <c r="Y893" s="182"/>
      <c r="Z893" s="182"/>
      <c r="AA893" s="181"/>
      <c r="AB893" s="182"/>
      <c r="AC893" s="179"/>
      <c r="AD893" s="179"/>
      <c r="AE893" s="179"/>
    </row>
    <row r="894" spans="1:31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81"/>
      <c r="T894" s="179"/>
      <c r="U894" s="181"/>
      <c r="V894" s="182"/>
      <c r="W894" s="182"/>
      <c r="X894" s="182"/>
      <c r="Y894" s="182"/>
      <c r="Z894" s="182"/>
      <c r="AA894" s="181"/>
      <c r="AB894" s="182"/>
      <c r="AC894" s="179"/>
      <c r="AD894" s="179"/>
      <c r="AE894" s="179"/>
    </row>
    <row r="895" spans="1:31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81"/>
      <c r="T895" s="179"/>
      <c r="U895" s="181"/>
      <c r="V895" s="182"/>
      <c r="W895" s="182"/>
      <c r="X895" s="182"/>
      <c r="Y895" s="182"/>
      <c r="Z895" s="182"/>
      <c r="AA895" s="181"/>
      <c r="AB895" s="182"/>
      <c r="AC895" s="179"/>
      <c r="AD895" s="179"/>
      <c r="AE895" s="179"/>
    </row>
    <row r="896" spans="1:31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81"/>
      <c r="T896" s="179"/>
      <c r="U896" s="181"/>
      <c r="V896" s="182"/>
      <c r="W896" s="182"/>
      <c r="X896" s="182"/>
      <c r="Y896" s="182"/>
      <c r="Z896" s="182"/>
      <c r="AA896" s="181"/>
      <c r="AB896" s="182"/>
      <c r="AC896" s="179"/>
      <c r="AD896" s="179"/>
      <c r="AE896" s="179"/>
    </row>
    <row r="897" spans="1:31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81"/>
      <c r="T897" s="179"/>
      <c r="U897" s="181"/>
      <c r="V897" s="182"/>
      <c r="W897" s="182"/>
      <c r="X897" s="182"/>
      <c r="Y897" s="182"/>
      <c r="Z897" s="182"/>
      <c r="AA897" s="181"/>
      <c r="AB897" s="182"/>
      <c r="AC897" s="179"/>
      <c r="AD897" s="179"/>
      <c r="AE897" s="179"/>
    </row>
    <row r="898" spans="1:31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81"/>
      <c r="T898" s="179"/>
      <c r="U898" s="181"/>
      <c r="V898" s="182"/>
      <c r="W898" s="182"/>
      <c r="X898" s="182"/>
      <c r="Y898" s="182"/>
      <c r="Z898" s="182"/>
      <c r="AA898" s="181"/>
      <c r="AB898" s="182"/>
      <c r="AC898" s="179"/>
      <c r="AD898" s="179"/>
      <c r="AE898" s="179"/>
    </row>
    <row r="899" spans="1:31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81"/>
      <c r="T899" s="179"/>
      <c r="U899" s="181"/>
      <c r="V899" s="182"/>
      <c r="W899" s="182"/>
      <c r="X899" s="182"/>
      <c r="Y899" s="182"/>
      <c r="Z899" s="182"/>
      <c r="AA899" s="181"/>
      <c r="AB899" s="182"/>
      <c r="AC899" s="179"/>
      <c r="AD899" s="179"/>
      <c r="AE899" s="179"/>
    </row>
  </sheetData>
  <mergeCells count="2">
    <mergeCell ref="B11:B12"/>
    <mergeCell ref="D11:D12"/>
  </mergeCells>
  <printOptions horizontalCentered="1"/>
  <pageMargins left="0" right="0" top="1" bottom="0" header="0.3" footer="0.17"/>
  <pageSetup scale="30" orientation="landscape" r:id="rId1"/>
  <headerFooter differentFirst="1" scaleWithDoc="0" alignWithMargins="0">
    <oddFooter>&amp;LCascade Natural Gas&amp;C&amp;"Times New Roman,Bold"&amp;P of &amp;N&amp;R2019 Rate of Return Report</oddFooter>
  </headerFooter>
  <rowBreaks count="1" manualBreakCount="1">
    <brk id="613" max="29" man="1"/>
  </rowBreaks>
  <colBreaks count="1" manualBreakCount="1">
    <brk id="19" max="7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Normal="100" zoomScaleSheetLayoutView="100" workbookViewId="0">
      <selection activeCell="D47" sqref="D47"/>
    </sheetView>
  </sheetViews>
  <sheetFormatPr defaultRowHeight="12"/>
  <cols>
    <col min="1" max="1" width="77.1640625" style="116" bestFit="1" customWidth="1"/>
    <col min="2" max="4" width="9.33203125" style="116"/>
    <col min="5" max="5" width="13.5" style="116" customWidth="1"/>
    <col min="6" max="6" width="16.83203125" style="116" customWidth="1"/>
    <col min="7" max="16384" width="9.33203125" style="116"/>
  </cols>
  <sheetData>
    <row r="6" spans="4:12">
      <c r="D6" s="115"/>
    </row>
    <row r="7" spans="4:12">
      <c r="D7" s="115"/>
    </row>
    <row r="8" spans="4:12">
      <c r="D8" s="115"/>
    </row>
    <row r="9" spans="4:12">
      <c r="K9" s="115"/>
      <c r="L9" s="115"/>
    </row>
    <row r="19" spans="1:13" ht="57.75">
      <c r="A19" s="308" t="s">
        <v>74</v>
      </c>
      <c r="B19" s="308"/>
      <c r="C19" s="308"/>
      <c r="D19" s="308"/>
      <c r="E19" s="308"/>
      <c r="F19" s="308"/>
    </row>
    <row r="20" spans="1:13" ht="57.75">
      <c r="A20" s="308" t="s">
        <v>75</v>
      </c>
      <c r="B20" s="308"/>
      <c r="C20" s="308"/>
      <c r="D20" s="308"/>
      <c r="E20" s="308"/>
      <c r="F20" s="308"/>
    </row>
    <row r="21" spans="1:13" ht="57.75">
      <c r="A21" s="308" t="s">
        <v>76</v>
      </c>
      <c r="B21" s="308"/>
      <c r="C21" s="308"/>
      <c r="D21" s="308"/>
      <c r="E21" s="308"/>
      <c r="F21" s="308"/>
    </row>
    <row r="27" spans="1:13" ht="12.75">
      <c r="M27" s="117"/>
    </row>
    <row r="38" spans="3:12">
      <c r="L38" s="118"/>
    </row>
    <row r="39" spans="3:12">
      <c r="C39" s="119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view="pageBreakPreview" topLeftCell="A10" zoomScale="80" zoomScaleNormal="100" zoomScaleSheetLayoutView="80" workbookViewId="0">
      <selection activeCell="E41" sqref="E41"/>
    </sheetView>
  </sheetViews>
  <sheetFormatPr defaultRowHeight="15"/>
  <cols>
    <col min="1" max="1" width="7.5" style="121" customWidth="1"/>
    <col min="2" max="2" width="9" style="121" customWidth="1"/>
    <col min="3" max="3" width="40" style="121" customWidth="1"/>
    <col min="4" max="4" width="20.6640625" style="166" customWidth="1"/>
    <col min="5" max="5" width="20.6640625" style="167" customWidth="1"/>
    <col min="6" max="10" width="9.33203125" style="121"/>
    <col min="11" max="11" width="9.83203125" style="121" bestFit="1" customWidth="1"/>
    <col min="12" max="16384" width="9.33203125" style="121"/>
  </cols>
  <sheetData>
    <row r="1" spans="1:5" ht="18.75" customHeight="1">
      <c r="A1" s="122" t="s">
        <v>0</v>
      </c>
      <c r="B1" s="122"/>
      <c r="C1" s="122"/>
      <c r="D1" s="123"/>
      <c r="E1" s="123"/>
    </row>
    <row r="2" spans="1:5" ht="18" customHeight="1">
      <c r="A2" s="122" t="s">
        <v>2</v>
      </c>
      <c r="B2" s="122"/>
      <c r="C2" s="122"/>
      <c r="D2" s="123"/>
      <c r="E2" s="123"/>
    </row>
    <row r="3" spans="1:5">
      <c r="A3" s="122" t="s">
        <v>77</v>
      </c>
      <c r="B3" s="122"/>
      <c r="C3" s="122"/>
      <c r="D3" s="123"/>
      <c r="E3" s="123"/>
    </row>
    <row r="4" spans="1:5">
      <c r="A4" s="309" t="s">
        <v>984</v>
      </c>
      <c r="B4" s="309"/>
      <c r="C4" s="309"/>
      <c r="D4" s="309"/>
      <c r="E4" s="309"/>
    </row>
    <row r="5" spans="1:5">
      <c r="A5" s="124"/>
      <c r="B5" s="125"/>
      <c r="C5" s="125"/>
      <c r="D5" s="126"/>
      <c r="E5" s="126"/>
    </row>
    <row r="6" spans="1:5" ht="15.75" thickBot="1">
      <c r="A6" s="122"/>
      <c r="B6" s="127"/>
      <c r="C6" s="127"/>
      <c r="D6" s="128"/>
      <c r="E6" s="128"/>
    </row>
    <row r="7" spans="1:5">
      <c r="A7" s="129"/>
      <c r="B7" s="130"/>
      <c r="C7" s="130"/>
      <c r="D7" s="131" t="s">
        <v>78</v>
      </c>
      <c r="E7" s="132" t="s">
        <v>79</v>
      </c>
    </row>
    <row r="8" spans="1:5">
      <c r="A8" s="133" t="s">
        <v>80</v>
      </c>
      <c r="B8" s="134"/>
      <c r="C8" s="134"/>
      <c r="D8" s="134"/>
      <c r="E8" s="135"/>
    </row>
    <row r="9" spans="1:5">
      <c r="A9" s="133"/>
      <c r="B9" s="134" t="s">
        <v>81</v>
      </c>
      <c r="C9" s="134"/>
      <c r="D9" s="136">
        <v>35674584</v>
      </c>
      <c r="E9" s="137">
        <v>221481600</v>
      </c>
    </row>
    <row r="10" spans="1:5">
      <c r="A10" s="133"/>
      <c r="B10" s="134" t="s">
        <v>82</v>
      </c>
      <c r="C10" s="134"/>
      <c r="D10" s="136">
        <v>2193760</v>
      </c>
      <c r="E10" s="137">
        <v>24094628</v>
      </c>
    </row>
    <row r="11" spans="1:5">
      <c r="A11" s="133"/>
      <c r="B11" s="134" t="s">
        <v>83</v>
      </c>
      <c r="C11" s="134"/>
      <c r="D11" s="138">
        <v>-231724</v>
      </c>
      <c r="E11" s="139">
        <v>1748762</v>
      </c>
    </row>
    <row r="12" spans="1:5">
      <c r="A12" s="133"/>
      <c r="B12" s="134"/>
      <c r="C12" s="134"/>
      <c r="D12" s="140">
        <f>+D9+D11+D10</f>
        <v>37636620</v>
      </c>
      <c r="E12" s="135">
        <f>+E9+E10+E11</f>
        <v>247324990</v>
      </c>
    </row>
    <row r="13" spans="1:5">
      <c r="A13" s="133" t="s">
        <v>84</v>
      </c>
      <c r="B13" s="134" t="s">
        <v>85</v>
      </c>
      <c r="C13" s="134"/>
      <c r="D13" s="136">
        <v>20798671</v>
      </c>
      <c r="E13" s="137">
        <v>125165839</v>
      </c>
    </row>
    <row r="14" spans="1:5">
      <c r="A14" s="133"/>
      <c r="B14" s="134" t="s">
        <v>86</v>
      </c>
      <c r="C14" s="134"/>
      <c r="D14" s="136">
        <v>3094344</v>
      </c>
      <c r="E14" s="137">
        <v>20632283</v>
      </c>
    </row>
    <row r="15" spans="1:5">
      <c r="A15" s="133" t="s">
        <v>87</v>
      </c>
      <c r="B15" s="134"/>
      <c r="C15" s="134"/>
      <c r="D15" s="141">
        <f>+D12-D13-D14</f>
        <v>13743605</v>
      </c>
      <c r="E15" s="142">
        <f>+E12-E13-E14</f>
        <v>101526868</v>
      </c>
    </row>
    <row r="16" spans="1:5">
      <c r="A16" s="133" t="s">
        <v>88</v>
      </c>
      <c r="B16" s="134"/>
      <c r="C16" s="134"/>
      <c r="D16" s="140"/>
      <c r="E16" s="135"/>
    </row>
    <row r="17" spans="1:5">
      <c r="A17" s="133"/>
      <c r="B17" s="134" t="s">
        <v>89</v>
      </c>
      <c r="C17" s="134"/>
      <c r="D17" s="140">
        <v>17180</v>
      </c>
      <c r="E17" s="135">
        <v>320028</v>
      </c>
    </row>
    <row r="18" spans="1:5">
      <c r="A18" s="133"/>
      <c r="B18" s="134" t="s">
        <v>90</v>
      </c>
      <c r="C18" s="134"/>
      <c r="D18" s="136">
        <v>1759194</v>
      </c>
      <c r="E18" s="137">
        <v>20414280</v>
      </c>
    </row>
    <row r="19" spans="1:5">
      <c r="A19" s="133"/>
      <c r="B19" s="134" t="s">
        <v>91</v>
      </c>
      <c r="C19" s="134"/>
      <c r="D19" s="136">
        <v>706801</v>
      </c>
      <c r="E19" s="137">
        <v>5854251</v>
      </c>
    </row>
    <row r="20" spans="1:5">
      <c r="A20" s="133"/>
      <c r="B20" s="134" t="s">
        <v>92</v>
      </c>
      <c r="C20" s="134"/>
      <c r="D20" s="136">
        <v>985957</v>
      </c>
      <c r="E20" s="137">
        <v>7311469</v>
      </c>
    </row>
    <row r="21" spans="1:5">
      <c r="A21" s="133"/>
      <c r="B21" s="134" t="s">
        <v>93</v>
      </c>
      <c r="C21" s="134"/>
      <c r="D21" s="136">
        <v>819</v>
      </c>
      <c r="E21" s="137">
        <v>5409</v>
      </c>
    </row>
    <row r="22" spans="1:5">
      <c r="A22" s="133"/>
      <c r="B22" s="134" t="s">
        <v>94</v>
      </c>
      <c r="C22" s="134"/>
      <c r="D22" s="136">
        <v>1904176</v>
      </c>
      <c r="E22" s="137">
        <v>18950113</v>
      </c>
    </row>
    <row r="23" spans="1:5">
      <c r="A23" s="133"/>
      <c r="B23" s="134" t="s">
        <v>95</v>
      </c>
      <c r="C23" s="134"/>
      <c r="D23" s="136">
        <v>2148029</v>
      </c>
      <c r="E23" s="137">
        <v>24915118</v>
      </c>
    </row>
    <row r="24" spans="1:5">
      <c r="A24" s="133"/>
      <c r="B24" s="134" t="s">
        <v>96</v>
      </c>
      <c r="C24" s="134"/>
      <c r="D24" s="136">
        <v>416145</v>
      </c>
      <c r="E24" s="137">
        <v>4176015</v>
      </c>
    </row>
    <row r="25" spans="1:5">
      <c r="A25" s="133"/>
      <c r="B25" s="134" t="s">
        <v>97</v>
      </c>
      <c r="C25" s="134"/>
      <c r="D25" s="136">
        <v>756616</v>
      </c>
      <c r="E25" s="137">
        <v>-1224200</v>
      </c>
    </row>
    <row r="26" spans="1:5">
      <c r="A26" s="133"/>
      <c r="B26" s="134"/>
      <c r="C26" s="134" t="s">
        <v>98</v>
      </c>
      <c r="D26" s="141">
        <f>+SUM(D17:D25)</f>
        <v>8694917</v>
      </c>
      <c r="E26" s="142">
        <f>+SUM(E17:E25)</f>
        <v>80722483</v>
      </c>
    </row>
    <row r="27" spans="1:5" ht="15.75" thickBot="1">
      <c r="A27" s="133" t="s">
        <v>99</v>
      </c>
      <c r="B27" s="134"/>
      <c r="C27" s="134"/>
      <c r="D27" s="143">
        <f>+D15-D26</f>
        <v>5048688</v>
      </c>
      <c r="E27" s="144">
        <f>+E15-E26</f>
        <v>20804385</v>
      </c>
    </row>
    <row r="28" spans="1:5" ht="15.75" thickTop="1">
      <c r="A28" s="133"/>
      <c r="B28" s="134"/>
      <c r="C28" s="134"/>
      <c r="D28" s="140"/>
      <c r="E28" s="135"/>
    </row>
    <row r="29" spans="1:5" ht="15.75" thickBot="1">
      <c r="A29" s="133" t="s">
        <v>100</v>
      </c>
      <c r="B29" s="134"/>
      <c r="C29" s="134"/>
      <c r="D29" s="145">
        <f>+D51</f>
        <v>398870078.5869379</v>
      </c>
      <c r="E29" s="146">
        <f>+E51</f>
        <v>374226391.5869379</v>
      </c>
    </row>
    <row r="30" spans="1:5" ht="15.75" thickTop="1">
      <c r="A30" s="133"/>
      <c r="B30" s="134"/>
      <c r="C30" s="134"/>
      <c r="D30" s="140"/>
      <c r="E30" s="135"/>
    </row>
    <row r="31" spans="1:5" s="120" customFormat="1" ht="15.75" thickBot="1">
      <c r="A31" s="147" t="s">
        <v>101</v>
      </c>
      <c r="B31" s="148"/>
      <c r="C31" s="148"/>
      <c r="D31" s="149">
        <f>+D27/D29</f>
        <v>1.2657474879754826E-2</v>
      </c>
      <c r="E31" s="171">
        <f>+E27/E29</f>
        <v>5.5593045994905083E-2</v>
      </c>
    </row>
    <row r="32" spans="1:5" s="120" customFormat="1" ht="16.5" thickTop="1" thickBot="1">
      <c r="A32" s="150"/>
      <c r="B32" s="151"/>
      <c r="C32" s="151"/>
      <c r="D32" s="152"/>
      <c r="E32" s="153"/>
    </row>
    <row r="33" spans="1:5" s="120" customFormat="1" hidden="1">
      <c r="A33" s="133" t="s">
        <v>102</v>
      </c>
      <c r="B33" s="134"/>
      <c r="C33" s="134"/>
      <c r="D33" s="120">
        <v>12483971</v>
      </c>
      <c r="E33" s="154">
        <v>286116245</v>
      </c>
    </row>
    <row r="34" spans="1:5" s="120" customFormat="1" ht="15.75" hidden="1" thickBot="1">
      <c r="A34" s="150" t="s">
        <v>103</v>
      </c>
      <c r="B34" s="151"/>
      <c r="C34" s="151"/>
      <c r="D34" s="120">
        <v>52463916</v>
      </c>
      <c r="E34" s="154">
        <v>512152900</v>
      </c>
    </row>
    <row r="35" spans="1:5" s="120" customFormat="1">
      <c r="E35" s="154"/>
    </row>
    <row r="36" spans="1:5" s="120" customFormat="1">
      <c r="D36" s="154"/>
      <c r="E36" s="154"/>
    </row>
    <row r="37" spans="1:5">
      <c r="A37" s="120" t="s">
        <v>104</v>
      </c>
      <c r="B37" s="120"/>
      <c r="C37" s="120"/>
      <c r="D37" s="154"/>
      <c r="E37" s="154"/>
    </row>
    <row r="38" spans="1:5" ht="15.75" thickBot="1">
      <c r="C38" s="120"/>
      <c r="D38" s="126"/>
      <c r="E38" s="154"/>
    </row>
    <row r="39" spans="1:5">
      <c r="A39" s="155" t="s">
        <v>105</v>
      </c>
      <c r="B39" s="156"/>
      <c r="C39" s="157"/>
      <c r="D39" s="158">
        <v>866945221</v>
      </c>
      <c r="E39" s="159">
        <v>835867892</v>
      </c>
    </row>
    <row r="40" spans="1:5">
      <c r="A40" s="160" t="s">
        <v>106</v>
      </c>
      <c r="B40" s="161"/>
      <c r="C40" s="134"/>
      <c r="D40" s="173">
        <v>-394211591</v>
      </c>
      <c r="E40" s="139">
        <v>-389781048</v>
      </c>
    </row>
    <row r="41" spans="1:5">
      <c r="A41" s="160" t="s">
        <v>107</v>
      </c>
      <c r="B41" s="161"/>
      <c r="C41" s="134"/>
      <c r="D41" s="140">
        <f>+D39+D40</f>
        <v>472733630</v>
      </c>
      <c r="E41" s="135">
        <f>+E39+E40</f>
        <v>446086844</v>
      </c>
    </row>
    <row r="42" spans="1:5">
      <c r="A42" s="160"/>
      <c r="B42" s="161"/>
      <c r="C42" s="134"/>
      <c r="D42" s="140"/>
      <c r="E42" s="135"/>
    </row>
    <row r="43" spans="1:5">
      <c r="A43" s="160" t="s">
        <v>108</v>
      </c>
      <c r="B43" s="161"/>
      <c r="C43" s="134"/>
      <c r="D43" s="140"/>
      <c r="E43" s="135"/>
    </row>
    <row r="44" spans="1:5">
      <c r="A44" s="160"/>
      <c r="B44" s="161" t="s">
        <v>109</v>
      </c>
      <c r="C44" s="134"/>
      <c r="D44" s="136">
        <v>0</v>
      </c>
      <c r="E44" s="137">
        <v>0</v>
      </c>
    </row>
    <row r="45" spans="1:5">
      <c r="A45" s="160"/>
      <c r="B45" s="161" t="s">
        <v>110</v>
      </c>
      <c r="C45" s="134"/>
      <c r="D45" s="136">
        <v>-3755551</v>
      </c>
      <c r="E45" s="137">
        <v>-3800413</v>
      </c>
    </row>
    <row r="46" spans="1:5">
      <c r="A46" s="160"/>
      <c r="B46" s="161" t="s">
        <v>111</v>
      </c>
      <c r="C46" s="134"/>
      <c r="D46" s="136">
        <v>-77673011</v>
      </c>
      <c r="E46" s="137">
        <v>-75625050</v>
      </c>
    </row>
    <row r="47" spans="1:5">
      <c r="A47" s="160"/>
      <c r="B47" s="161" t="s">
        <v>112</v>
      </c>
      <c r="C47" s="134"/>
      <c r="D47" s="173">
        <v>0</v>
      </c>
      <c r="E47" s="139">
        <v>0</v>
      </c>
    </row>
    <row r="48" spans="1:5">
      <c r="A48" s="160"/>
      <c r="B48" s="161"/>
      <c r="C48" s="134" t="s">
        <v>113</v>
      </c>
      <c r="D48" s="140">
        <f>+D41+D45+D46</f>
        <v>391305068</v>
      </c>
      <c r="E48" s="135">
        <f>+E41+E45+E46</f>
        <v>366661381</v>
      </c>
    </row>
    <row r="49" spans="1:5">
      <c r="A49" s="160"/>
      <c r="B49" s="161"/>
      <c r="C49" s="134"/>
      <c r="D49" s="140"/>
      <c r="E49" s="135"/>
    </row>
    <row r="50" spans="1:5" s="120" customFormat="1">
      <c r="A50" s="133" t="s">
        <v>114</v>
      </c>
      <c r="B50" s="134"/>
      <c r="C50" s="134"/>
      <c r="D50" s="173">
        <f>+' Working Capital (AMA)'!Y708</f>
        <v>7565010.5869378978</v>
      </c>
      <c r="E50" s="139">
        <f>+' Working Capital (AMA)'!Y708</f>
        <v>7565010.5869378978</v>
      </c>
    </row>
    <row r="51" spans="1:5" ht="15.75" thickBot="1">
      <c r="A51" s="162" t="s">
        <v>115</v>
      </c>
      <c r="B51" s="163"/>
      <c r="C51" s="151"/>
      <c r="D51" s="164">
        <f>+D48+D50</f>
        <v>398870078.5869379</v>
      </c>
      <c r="E51" s="174">
        <f>+E48+E50</f>
        <v>374226391.5869379</v>
      </c>
    </row>
    <row r="52" spans="1:5">
      <c r="D52" s="154"/>
      <c r="E52" s="154"/>
    </row>
    <row r="53" spans="1:5">
      <c r="A53" s="121" t="s">
        <v>119</v>
      </c>
      <c r="D53" s="165"/>
      <c r="E53" s="165"/>
    </row>
    <row r="54" spans="1:5">
      <c r="D54" s="165"/>
      <c r="E54" s="165"/>
    </row>
    <row r="55" spans="1:5">
      <c r="D55" s="165"/>
      <c r="E55" s="165"/>
    </row>
    <row r="56" spans="1:5">
      <c r="D56" s="165"/>
      <c r="E56" s="165"/>
    </row>
    <row r="57" spans="1:5">
      <c r="D57" s="165"/>
      <c r="E57" s="165"/>
    </row>
    <row r="58" spans="1:5">
      <c r="D58" s="165"/>
      <c r="E58" s="165"/>
    </row>
    <row r="59" spans="1:5">
      <c r="D59" s="165"/>
      <c r="E59" s="165"/>
    </row>
    <row r="60" spans="1:5">
      <c r="D60" s="165"/>
      <c r="E60" s="165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60" zoomScaleNormal="100" workbookViewId="0">
      <selection activeCell="D47" sqref="D47"/>
    </sheetView>
  </sheetViews>
  <sheetFormatPr defaultRowHeight="12"/>
  <cols>
    <col min="1" max="1" width="77.1640625" style="116" bestFit="1" customWidth="1"/>
    <col min="2" max="4" width="9.33203125" style="116"/>
    <col min="5" max="5" width="13.5" style="116" customWidth="1"/>
    <col min="6" max="6" width="16.83203125" style="116" customWidth="1"/>
    <col min="7" max="10" width="9.33203125" style="116"/>
    <col min="11" max="11" width="9.83203125" style="116" bestFit="1" customWidth="1"/>
    <col min="12" max="16384" width="9.33203125" style="116"/>
  </cols>
  <sheetData>
    <row r="6" spans="4:12">
      <c r="D6" s="115"/>
    </row>
    <row r="7" spans="4:12">
      <c r="D7" s="115"/>
    </row>
    <row r="8" spans="4:12">
      <c r="D8" s="115"/>
    </row>
    <row r="9" spans="4:12">
      <c r="K9" s="115"/>
      <c r="L9" s="115"/>
    </row>
    <row r="19" spans="1:13" ht="57.75">
      <c r="A19" s="308" t="s">
        <v>116</v>
      </c>
      <c r="B19" s="308"/>
      <c r="C19" s="308"/>
      <c r="D19" s="168"/>
      <c r="E19" s="168"/>
      <c r="F19" s="168"/>
    </row>
    <row r="20" spans="1:13" ht="57.75">
      <c r="A20" s="308" t="s">
        <v>75</v>
      </c>
      <c r="B20" s="308"/>
      <c r="C20" s="308"/>
      <c r="D20" s="168"/>
      <c r="E20" s="168"/>
      <c r="F20" s="168"/>
    </row>
    <row r="21" spans="1:13" ht="57.75">
      <c r="A21" s="308" t="s">
        <v>117</v>
      </c>
      <c r="B21" s="308"/>
      <c r="C21" s="308"/>
      <c r="D21" s="168"/>
      <c r="E21" s="168"/>
      <c r="F21" s="168"/>
    </row>
    <row r="27" spans="1:13" ht="12.75">
      <c r="M27" s="117"/>
    </row>
    <row r="38" spans="3:12">
      <c r="L38" s="118"/>
    </row>
    <row r="39" spans="3:12">
      <c r="C39" s="119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R58"/>
  <sheetViews>
    <sheetView tabSelected="1" view="pageBreakPreview" topLeftCell="A4" zoomScale="85" zoomScaleNormal="100" zoomScaleSheetLayoutView="85" workbookViewId="0">
      <selection activeCell="R19" sqref="R19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17" style="2" bestFit="1" customWidth="1"/>
    <col min="10" max="10" width="3.33203125" style="2" customWidth="1"/>
    <col min="11" max="11" width="16.5" style="2" bestFit="1" customWidth="1"/>
    <col min="12" max="12" width="3.1640625" style="2" customWidth="1"/>
    <col min="13" max="13" width="9.83203125" style="2" bestFit="1" customWidth="1"/>
    <col min="14" max="15" width="0" style="2" hidden="1" customWidth="1"/>
    <col min="16" max="16" width="9.33203125" style="2"/>
    <col min="17" max="17" width="16.83203125" style="2" customWidth="1"/>
    <col min="18" max="16384" width="9.33203125" style="2"/>
  </cols>
  <sheetData>
    <row r="2" spans="1:13">
      <c r="A2" s="85"/>
    </row>
    <row r="3" spans="1:13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310"/>
      <c r="L3" s="20"/>
    </row>
    <row r="4" spans="1:13"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20"/>
    </row>
    <row r="5" spans="1:13">
      <c r="B5" s="310" t="s">
        <v>985</v>
      </c>
      <c r="C5" s="310"/>
      <c r="D5" s="310"/>
      <c r="E5" s="310"/>
      <c r="F5" s="310"/>
      <c r="G5" s="310"/>
      <c r="H5" s="310"/>
      <c r="I5" s="310"/>
      <c r="J5" s="310"/>
      <c r="K5" s="310"/>
      <c r="L5" s="20"/>
    </row>
    <row r="6" spans="1:13">
      <c r="B6" s="103"/>
      <c r="C6" s="103"/>
      <c r="D6" s="110"/>
      <c r="E6" s="103"/>
      <c r="F6" s="103"/>
      <c r="G6" s="103"/>
      <c r="H6" s="287"/>
      <c r="I6" s="322" t="s">
        <v>1141</v>
      </c>
      <c r="J6" s="103"/>
      <c r="K6" s="103"/>
      <c r="L6" s="20"/>
    </row>
    <row r="7" spans="1:13">
      <c r="B7" s="86"/>
      <c r="C7" s="104"/>
      <c r="D7" s="104"/>
      <c r="E7" s="104"/>
      <c r="F7" s="104"/>
      <c r="G7" s="104"/>
      <c r="H7" s="104"/>
      <c r="I7" s="319" t="s">
        <v>1142</v>
      </c>
      <c r="J7" s="104"/>
      <c r="K7" s="104"/>
      <c r="L7" s="20"/>
    </row>
    <row r="8" spans="1:13">
      <c r="I8" s="320" t="s">
        <v>1143</v>
      </c>
    </row>
    <row r="9" spans="1:13">
      <c r="G9" s="317"/>
      <c r="H9" s="318"/>
      <c r="I9" s="321" t="s">
        <v>1144</v>
      </c>
      <c r="J9" s="9"/>
      <c r="K9" s="3"/>
    </row>
    <row r="10" spans="1:13">
      <c r="A10" s="21"/>
      <c r="B10" s="4"/>
      <c r="C10" s="11"/>
      <c r="D10" s="4"/>
      <c r="E10" s="11"/>
      <c r="F10" s="4"/>
      <c r="G10" s="13"/>
      <c r="H10" s="315"/>
      <c r="I10" s="316" t="s">
        <v>1137</v>
      </c>
      <c r="J10" s="298" t="s">
        <v>3</v>
      </c>
      <c r="K10" s="22"/>
      <c r="M10" s="23"/>
    </row>
    <row r="11" spans="1:13">
      <c r="A11" s="10"/>
      <c r="B11" s="5"/>
      <c r="C11" s="13" t="s">
        <v>4</v>
      </c>
      <c r="D11" s="19"/>
      <c r="F11" s="25" t="s">
        <v>5</v>
      </c>
      <c r="G11" s="13"/>
      <c r="H11" s="88" t="s">
        <v>1134</v>
      </c>
      <c r="I11" s="297" t="s">
        <v>1138</v>
      </c>
      <c r="J11" s="299" t="s">
        <v>7</v>
      </c>
      <c r="K11" s="13"/>
    </row>
    <row r="12" spans="1:13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2" t="s">
        <v>11</v>
      </c>
      <c r="H12" s="88" t="s">
        <v>1132</v>
      </c>
      <c r="I12" s="297" t="s">
        <v>1139</v>
      </c>
      <c r="J12" s="299" t="s">
        <v>6</v>
      </c>
      <c r="K12" s="13"/>
    </row>
    <row r="13" spans="1:13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2" t="s">
        <v>16</v>
      </c>
      <c r="H13" s="88" t="s">
        <v>1133</v>
      </c>
      <c r="I13" s="297" t="s">
        <v>1140</v>
      </c>
      <c r="J13" s="299" t="s">
        <v>17</v>
      </c>
      <c r="K13" s="13"/>
      <c r="L13" s="3"/>
    </row>
    <row r="14" spans="1:13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4" t="s">
        <v>72</v>
      </c>
      <c r="H14" s="291" t="s">
        <v>67</v>
      </c>
      <c r="I14" s="295" t="s">
        <v>447</v>
      </c>
      <c r="J14" s="300"/>
      <c r="K14" s="109" t="s">
        <v>448</v>
      </c>
      <c r="L14" s="3"/>
    </row>
    <row r="15" spans="1:13">
      <c r="A15" s="10"/>
      <c r="B15" s="5"/>
      <c r="C15" s="3"/>
      <c r="D15" s="5"/>
      <c r="E15" s="3"/>
      <c r="F15" s="5"/>
      <c r="G15" s="4"/>
      <c r="H15" s="21"/>
      <c r="I15" s="11"/>
      <c r="J15" s="301"/>
      <c r="K15" s="5"/>
      <c r="L15" s="3"/>
    </row>
    <row r="16" spans="1:13">
      <c r="A16" s="10"/>
      <c r="B16" s="87" t="s">
        <v>21</v>
      </c>
      <c r="C16" s="3"/>
      <c r="D16" s="5"/>
      <c r="E16" s="3"/>
      <c r="F16" s="5"/>
      <c r="G16" s="5"/>
      <c r="H16" s="10"/>
      <c r="I16" s="3"/>
      <c r="J16" s="8"/>
      <c r="K16" s="5"/>
      <c r="L16" s="3"/>
    </row>
    <row r="17" spans="1:18">
      <c r="A17" s="88" t="s">
        <v>22</v>
      </c>
      <c r="B17" s="25" t="s">
        <v>23</v>
      </c>
      <c r="C17" s="89" t="s">
        <v>24</v>
      </c>
      <c r="D17" s="6">
        <f>+'Dec. St. of Operations'!E9</f>
        <v>221481600</v>
      </c>
      <c r="E17" s="33" t="s">
        <v>24</v>
      </c>
      <c r="F17" s="6">
        <v>0</v>
      </c>
      <c r="G17" s="6">
        <v>0</v>
      </c>
      <c r="H17" s="292"/>
      <c r="I17" s="12"/>
      <c r="J17" s="302" t="s">
        <v>24</v>
      </c>
      <c r="K17" s="6">
        <f>SUM(D17:I17)</f>
        <v>221481600</v>
      </c>
      <c r="O17" s="83"/>
    </row>
    <row r="18" spans="1:18">
      <c r="A18" s="88" t="s">
        <v>25</v>
      </c>
      <c r="B18" s="25" t="s">
        <v>26</v>
      </c>
      <c r="C18" s="3"/>
      <c r="D18" s="6">
        <f>+'Dec. St. of Operations'!E10</f>
        <v>24094628</v>
      </c>
      <c r="E18" s="3"/>
      <c r="F18" s="5"/>
      <c r="G18" s="6">
        <v>0</v>
      </c>
      <c r="H18" s="292"/>
      <c r="I18" s="12"/>
      <c r="J18" s="8"/>
      <c r="K18" s="6">
        <f t="shared" ref="K18:K19" si="0">SUM(D18:I18)</f>
        <v>24094628</v>
      </c>
      <c r="O18" s="83"/>
    </row>
    <row r="19" spans="1:18">
      <c r="A19" s="88" t="s">
        <v>27</v>
      </c>
      <c r="B19" s="25" t="s">
        <v>28</v>
      </c>
      <c r="C19" s="3"/>
      <c r="D19" s="6">
        <f>+'Dec. St. of Operations'!E11</f>
        <v>1748762</v>
      </c>
      <c r="E19" s="3"/>
      <c r="F19" s="5"/>
      <c r="G19" s="6">
        <v>0</v>
      </c>
      <c r="H19" s="292"/>
      <c r="I19" s="12">
        <v>406245</v>
      </c>
      <c r="J19" s="8"/>
      <c r="K19" s="6">
        <f t="shared" si="0"/>
        <v>2155007</v>
      </c>
      <c r="O19" s="83"/>
    </row>
    <row r="20" spans="1:18">
      <c r="A20" s="88" t="s">
        <v>29</v>
      </c>
      <c r="B20" s="90" t="s">
        <v>30</v>
      </c>
      <c r="C20" s="91" t="s">
        <v>24</v>
      </c>
      <c r="D20" s="7">
        <f>SUM(D17:D19)</f>
        <v>247324990</v>
      </c>
      <c r="E20" s="34" t="s">
        <v>24</v>
      </c>
      <c r="F20" s="7">
        <f>SUM(F17:F19)</f>
        <v>0</v>
      </c>
      <c r="G20" s="7">
        <f>SUM(G17:G19)</f>
        <v>0</v>
      </c>
      <c r="H20" s="7">
        <f t="shared" ref="H20:I20" si="1">SUM(H17:H19)</f>
        <v>0</v>
      </c>
      <c r="I20" s="7">
        <f t="shared" si="1"/>
        <v>406245</v>
      </c>
      <c r="J20" s="303" t="s">
        <v>24</v>
      </c>
      <c r="K20" s="7">
        <f>SUM(K17:K19)</f>
        <v>247731235</v>
      </c>
      <c r="O20" s="83"/>
    </row>
    <row r="21" spans="1:18">
      <c r="A21" s="88" t="s">
        <v>31</v>
      </c>
      <c r="B21" s="25" t="s">
        <v>32</v>
      </c>
      <c r="C21" s="3"/>
      <c r="D21" s="6">
        <f>+'Dec. St. of Operations'!E13</f>
        <v>125165839</v>
      </c>
      <c r="E21" s="3"/>
      <c r="F21" s="6"/>
      <c r="G21" s="6"/>
      <c r="H21" s="292"/>
      <c r="I21" s="12"/>
      <c r="J21" s="8"/>
      <c r="K21" s="6">
        <f>SUM(D21:I21)</f>
        <v>125165839</v>
      </c>
    </row>
    <row r="22" spans="1:18">
      <c r="A22" s="88" t="s">
        <v>33</v>
      </c>
      <c r="B22" s="25" t="s">
        <v>34</v>
      </c>
      <c r="C22" s="3"/>
      <c r="D22" s="6">
        <f>+'Dec. St. of Operations'!E14</f>
        <v>20632283</v>
      </c>
      <c r="E22" s="12"/>
      <c r="F22" s="6"/>
      <c r="G22" s="6"/>
      <c r="H22" s="292"/>
      <c r="I22" s="12">
        <v>16461</v>
      </c>
      <c r="J22" s="304"/>
      <c r="K22" s="6">
        <f>SUM(D22:I22)</f>
        <v>20648744</v>
      </c>
    </row>
    <row r="23" spans="1:18">
      <c r="A23" s="88" t="s">
        <v>35</v>
      </c>
      <c r="B23" s="90" t="s">
        <v>36</v>
      </c>
      <c r="C23" s="92"/>
      <c r="D23" s="7">
        <f>D20-D21-D22</f>
        <v>101526868</v>
      </c>
      <c r="E23" s="34" t="s">
        <v>24</v>
      </c>
      <c r="F23" s="7">
        <f>F20-F21-F22</f>
        <v>0</v>
      </c>
      <c r="G23" s="7">
        <f>G20-G21-G22</f>
        <v>0</v>
      </c>
      <c r="H23" s="7">
        <f t="shared" ref="H23:I23" si="2">H20-H21-H22</f>
        <v>0</v>
      </c>
      <c r="I23" s="7">
        <f t="shared" si="2"/>
        <v>389784</v>
      </c>
      <c r="J23" s="303" t="s">
        <v>24</v>
      </c>
      <c r="K23" s="7">
        <f>SUM(D23:I23)</f>
        <v>101916652</v>
      </c>
    </row>
    <row r="24" spans="1:18">
      <c r="A24" s="10"/>
      <c r="B24" s="5"/>
      <c r="C24" s="3"/>
      <c r="D24" s="111"/>
      <c r="E24" s="3"/>
      <c r="F24" s="5"/>
      <c r="G24" s="5"/>
      <c r="H24" s="10"/>
      <c r="I24" s="3"/>
      <c r="J24" s="8"/>
      <c r="K24" s="5"/>
    </row>
    <row r="25" spans="1:18">
      <c r="A25" s="10"/>
      <c r="B25" s="87" t="s">
        <v>37</v>
      </c>
      <c r="C25" s="3"/>
      <c r="D25" s="6"/>
      <c r="E25" s="3"/>
      <c r="F25" s="6"/>
      <c r="G25" s="6"/>
      <c r="H25" s="292"/>
      <c r="I25" s="12"/>
      <c r="J25" s="8"/>
      <c r="K25" s="6"/>
    </row>
    <row r="26" spans="1:18">
      <c r="A26" s="88" t="s">
        <v>38</v>
      </c>
      <c r="B26" s="93" t="s">
        <v>71</v>
      </c>
      <c r="C26" s="3"/>
      <c r="D26" s="6">
        <f>+'Dec. St. of Operations'!E17</f>
        <v>320028</v>
      </c>
      <c r="E26" s="3"/>
      <c r="F26" s="6"/>
      <c r="G26" s="6"/>
      <c r="H26" s="292"/>
      <c r="I26" s="12"/>
      <c r="J26" s="8"/>
      <c r="K26" s="6">
        <f>SUM(D26:I26)</f>
        <v>320028</v>
      </c>
    </row>
    <row r="27" spans="1:18">
      <c r="A27" s="88" t="s">
        <v>40</v>
      </c>
      <c r="B27" s="25" t="s">
        <v>39</v>
      </c>
      <c r="C27" s="3"/>
      <c r="D27" s="6">
        <f>+'Dec. St. of Operations'!E18</f>
        <v>20414280</v>
      </c>
      <c r="E27" s="3"/>
      <c r="F27" s="6">
        <v>0</v>
      </c>
      <c r="G27" s="6">
        <v>0</v>
      </c>
      <c r="H27" s="292"/>
      <c r="I27" s="12"/>
      <c r="J27" s="8"/>
      <c r="K27" s="6">
        <f t="shared" ref="K27:K34" si="3">SUM(D27:I27)</f>
        <v>20414280</v>
      </c>
    </row>
    <row r="28" spans="1:18">
      <c r="A28" s="88" t="s">
        <v>42</v>
      </c>
      <c r="B28" s="25" t="s">
        <v>41</v>
      </c>
      <c r="C28" s="3"/>
      <c r="D28" s="6">
        <f>+'Dec. St. of Operations'!E19</f>
        <v>5854251</v>
      </c>
      <c r="E28" s="3"/>
      <c r="F28" s="6">
        <f>F20*0.00417</f>
        <v>0</v>
      </c>
      <c r="G28" s="6">
        <f>(+G20*0.00094)</f>
        <v>0</v>
      </c>
      <c r="H28" s="292"/>
      <c r="I28" s="12">
        <v>1633</v>
      </c>
      <c r="J28" s="8"/>
      <c r="K28" s="6">
        <f t="shared" si="3"/>
        <v>5855884</v>
      </c>
      <c r="M28" s="112"/>
      <c r="R28" s="112"/>
    </row>
    <row r="29" spans="1:18">
      <c r="A29" s="88" t="s">
        <v>44</v>
      </c>
      <c r="B29" s="25" t="s">
        <v>43</v>
      </c>
      <c r="C29" s="3"/>
      <c r="D29" s="6">
        <f>+'Dec. St. of Operations'!E20</f>
        <v>7311469</v>
      </c>
      <c r="E29" s="3"/>
      <c r="F29" s="6">
        <v>0</v>
      </c>
      <c r="G29" s="6">
        <f>(+G21*0.00094)</f>
        <v>0</v>
      </c>
      <c r="H29" s="292"/>
      <c r="I29" s="12"/>
      <c r="J29" s="8"/>
      <c r="K29" s="6">
        <f t="shared" si="3"/>
        <v>7311469</v>
      </c>
    </row>
    <row r="30" spans="1:18">
      <c r="A30" s="88" t="s">
        <v>46</v>
      </c>
      <c r="B30" s="25" t="s">
        <v>45</v>
      </c>
      <c r="C30" s="3"/>
      <c r="D30" s="6">
        <f>+'Dec. St. of Operations'!E21</f>
        <v>5409</v>
      </c>
      <c r="E30" s="3"/>
      <c r="F30" s="6">
        <v>0</v>
      </c>
      <c r="G30" s="6">
        <f>+'Promo Adv Adj'!E13</f>
        <v>-27691.7</v>
      </c>
      <c r="H30" s="292"/>
      <c r="I30" s="12"/>
      <c r="J30" s="8"/>
      <c r="K30" s="6">
        <f t="shared" si="3"/>
        <v>-22282.7</v>
      </c>
    </row>
    <row r="31" spans="1:18">
      <c r="A31" s="88">
        <v>13</v>
      </c>
      <c r="B31" s="25" t="s">
        <v>47</v>
      </c>
      <c r="C31" s="3"/>
      <c r="D31" s="6">
        <f>+'Dec. St. of Operations'!E22</f>
        <v>18950113</v>
      </c>
      <c r="E31" s="3"/>
      <c r="F31" s="6">
        <v>0</v>
      </c>
      <c r="G31" s="6">
        <v>0</v>
      </c>
      <c r="H31" s="292">
        <f>+'Executive Incentive'!B27</f>
        <v>-1162983.27</v>
      </c>
      <c r="I31" s="12"/>
      <c r="J31" s="8"/>
      <c r="K31" s="6">
        <f t="shared" si="3"/>
        <v>17787129.73</v>
      </c>
    </row>
    <row r="32" spans="1:18">
      <c r="A32" s="88">
        <v>14</v>
      </c>
      <c r="B32" s="25" t="s">
        <v>48</v>
      </c>
      <c r="C32" s="3"/>
      <c r="D32" s="6">
        <f>+'Dec. St. of Operations'!E23</f>
        <v>24915118</v>
      </c>
      <c r="E32" s="3"/>
      <c r="F32" s="6">
        <v>0</v>
      </c>
      <c r="G32" s="6">
        <v>0</v>
      </c>
      <c r="H32" s="292"/>
      <c r="I32" s="12"/>
      <c r="J32" s="8"/>
      <c r="K32" s="6">
        <f t="shared" si="3"/>
        <v>24915118</v>
      </c>
    </row>
    <row r="33" spans="1:13">
      <c r="A33" s="88">
        <v>15</v>
      </c>
      <c r="B33" s="25" t="s">
        <v>49</v>
      </c>
      <c r="C33" s="3"/>
      <c r="D33" s="6">
        <f>+'Dec. St. of Operations'!E24</f>
        <v>4176015</v>
      </c>
      <c r="E33" s="12"/>
      <c r="F33" s="6">
        <f>F20*0.04052</f>
        <v>0</v>
      </c>
      <c r="G33" s="6">
        <v>0</v>
      </c>
      <c r="H33" s="292"/>
      <c r="I33" s="12"/>
      <c r="J33" s="304"/>
      <c r="K33" s="6">
        <f t="shared" si="3"/>
        <v>4176015</v>
      </c>
      <c r="M33" s="112"/>
    </row>
    <row r="34" spans="1:13">
      <c r="A34" s="88">
        <v>16</v>
      </c>
      <c r="B34" s="25" t="s">
        <v>50</v>
      </c>
      <c r="C34" s="3"/>
      <c r="D34" s="6">
        <f>+'Dec. St. of Operations'!E25</f>
        <v>-1224200</v>
      </c>
      <c r="E34" s="12"/>
      <c r="F34" s="6">
        <f>(+F23-SUM(F27:F32)-F33)*0.21</f>
        <v>0</v>
      </c>
      <c r="G34" s="6">
        <f t="shared" ref="G34:I34" si="4">(+G23-SUM(G27:G32)-G33)*0.21</f>
        <v>5815.2569999999996</v>
      </c>
      <c r="H34" s="6">
        <f t="shared" si="4"/>
        <v>244226.48670000001</v>
      </c>
      <c r="I34" s="6">
        <f t="shared" si="4"/>
        <v>81511.709999999992</v>
      </c>
      <c r="J34" s="304"/>
      <c r="K34" s="6">
        <f t="shared" si="3"/>
        <v>-892646.54630000005</v>
      </c>
    </row>
    <row r="35" spans="1:13">
      <c r="A35" s="84">
        <v>17</v>
      </c>
      <c r="B35" s="90" t="s">
        <v>51</v>
      </c>
      <c r="C35" s="91" t="s">
        <v>24</v>
      </c>
      <c r="D35" s="7">
        <f>SUM(D26:D34)</f>
        <v>80722483</v>
      </c>
      <c r="E35" s="34" t="s">
        <v>24</v>
      </c>
      <c r="F35" s="7">
        <f>SUM(F27:F34)</f>
        <v>0</v>
      </c>
      <c r="G35" s="7">
        <f>SUM(G27:G34)</f>
        <v>-21876.442999999999</v>
      </c>
      <c r="H35" s="7">
        <f t="shared" ref="H35:I35" si="5">SUM(H27:H34)</f>
        <v>-918756.78330000001</v>
      </c>
      <c r="I35" s="7">
        <f t="shared" si="5"/>
        <v>83144.709999999992</v>
      </c>
      <c r="J35" s="303" t="s">
        <v>24</v>
      </c>
      <c r="K35" s="7">
        <f>SUM(K26:K34)</f>
        <v>79864994.483700007</v>
      </c>
    </row>
    <row r="36" spans="1:13">
      <c r="A36" s="8"/>
      <c r="B36" s="21"/>
      <c r="C36" s="3"/>
      <c r="D36" s="6"/>
      <c r="E36" s="3"/>
      <c r="F36" s="6"/>
      <c r="G36" s="6"/>
      <c r="H36" s="292"/>
      <c r="I36" s="12"/>
      <c r="J36" s="8"/>
      <c r="K36" s="6"/>
    </row>
    <row r="37" spans="1:13">
      <c r="A37" s="88">
        <v>18</v>
      </c>
      <c r="B37" s="27" t="s">
        <v>52</v>
      </c>
      <c r="C37" s="94" t="s">
        <v>24</v>
      </c>
      <c r="D37" s="95">
        <f>D23-D35</f>
        <v>20804385</v>
      </c>
      <c r="E37" s="96" t="s">
        <v>24</v>
      </c>
      <c r="F37" s="95">
        <f>F23-F35</f>
        <v>0</v>
      </c>
      <c r="G37" s="95">
        <f>G23-G35</f>
        <v>21876.442999999999</v>
      </c>
      <c r="H37" s="95">
        <f t="shared" ref="H37:I37" si="6">H23-H35</f>
        <v>918756.78330000001</v>
      </c>
      <c r="I37" s="95">
        <f t="shared" si="6"/>
        <v>306639.29000000004</v>
      </c>
      <c r="J37" s="305" t="s">
        <v>24</v>
      </c>
      <c r="K37" s="95">
        <f>K23-K35</f>
        <v>22051657.516299993</v>
      </c>
    </row>
    <row r="38" spans="1:13">
      <c r="A38" s="88"/>
      <c r="B38" s="10"/>
      <c r="C38" s="3"/>
      <c r="D38" s="5"/>
      <c r="E38" s="3"/>
      <c r="F38" s="5"/>
      <c r="G38" s="5"/>
      <c r="H38" s="10"/>
      <c r="I38" s="3"/>
      <c r="J38" s="8"/>
      <c r="K38" s="5"/>
    </row>
    <row r="39" spans="1:13">
      <c r="A39" s="88"/>
      <c r="B39" s="97" t="s">
        <v>53</v>
      </c>
      <c r="C39" s="3"/>
      <c r="D39" s="5"/>
      <c r="E39" s="3"/>
      <c r="F39" s="5"/>
      <c r="G39" s="5"/>
      <c r="H39" s="10"/>
      <c r="I39" s="3"/>
      <c r="J39" s="8"/>
      <c r="K39" s="5"/>
    </row>
    <row r="40" spans="1:13">
      <c r="A40" s="88">
        <v>18</v>
      </c>
      <c r="B40" s="24" t="s">
        <v>54</v>
      </c>
      <c r="C40" s="89" t="s">
        <v>24</v>
      </c>
      <c r="D40" s="6">
        <f>+'Dec. St. of Operations'!E39</f>
        <v>835867892</v>
      </c>
      <c r="E40" s="89" t="s">
        <v>24</v>
      </c>
      <c r="F40" s="5"/>
      <c r="G40" s="5"/>
      <c r="H40" s="10"/>
      <c r="I40" s="3"/>
      <c r="J40" s="302" t="s">
        <v>24</v>
      </c>
      <c r="K40" s="6">
        <f>SUM(D40:I40)</f>
        <v>835867892</v>
      </c>
    </row>
    <row r="41" spans="1:13">
      <c r="A41" s="88">
        <v>19</v>
      </c>
      <c r="B41" s="24" t="s">
        <v>55</v>
      </c>
      <c r="C41" s="3"/>
      <c r="D41" s="6">
        <f>+'Dec. St. of Operations'!E40</f>
        <v>-389781048</v>
      </c>
      <c r="E41" s="3"/>
      <c r="F41" s="5"/>
      <c r="G41" s="5"/>
      <c r="H41" s="10"/>
      <c r="I41" s="3"/>
      <c r="J41" s="8"/>
      <c r="K41" s="6">
        <f t="shared" ref="K41:K46" si="7">SUM(D41:I41)</f>
        <v>-389781048</v>
      </c>
    </row>
    <row r="42" spans="1:13">
      <c r="A42" s="88">
        <v>20</v>
      </c>
      <c r="B42" s="24" t="s">
        <v>56</v>
      </c>
      <c r="C42" s="3"/>
      <c r="D42" s="6">
        <v>0</v>
      </c>
      <c r="E42" s="3"/>
      <c r="F42" s="5"/>
      <c r="G42" s="5"/>
      <c r="H42" s="10"/>
      <c r="I42" s="3"/>
      <c r="J42" s="8"/>
      <c r="K42" s="6">
        <f t="shared" si="7"/>
        <v>0</v>
      </c>
    </row>
    <row r="43" spans="1:13">
      <c r="A43" s="88">
        <v>21</v>
      </c>
      <c r="B43" s="24" t="s">
        <v>57</v>
      </c>
      <c r="C43" s="3"/>
      <c r="D43" s="6">
        <f>+'Dec. St. of Operations'!E45</f>
        <v>-3800413</v>
      </c>
      <c r="E43" s="3"/>
      <c r="F43" s="5"/>
      <c r="G43" s="5"/>
      <c r="H43" s="10"/>
      <c r="I43" s="3"/>
      <c r="J43" s="8"/>
      <c r="K43" s="6">
        <f t="shared" si="7"/>
        <v>-3800413</v>
      </c>
    </row>
    <row r="44" spans="1:13">
      <c r="A44" s="88">
        <v>22</v>
      </c>
      <c r="B44" s="24" t="s">
        <v>58</v>
      </c>
      <c r="C44" s="3"/>
      <c r="D44" s="6">
        <f>+'Dec. St. of Operations'!E46</f>
        <v>-75625050</v>
      </c>
      <c r="E44" s="3"/>
      <c r="F44" s="5"/>
      <c r="G44" s="5"/>
      <c r="H44" s="10"/>
      <c r="I44" s="3"/>
      <c r="J44" s="8"/>
      <c r="K44" s="6">
        <f t="shared" si="7"/>
        <v>-75625050</v>
      </c>
    </row>
    <row r="45" spans="1:13">
      <c r="A45" s="88">
        <v>23</v>
      </c>
      <c r="B45" s="24" t="s">
        <v>59</v>
      </c>
      <c r="C45" s="3"/>
      <c r="D45" s="6">
        <v>0</v>
      </c>
      <c r="E45" s="3"/>
      <c r="F45" s="5"/>
      <c r="G45" s="5"/>
      <c r="H45" s="10"/>
      <c r="I45" s="3"/>
      <c r="J45" s="8"/>
      <c r="K45" s="6">
        <f t="shared" si="7"/>
        <v>0</v>
      </c>
    </row>
    <row r="46" spans="1:13">
      <c r="A46" s="88">
        <v>24</v>
      </c>
      <c r="B46" s="24" t="s">
        <v>1115</v>
      </c>
      <c r="C46" s="3"/>
      <c r="D46" s="6">
        <f>+' Working Capital (AMA)'!Y708</f>
        <v>7565010.5869378978</v>
      </c>
      <c r="E46" s="3"/>
      <c r="F46" s="5"/>
      <c r="G46" s="5"/>
      <c r="H46" s="10"/>
      <c r="I46" s="3"/>
      <c r="J46" s="8"/>
      <c r="K46" s="6">
        <f t="shared" si="7"/>
        <v>7565010.5869378978</v>
      </c>
    </row>
    <row r="47" spans="1:13">
      <c r="A47" s="88">
        <v>25</v>
      </c>
      <c r="B47" s="90" t="s">
        <v>60</v>
      </c>
      <c r="C47" s="91" t="s">
        <v>24</v>
      </c>
      <c r="D47" s="7">
        <f>SUM(D40:D46)</f>
        <v>374226391.5869379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:I47" si="8">SUM(H40:H46)</f>
        <v>0</v>
      </c>
      <c r="I47" s="7">
        <f t="shared" si="8"/>
        <v>0</v>
      </c>
      <c r="J47" s="306" t="s">
        <v>24</v>
      </c>
      <c r="K47" s="7">
        <f>SUM(K40:K46)</f>
        <v>374226391.5869379</v>
      </c>
    </row>
    <row r="48" spans="1:13">
      <c r="A48" s="8"/>
      <c r="B48" s="10"/>
      <c r="C48" s="3"/>
      <c r="D48" s="5"/>
      <c r="E48" s="3"/>
      <c r="F48" s="5"/>
      <c r="G48" s="5"/>
      <c r="H48" s="10"/>
      <c r="I48" s="3"/>
      <c r="J48" s="8"/>
      <c r="K48" s="5"/>
    </row>
    <row r="49" spans="1:13">
      <c r="A49" s="98">
        <v>26</v>
      </c>
      <c r="B49" s="99" t="s">
        <v>61</v>
      </c>
      <c r="C49" s="9"/>
      <c r="D49" s="100">
        <f>D37/D47</f>
        <v>5.5593045994905083E-2</v>
      </c>
      <c r="E49" s="9"/>
      <c r="F49" s="101"/>
      <c r="G49" s="101"/>
      <c r="H49" s="26"/>
      <c r="I49" s="296"/>
      <c r="J49" s="307"/>
      <c r="K49" s="100">
        <f>ROUND(+K37/K47,4)</f>
        <v>5.8900000000000001E-2</v>
      </c>
    </row>
    <row r="50" spans="1:13">
      <c r="B50" s="93"/>
      <c r="G50" s="87" t="s">
        <v>1116</v>
      </c>
      <c r="H50" s="290"/>
      <c r="I50" s="290"/>
      <c r="K50" s="288">
        <v>7.3099999999999998E-2</v>
      </c>
    </row>
    <row r="52" spans="1:13">
      <c r="K52" s="113"/>
      <c r="M52" s="113"/>
    </row>
    <row r="53" spans="1:13">
      <c r="D53" s="113"/>
    </row>
    <row r="54" spans="1:13">
      <c r="D54" s="172"/>
    </row>
    <row r="58" spans="1:13">
      <c r="F58" s="112"/>
    </row>
  </sheetData>
  <mergeCells count="3">
    <mergeCell ref="B3:K3"/>
    <mergeCell ref="B4:K4"/>
    <mergeCell ref="B5:K5"/>
  </mergeCells>
  <phoneticPr fontId="0" type="noConversion"/>
  <printOptions horizontalCentered="1"/>
  <pageMargins left="0" right="0" top="1" bottom="0" header="0.3" footer="0.17"/>
  <pageSetup scale="86"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D47" sqref="D47"/>
    </sheetView>
  </sheetViews>
  <sheetFormatPr defaultRowHeight="12"/>
  <cols>
    <col min="1" max="1" width="77.1640625" style="116" bestFit="1" customWidth="1"/>
    <col min="2" max="4" width="9.33203125" style="116"/>
    <col min="5" max="5" width="13.5" style="116" customWidth="1"/>
    <col min="6" max="6" width="16.83203125" style="116" customWidth="1"/>
    <col min="7" max="10" width="9.33203125" style="116"/>
    <col min="11" max="11" width="9.83203125" style="116" bestFit="1" customWidth="1"/>
    <col min="12" max="16384" width="9.33203125" style="116"/>
  </cols>
  <sheetData>
    <row r="6" spans="4:12">
      <c r="D6" s="115"/>
    </row>
    <row r="7" spans="4:12">
      <c r="D7" s="115"/>
    </row>
    <row r="8" spans="4:12">
      <c r="D8" s="115"/>
    </row>
    <row r="9" spans="4:12">
      <c r="K9" s="115"/>
      <c r="L9" s="115"/>
    </row>
    <row r="19" spans="1:13" ht="57.75">
      <c r="A19" s="308" t="s">
        <v>73</v>
      </c>
      <c r="B19" s="308"/>
      <c r="C19" s="308"/>
      <c r="D19" s="168"/>
      <c r="E19" s="168"/>
      <c r="F19" s="168"/>
    </row>
    <row r="20" spans="1:13" s="170" customFormat="1" ht="12.75">
      <c r="A20" s="169"/>
      <c r="B20" s="169"/>
      <c r="C20" s="169"/>
      <c r="D20" s="169"/>
      <c r="E20" s="169"/>
      <c r="F20" s="169"/>
    </row>
    <row r="21" spans="1:13" s="170" customFormat="1" ht="12.75">
      <c r="A21" s="169"/>
      <c r="B21" s="169"/>
      <c r="C21" s="169"/>
      <c r="D21" s="169"/>
      <c r="E21" s="169"/>
      <c r="F21" s="169"/>
    </row>
    <row r="27" spans="1:13" ht="12.75">
      <c r="M27" s="117"/>
    </row>
    <row r="38" spans="3:12">
      <c r="L38" s="118"/>
    </row>
    <row r="39" spans="3:12">
      <c r="C39" s="119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4"/>
  <sheetViews>
    <sheetView view="pageBreakPreview" zoomScale="60" zoomScaleNormal="100" workbookViewId="0">
      <selection activeCell="A13" sqref="A13:XFD13"/>
    </sheetView>
  </sheetViews>
  <sheetFormatPr defaultRowHeight="12.75"/>
  <cols>
    <col min="1" max="10" width="9.33203125" style="175"/>
    <col min="11" max="11" width="9.83203125" style="175" bestFit="1" customWidth="1"/>
    <col min="12" max="16384" width="9.33203125" style="175"/>
  </cols>
  <sheetData>
    <row r="1" spans="1:11" ht="15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1" ht="15.75">
      <c r="A2" s="312" t="s">
        <v>986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1" s="176" customFormat="1" ht="15.75">
      <c r="A5" s="311" t="s">
        <v>987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1" s="176" customFormat="1" ht="15.7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1" s="176" customFormat="1" ht="15.75">
      <c r="A7" s="177"/>
      <c r="B7" s="177"/>
      <c r="C7" s="177"/>
      <c r="D7" s="177"/>
      <c r="E7" s="177"/>
      <c r="F7" s="177"/>
      <c r="G7" s="177"/>
      <c r="H7" s="177"/>
      <c r="I7" s="177"/>
      <c r="J7" s="177"/>
    </row>
    <row r="9" spans="1:11" s="176" customFormat="1" ht="15.75">
      <c r="A9" s="176" t="s">
        <v>990</v>
      </c>
    </row>
    <row r="11" spans="1:11" ht="15.75">
      <c r="A11" s="294" t="s">
        <v>1136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ht="15.75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5.75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>
      <c r="A14" s="175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scale="86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C8AB-0382-4B26-95EE-D3E7C8723D61}">
  <dimension ref="A1:D27"/>
  <sheetViews>
    <sheetView workbookViewId="0">
      <selection activeCell="E25" sqref="E25"/>
    </sheetView>
  </sheetViews>
  <sheetFormatPr defaultRowHeight="12.75"/>
  <cols>
    <col min="1" max="1" width="39.5" bestFit="1" customWidth="1"/>
    <col min="2" max="2" width="14.83203125" bestFit="1" customWidth="1"/>
    <col min="3" max="3" width="14.1640625" bestFit="1" customWidth="1"/>
  </cols>
  <sheetData>
    <row r="1" spans="1:4">
      <c r="A1" s="313" t="s">
        <v>0</v>
      </c>
      <c r="B1" s="313"/>
      <c r="C1" s="313"/>
      <c r="D1" s="313"/>
    </row>
    <row r="2" spans="1:4">
      <c r="A2" s="313" t="s">
        <v>1117</v>
      </c>
      <c r="B2" s="313"/>
      <c r="C2" s="313"/>
      <c r="D2" s="313"/>
    </row>
    <row r="3" spans="1:4">
      <c r="A3" s="313" t="s">
        <v>2</v>
      </c>
      <c r="B3" s="313"/>
      <c r="C3" s="313"/>
      <c r="D3" s="313"/>
    </row>
    <row r="4" spans="1:4">
      <c r="A4" s="313" t="s">
        <v>1135</v>
      </c>
      <c r="B4" s="313"/>
      <c r="C4" s="313"/>
      <c r="D4" s="313"/>
    </row>
    <row r="7" spans="1:4">
      <c r="B7" t="s">
        <v>1118</v>
      </c>
      <c r="C7" s="289">
        <v>389056.37</v>
      </c>
    </row>
    <row r="8" spans="1:4">
      <c r="B8" t="s">
        <v>1119</v>
      </c>
      <c r="C8" s="289">
        <v>520810.11</v>
      </c>
    </row>
    <row r="9" spans="1:4">
      <c r="B9" t="s">
        <v>1120</v>
      </c>
      <c r="C9" s="289">
        <v>35135.07</v>
      </c>
    </row>
    <row r="10" spans="1:4">
      <c r="B10" t="s">
        <v>1121</v>
      </c>
      <c r="C10" s="289">
        <v>860349.55</v>
      </c>
    </row>
    <row r="11" spans="1:4">
      <c r="B11" t="s">
        <v>1122</v>
      </c>
      <c r="C11" s="289">
        <v>1085270.29</v>
      </c>
    </row>
    <row r="12" spans="1:4">
      <c r="C12" s="289">
        <v>2890621.39</v>
      </c>
    </row>
    <row r="15" spans="1:4">
      <c r="A15" t="s">
        <v>1123</v>
      </c>
      <c r="B15" s="293">
        <v>722274.82</v>
      </c>
    </row>
    <row r="16" spans="1:4">
      <c r="A16" t="s">
        <v>1124</v>
      </c>
      <c r="B16" s="293">
        <v>362995.47</v>
      </c>
    </row>
    <row r="17" spans="1:2">
      <c r="A17" t="s">
        <v>1125</v>
      </c>
      <c r="B17" s="293">
        <v>405573.38</v>
      </c>
    </row>
    <row r="18" spans="1:2">
      <c r="A18" t="s">
        <v>1126</v>
      </c>
      <c r="B18" s="293">
        <v>454776.17</v>
      </c>
    </row>
    <row r="19" spans="1:2">
      <c r="A19" t="s">
        <v>1127</v>
      </c>
      <c r="B19" s="293">
        <v>35135.07</v>
      </c>
    </row>
    <row r="20" spans="1:2">
      <c r="A20" t="s">
        <v>1128</v>
      </c>
      <c r="B20" s="293">
        <v>389056.37</v>
      </c>
    </row>
    <row r="21" spans="1:2">
      <c r="A21" t="s">
        <v>1129</v>
      </c>
      <c r="B21" s="289">
        <v>520810.11</v>
      </c>
    </row>
    <row r="22" spans="1:2">
      <c r="B22" s="289">
        <v>2890621.3899999997</v>
      </c>
    </row>
    <row r="23" spans="1:2">
      <c r="B23" s="289"/>
    </row>
    <row r="24" spans="1:2">
      <c r="A24" t="s">
        <v>1130</v>
      </c>
      <c r="B24" s="289">
        <f>+B15+B17+B19</f>
        <v>1162983.27</v>
      </c>
    </row>
    <row r="25" spans="1:2">
      <c r="B25" s="289"/>
    </row>
    <row r="26" spans="1:2">
      <c r="B26" s="289"/>
    </row>
    <row r="27" spans="1:2">
      <c r="A27" t="s">
        <v>1131</v>
      </c>
      <c r="B27" s="289">
        <v>-1162983.27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zoomScale="85" zoomScaleNormal="100" zoomScaleSheetLayoutView="85" workbookViewId="0">
      <selection activeCell="D47" sqref="D47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63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62</v>
      </c>
      <c r="C8" s="82"/>
      <c r="D8" s="105" t="s">
        <v>989</v>
      </c>
      <c r="E8" s="59" t="s">
        <v>64</v>
      </c>
    </row>
    <row r="9" spans="1:8" ht="15.75">
      <c r="A9" s="81"/>
      <c r="B9" s="60" t="s">
        <v>65</v>
      </c>
      <c r="D9" s="61" t="s">
        <v>66</v>
      </c>
      <c r="E9" s="62" t="s">
        <v>68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08" t="s">
        <v>70</v>
      </c>
      <c r="C11" s="66"/>
      <c r="D11" s="67"/>
      <c r="E11" s="68"/>
    </row>
    <row r="12" spans="1:8" ht="15.75">
      <c r="A12" s="66">
        <v>1</v>
      </c>
      <c r="B12" s="106" t="s">
        <v>988</v>
      </c>
      <c r="C12" s="69"/>
      <c r="D12" s="70">
        <f>1977.23+25714.47</f>
        <v>27691.7</v>
      </c>
      <c r="E12" s="71"/>
    </row>
    <row r="13" spans="1:8" ht="18">
      <c r="A13" s="66">
        <v>2</v>
      </c>
      <c r="B13" s="72" t="s">
        <v>69</v>
      </c>
      <c r="C13" s="73"/>
      <c r="D13" s="74"/>
      <c r="E13" s="107">
        <f>-D12</f>
        <v>-27691.7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B4596F-B208-4200-9C6C-AB0C983AC283}"/>
</file>

<file path=customXml/itemProps2.xml><?xml version="1.0" encoding="utf-8"?>
<ds:datastoreItem xmlns:ds="http://schemas.openxmlformats.org/officeDocument/2006/customXml" ds:itemID="{91907B9F-A3DB-4429-AC62-7F8A6F174893}"/>
</file>

<file path=customXml/itemProps3.xml><?xml version="1.0" encoding="utf-8"?>
<ds:datastoreItem xmlns:ds="http://schemas.openxmlformats.org/officeDocument/2006/customXml" ds:itemID="{DEBB1770-A100-4F1C-9DD2-2816FBCED3E2}"/>
</file>

<file path=customXml/itemProps4.xml><?xml version="1.0" encoding="utf-8"?>
<ds:datastoreItem xmlns:ds="http://schemas.openxmlformats.org/officeDocument/2006/customXml" ds:itemID="{37F0A386-5CAD-4B09-8DD3-E0C522D66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Executive Incentive</vt:lpstr>
      <vt:lpstr>Promo Adv Adj</vt:lpstr>
      <vt:lpstr> Working Capital (AMA)</vt:lpstr>
      <vt:lpstr>' Working Capital (AMA)'!Print_Area</vt:lpstr>
      <vt:lpstr>'Acct. Adj. Summary'!Print_Area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2021-03-19T19:59:40Z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