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365" yWindow="30" windowWidth="18870" windowHeight="11940" tabRatio="719" activeTab="2"/>
  </bookViews>
  <sheets>
    <sheet name="Background" sheetId="21" r:id="rId1"/>
    <sheet name="Instructions - Revise 2014" sheetId="20" r:id="rId2"/>
    <sheet name="Conservation Report" sheetId="24" r:id="rId3"/>
    <sheet name="Data" sheetId="19" state="hidden" r:id="rId4"/>
  </sheets>
  <externalReferences>
    <externalReference r:id="rId5"/>
    <externalReference r:id="rId6"/>
  </externalReferences>
  <definedNames>
    <definedName name="CON_2014_Agriculture_Expend" localSheetId="2">'Conservation Report'!$D$22</definedName>
    <definedName name="CON_2014_Agriculture_Expend">#REF!</definedName>
    <definedName name="CON_2014_Agriculture_MWH" localSheetId="2">'Conservation Report'!$C$22</definedName>
    <definedName name="CON_2014_Agriculture_MWH">#REF!</definedName>
    <definedName name="CON_2014_Commercial_Expend" localSheetId="2">'Conservation Report'!$D$20</definedName>
    <definedName name="CON_2014_Commercial_Expend">#REF!</definedName>
    <definedName name="CON_2014_Commercial_MWH" localSheetId="2">'Conservation Report'!$C$20</definedName>
    <definedName name="CON_2014_Commercial_MWH">#REF!</definedName>
    <definedName name="CON_2014_Distribution_Expend" localSheetId="2">'Conservation Report'!$D$23</definedName>
    <definedName name="CON_2014_Distribution_Expend">#REF!</definedName>
    <definedName name="CON_2014_Distribution_MWH" localSheetId="2">'Conservation Report'!$C$23</definedName>
    <definedName name="CON_2014_Distribution_MWH">#REF!</definedName>
    <definedName name="CON_2014_Expenditures" localSheetId="2">'Conservation Report'!$D$31</definedName>
    <definedName name="CON_2014_Expenditures">#REF!</definedName>
    <definedName name="CON_2014_Industrial_Expend" localSheetId="2">'Conservation Report'!$D$21</definedName>
    <definedName name="CON_2014_Industrial_Expend">#REF!</definedName>
    <definedName name="CON_2014_Industrial_MWH" localSheetId="2">'Conservation Report'!$C$21</definedName>
    <definedName name="CON_2014_Industrial_MWH">#REF!</definedName>
    <definedName name="CON_2014_MWH" localSheetId="2">'Conservation Report'!$C$31</definedName>
    <definedName name="CON_2014_MWH">#REF!</definedName>
    <definedName name="CON_2014_NEEA_Expend" localSheetId="2">'Conservation Report'!$D$25</definedName>
    <definedName name="CON_2014_NEEA_Expend">#REF!</definedName>
    <definedName name="CON_2014_NEEA_MWH" localSheetId="2">'Conservation Report'!$C$25</definedName>
    <definedName name="CON_2014_NEEA_MWH">#REF!</definedName>
    <definedName name="CON_2014_OtherSector1_Expend" localSheetId="2">'Conservation Report'!$D$26</definedName>
    <definedName name="CON_2014_OtherSector1_Expend">#REF!</definedName>
    <definedName name="CON_2014_OtherSector1_MWH" localSheetId="2">'Conservation Report'!$C$26</definedName>
    <definedName name="CON_2014_OtherSector1_MWH">#REF!</definedName>
    <definedName name="CON_2014_OtherSector2_Expend" localSheetId="2">'Conservation Report'!$D$27</definedName>
    <definedName name="CON_2014_OtherSector2_Expend">#REF!</definedName>
    <definedName name="CON_2014_OtherSector2_MWH" localSheetId="2">'Conservation Report'!$C$27</definedName>
    <definedName name="CON_2014_OtherSector2_MWH">#REF!</definedName>
    <definedName name="CON_2014_Production_Expend" localSheetId="2">'Conservation Report'!$D$24</definedName>
    <definedName name="CON_2014_Production_Expend">#REF!</definedName>
    <definedName name="CON_2014_Production_MWH" localSheetId="2">'Conservation Report'!$C$24</definedName>
    <definedName name="CON_2014_Production_MWH">#REF!</definedName>
    <definedName name="CON_2014_Program1_Expend" localSheetId="2">'Conservation Report'!$D$29</definedName>
    <definedName name="CON_2014_Program1_Expend">#REF!</definedName>
    <definedName name="CON_2014_Program2_Expend" localSheetId="2">'Conservation Report'!$D$30</definedName>
    <definedName name="CON_2014_Program2_Expend">#REF!</definedName>
    <definedName name="CON_2014_Residential_Expend" localSheetId="2">'Conservation Report'!$D$19</definedName>
    <definedName name="CON_2014_Residential_Expend">#REF!</definedName>
    <definedName name="CON_2014_Residential_MWH" localSheetId="2">'Conservation Report'!$C$19</definedName>
    <definedName name="CON_2014_Residential_MWH">#REF!</definedName>
    <definedName name="CON_2015_Agriculture_Expend" localSheetId="2">'Conservation Report'!$G$22</definedName>
    <definedName name="CON_2015_Agriculture_Expend">#REF!</definedName>
    <definedName name="CON_2015_Agriculture_MWH" localSheetId="2">'Conservation Report'!$F$22</definedName>
    <definedName name="CON_2015_Agriculture_MWH">#REF!</definedName>
    <definedName name="CON_2015_Commercial_Expend" localSheetId="2">'Conservation Report'!$G$20</definedName>
    <definedName name="CON_2015_Commercial_Expend">#REF!</definedName>
    <definedName name="CON_2015_Commercial_MWH" localSheetId="2">'Conservation Report'!$F$20</definedName>
    <definedName name="CON_2015_Commercial_MWH">#REF!</definedName>
    <definedName name="CON_2015_Distribution_Expend" localSheetId="2">'Conservation Report'!$G$23</definedName>
    <definedName name="CON_2015_Distribution_Expend">#REF!</definedName>
    <definedName name="CON_2015_Distribution_MWH" localSheetId="2">'Conservation Report'!$F$23</definedName>
    <definedName name="CON_2015_Distribution_MWH">#REF!</definedName>
    <definedName name="CON_2015_Expenditures" localSheetId="2">'Conservation Report'!$G$31</definedName>
    <definedName name="CON_2015_Expenditures">#REF!</definedName>
    <definedName name="CON_2015_Industrial_Expend" localSheetId="2">'Conservation Report'!$G$21</definedName>
    <definedName name="CON_2015_Industrial_Expend">#REF!</definedName>
    <definedName name="CON_2015_Industrial_MWH" localSheetId="2">'Conservation Report'!$F$21</definedName>
    <definedName name="CON_2015_Industrial_MWH">#REF!</definedName>
    <definedName name="CON_2015_MWH" localSheetId="2">'Conservation Report'!$F$31</definedName>
    <definedName name="CON_2015_MWH">#REF!</definedName>
    <definedName name="CON_2015_NEEA_Expend" localSheetId="2">'Conservation Report'!$G$25</definedName>
    <definedName name="CON_2015_NEEA_Expend">#REF!</definedName>
    <definedName name="CON_2015_NEEA_MWH" localSheetId="2">'Conservation Report'!$F$25</definedName>
    <definedName name="CON_2015_NEEA_MWH">#REF!</definedName>
    <definedName name="CON_2015_OtherSector1_Expend" localSheetId="2">'Conservation Report'!$G$26</definedName>
    <definedName name="CON_2015_OtherSector1_Expend">#REF!</definedName>
    <definedName name="CON_2015_OtherSector1_MWH" localSheetId="2">'Conservation Report'!$F$26</definedName>
    <definedName name="CON_2015_OtherSector1_MWH">#REF!</definedName>
    <definedName name="CON_2015_OtherSector2_Expend" localSheetId="2">'Conservation Report'!$G$27</definedName>
    <definedName name="CON_2015_OtherSector2_Expend">#REF!</definedName>
    <definedName name="CON_2015_OtherSector2_MWH" localSheetId="2">'Conservation Report'!$F$27</definedName>
    <definedName name="CON_2015_OtherSector2_MWH">#REF!</definedName>
    <definedName name="CON_2015_Production_Expend" localSheetId="2">'Conservation Report'!$G$24</definedName>
    <definedName name="CON_2015_Production_Expend">#REF!</definedName>
    <definedName name="CON_2015_Production_MWH" localSheetId="2">'Conservation Report'!$F$24</definedName>
    <definedName name="CON_2015_Production_MWH">#REF!</definedName>
    <definedName name="CON_2015_Program1_Expend" localSheetId="2">'Conservation Report'!$G$29</definedName>
    <definedName name="CON_2015_Program1_Expend">#REF!</definedName>
    <definedName name="CON_2015_Program2_Expend" localSheetId="2">'Conservation Report'!$G$30</definedName>
    <definedName name="CON_2015_Program2_Expend">#REF!</definedName>
    <definedName name="CON_2015_Residential_Expend" localSheetId="2">'Conservation Report'!$G$19</definedName>
    <definedName name="CON_2015_Residential_Expend">#REF!</definedName>
    <definedName name="CON_2015_Residential_MWH" localSheetId="2">'Conservation Report'!$F$19</definedName>
    <definedName name="CON_2015_Residential_MWH">#REF!</definedName>
    <definedName name="CON_Contact_Name" localSheetId="2">'Conservation Report'!$B$7</definedName>
    <definedName name="CON_Contact_Name">#REF!</definedName>
    <definedName name="CON_Email" localSheetId="2">'Conservation Report'!$B$9</definedName>
    <definedName name="CON_Email">#REF!</definedName>
    <definedName name="CON_Phone" localSheetId="2">'Conservation Report'!$B$8</definedName>
    <definedName name="CON_Phone">#REF!</definedName>
    <definedName name="CON_Potential_2015_2023" localSheetId="2">'Conservation Report'!$A$14</definedName>
    <definedName name="CON_Potential_2015_2023">#REF!</definedName>
    <definedName name="CON_Potential_2016_2025" localSheetId="2">'Conservation Report'!$C$14</definedName>
    <definedName name="CON_Potential_2016_2025">#REF!</definedName>
    <definedName name="CON_Report_Date" localSheetId="2">'Conservation Report'!$B$6</definedName>
    <definedName name="CON_Report_Date">#REF!</definedName>
    <definedName name="CON_Target_2014_2015" localSheetId="2">'Conservation Report'!$B$14</definedName>
    <definedName name="CON_Target_2014_2015">#REF!</definedName>
    <definedName name="CON_Target_2016_2017" localSheetId="2">'Conservation Report'!$D$14</definedName>
    <definedName name="CON_Target_2016_2017">#REF!</definedName>
    <definedName name="CON_Utility_Name" localSheetId="0">'[1]Conservation Report'!$C$3:$E$3</definedName>
    <definedName name="CON_Utility_Name" localSheetId="2">'Conservation Report'!$B$5</definedName>
    <definedName name="CON_Utility_Name">#REF!</definedName>
    <definedName name="_xlnm.Print_Area" localSheetId="2">'Conservation Report'!$A$3:$I$37</definedName>
    <definedName name="REN_Contact_Name" localSheetId="2">'[2]Renewables Report'!$B$7</definedName>
    <definedName name="REN_Contact_Name">#REF!</definedName>
    <definedName name="REN_Email" localSheetId="2">'[2]Renewables Report'!$B$9</definedName>
    <definedName name="REN_Email">#REF!</definedName>
    <definedName name="REN_ERR_ApprenticeLabor" localSheetId="2">'[2]Renewables Report'!$M$18</definedName>
    <definedName name="REN_ERR_ApprenticeLabor">#REF!</definedName>
    <definedName name="REN_ERR_Biodiesel" localSheetId="2">'[2]Renewables Report'!$J$18</definedName>
    <definedName name="REN_ERR_Biodiesel">#REF!</definedName>
    <definedName name="REN_ERR_Biomass" localSheetId="2">'[2]Renewables Report'!$K$18</definedName>
    <definedName name="REN_ERR_Biomass">#REF!</definedName>
    <definedName name="REN_ERR_Geothermal" localSheetId="2">'[2]Renewables Report'!$F$18</definedName>
    <definedName name="REN_ERR_Geothermal">#REF!</definedName>
    <definedName name="REN_ERR_LandfillGas" localSheetId="2">'[2]Renewables Report'!$G$18</definedName>
    <definedName name="REN_ERR_LandfillGas">#REF!</definedName>
    <definedName name="REN_ERR_QBE" localSheetId="2">'[2]Renewables Report'!$L$18</definedName>
    <definedName name="REN_ERR_QBE">#REF!</definedName>
    <definedName name="REN_ERR_SewageGas" localSheetId="2">'[2]Renewables Report'!$I$18</definedName>
    <definedName name="REN_ERR_SewageGas">#REF!</definedName>
    <definedName name="REN_ERR_Solar" localSheetId="2">'[2]Renewables Report'!$E$18</definedName>
    <definedName name="REN_ERR_Solar">#REF!</definedName>
    <definedName name="REN_ERR_Water" localSheetId="2">'[2]Renewables Report'!$C$18</definedName>
    <definedName name="REN_ERR_Water">#REF!</definedName>
    <definedName name="REN_ERR_Wind" localSheetId="2">'[2]Renewables Report'!$D$18</definedName>
    <definedName name="REN_ERR_Wind">#REF!</definedName>
    <definedName name="REN_ERR_WOT" localSheetId="2">'[2]Renewables Report'!$H$18</definedName>
    <definedName name="REN_ERR_WOT">#REF!</definedName>
    <definedName name="REN_Expenditure_Amount_2016" localSheetId="2">'[2]Renewables Report'!$M$13</definedName>
    <definedName name="REN_Expenditure_Amount_2016">#REF!</definedName>
    <definedName name="REN_Expenditure_Percent_2016" localSheetId="2">'[2]Renewables Report'!$M$15</definedName>
    <definedName name="REN_Expenditure_Percent_2016">#REF!</definedName>
    <definedName name="REN_Load_2014" localSheetId="2">'[2]Renewables Report'!$M$5</definedName>
    <definedName name="REN_Load_2014">#REF!</definedName>
    <definedName name="REN_Load_2015" localSheetId="2">'[2]Renewables Report'!$M$6</definedName>
    <definedName name="REN_Load_2015">#REF!</definedName>
    <definedName name="REN_REC_ApprenticeLabor" localSheetId="2">'[2]Renewables Report'!$M$19</definedName>
    <definedName name="REN_REC_ApprenticeLabor">#REF!</definedName>
    <definedName name="REN_REC_Biodiesel" localSheetId="2">'[2]Renewables Report'!$J$19</definedName>
    <definedName name="REN_REC_Biodiesel">#REF!</definedName>
    <definedName name="REN_REC_Biomass" localSheetId="2">'[2]Renewables Report'!$K$19</definedName>
    <definedName name="REN_REC_Biomass">#REF!</definedName>
    <definedName name="REN_REC_DistributedGeneration" localSheetId="2">'[2]Renewables Report'!$N$19</definedName>
    <definedName name="REN_REC_DistributedGeneration">#REF!</definedName>
    <definedName name="REN_REC_Geothermal" localSheetId="2">'[2]Renewables Report'!$F$19</definedName>
    <definedName name="REN_REC_Geothermal">#REF!</definedName>
    <definedName name="REN_REC_LandfillGas" localSheetId="2">'[2]Renewables Report'!$G$19</definedName>
    <definedName name="REN_REC_LandfillGas">#REF!</definedName>
    <definedName name="REN_REC_QBE" localSheetId="2">'[2]Renewables Report'!$L$19</definedName>
    <definedName name="REN_REC_QBE">#REF!</definedName>
    <definedName name="REN_REC_SewageGas" localSheetId="2">'[2]Renewables Report'!$I$19</definedName>
    <definedName name="REN_REC_SewageGas">#REF!</definedName>
    <definedName name="REN_REC_Solar" localSheetId="2">'[2]Renewables Report'!$E$19</definedName>
    <definedName name="REN_REC_Solar">#REF!</definedName>
    <definedName name="REN_REC_Wind" localSheetId="2">'[2]Renewables Report'!$D$19</definedName>
    <definedName name="REN_REC_Wind">#REF!</definedName>
    <definedName name="REN_REC_WOT" localSheetId="2">'[2]Renewables Report'!$H$19</definedName>
    <definedName name="REN_REC_WOT">#REF!</definedName>
    <definedName name="REN_RetailRevenueRequirement_2016" localSheetId="2">'[2]Renewables Report'!$M$14</definedName>
    <definedName name="REN_RetailRevenueRequirement_2016">#REF!</definedName>
    <definedName name="REN_Submittal_Date" localSheetId="2">'[2]Renewables Report'!$B$6</definedName>
    <definedName name="REN_Submittal_Date">#REF!</definedName>
    <definedName name="REN_Total_2016" localSheetId="2">'[2]Renewables Report'!$M$10</definedName>
    <definedName name="REN_Total_2016">#REF!</definedName>
    <definedName name="REN_Utility_Name" localSheetId="2">'[2]Renewables Report'!$B$5</definedName>
    <definedName name="REN_Utility_Name">#REF!</definedName>
    <definedName name="ResourceType" localSheetId="2">[2]Data!$A$6:$A$15</definedName>
    <definedName name="ResourceType">Data!$A$6:$A$15</definedName>
    <definedName name="ResourceType_REC">Data!$A$7:$A$15</definedName>
  </definedNames>
  <calcPr calcId="145621"/>
</workbook>
</file>

<file path=xl/calcChain.xml><?xml version="1.0" encoding="utf-8"?>
<calcChain xmlns="http://schemas.openxmlformats.org/spreadsheetml/2006/main">
  <c r="B33" i="24" l="1"/>
  <c r="F31" i="24"/>
  <c r="D31" i="24"/>
  <c r="C31" i="24"/>
  <c r="G29" i="24"/>
  <c r="G31" i="24" s="1"/>
  <c r="D29" i="24"/>
  <c r="G9" i="24"/>
  <c r="G10" i="24" s="1"/>
  <c r="I8" i="24"/>
  <c r="G8" i="24"/>
  <c r="BZ2" i="19" l="1"/>
  <c r="BJ2" i="19" l="1"/>
  <c r="CH2" i="19"/>
  <c r="CF2" i="19"/>
  <c r="CE2" i="19"/>
  <c r="BS2" i="19"/>
  <c r="BR2" i="19"/>
  <c r="BD2" i="19"/>
  <c r="BC2" i="19"/>
  <c r="BB2" i="19"/>
  <c r="BA2" i="19"/>
  <c r="AZ2" i="19"/>
  <c r="AY2" i="19"/>
  <c r="AX2" i="19"/>
  <c r="AW2" i="19"/>
  <c r="AV2" i="19"/>
  <c r="AU2" i="19"/>
  <c r="AT2" i="19"/>
  <c r="AS2" i="19"/>
  <c r="AR2" i="19"/>
  <c r="AQ2" i="19"/>
  <c r="AP2" i="19"/>
  <c r="AO2" i="19"/>
  <c r="AN2" i="19"/>
  <c r="AM2" i="19"/>
  <c r="AL2" i="19"/>
  <c r="AK2" i="19"/>
  <c r="AJ2" i="19"/>
  <c r="AI2" i="19"/>
  <c r="AH2" i="19"/>
  <c r="AF2" i="19"/>
  <c r="AE2" i="19"/>
  <c r="AC2" i="19"/>
  <c r="AB2" i="19"/>
  <c r="AA2" i="19"/>
  <c r="Z2" i="19"/>
  <c r="Y2" i="19"/>
  <c r="X2" i="19"/>
  <c r="W2" i="19"/>
  <c r="V2" i="19"/>
  <c r="U2" i="19"/>
  <c r="T2" i="19"/>
  <c r="S2" i="19"/>
  <c r="R2" i="19"/>
  <c r="Q2" i="19"/>
  <c r="P2" i="19"/>
  <c r="O2" i="19"/>
  <c r="N2" i="19"/>
  <c r="M2" i="19"/>
  <c r="L2" i="19"/>
  <c r="J2" i="19"/>
  <c r="I2" i="19"/>
  <c r="G2" i="19"/>
  <c r="F2" i="19"/>
  <c r="E2" i="19"/>
  <c r="D2" i="19"/>
  <c r="C2" i="19"/>
  <c r="B2" i="19"/>
  <c r="AD2" i="19" l="1"/>
  <c r="AG2" i="19"/>
  <c r="BP2" i="19" l="1"/>
  <c r="N5" i="21" l="1"/>
  <c r="N7" i="20"/>
  <c r="A2" i="19" l="1"/>
  <c r="BQ2" i="19" l="1"/>
  <c r="BM2" i="19" l="1"/>
  <c r="BN2" i="19"/>
  <c r="BL2" i="19"/>
  <c r="BH2" i="19"/>
  <c r="BI2" i="19"/>
  <c r="BO2" i="19"/>
  <c r="BK2" i="19"/>
  <c r="BF2" i="19"/>
  <c r="BG2" i="19"/>
  <c r="BE2" i="19"/>
  <c r="H2" i="19" l="1"/>
  <c r="K2" i="19" l="1"/>
  <c r="BW2" i="19"/>
  <c r="BT2" i="19" l="1"/>
  <c r="BV2" i="19"/>
  <c r="BU2" i="19"/>
  <c r="CA2" i="19"/>
  <c r="CD2" i="19"/>
  <c r="BY2" i="19"/>
  <c r="BX2" i="19"/>
  <c r="CB2" i="19"/>
  <c r="CC2" i="19"/>
  <c r="CG2" i="19" l="1"/>
</calcChain>
</file>

<file path=xl/sharedStrings.xml><?xml version="1.0" encoding="utf-8"?>
<sst xmlns="http://schemas.openxmlformats.org/spreadsheetml/2006/main" count="157" uniqueCount="150">
  <si>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</si>
  <si>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</si>
  <si>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</si>
  <si>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</si>
  <si>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</si>
  <si>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</si>
  <si>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</si>
  <si>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</si>
  <si>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</si>
  <si>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</si>
  <si>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</si>
  <si>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</si>
  <si>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</si>
  <si>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</si>
  <si>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</si>
  <si>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</si>
  <si>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</si>
  <si>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</si>
  <si>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</si>
  <si>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</si>
  <si>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</si>
  <si>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</si>
  <si>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</si>
  <si>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2014 - 2015 Planning</t>
  </si>
  <si>
    <t>2014 - 2015 Target (MWh)</t>
  </si>
  <si>
    <t>2014-2023 Ten Year Potential (MWh)</t>
  </si>
  <si>
    <t>Contact Name/Dept</t>
  </si>
  <si>
    <t>Report Date</t>
  </si>
  <si>
    <t>CON_Contact_Name</t>
  </si>
  <si>
    <t>CON_Email</t>
  </si>
  <si>
    <t>CON_Phone</t>
  </si>
  <si>
    <t>CON_Report_Date</t>
  </si>
  <si>
    <t>CON_Utility_Name</t>
  </si>
  <si>
    <t>REN_Contact_Name</t>
  </si>
  <si>
    <t>REN_Email</t>
  </si>
  <si>
    <t>REN_Submittal_Date</t>
  </si>
  <si>
    <t>REN_Utility_Name</t>
  </si>
  <si>
    <t>CON_Target_2014_2015</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</si>
  <si>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</si>
  <si>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</si>
  <si>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</si>
  <si>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</si>
  <si>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</si>
  <si>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</si>
  <si>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</si>
  <si>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</si>
  <si>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</si>
  <si>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</si>
  <si>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</si>
  <si>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</si>
  <si>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</si>
  <si>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</si>
  <si>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</si>
  <si>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</si>
  <si>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</si>
  <si>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</si>
  <si>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</si>
  <si>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</si>
  <si>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2014 Achievement</t>
  </si>
  <si>
    <t>CON_2014_Agriculture_Expend</t>
  </si>
  <si>
    <t>CON_2014_Agriculture_MWH</t>
  </si>
  <si>
    <t>CON_2014_Commercial_Expend</t>
  </si>
  <si>
    <t>CON_2014_Commercial_MWH</t>
  </si>
  <si>
    <t>CON_2014_Distribution_Expend</t>
  </si>
  <si>
    <t>CON_2014_Distribution_MWH</t>
  </si>
  <si>
    <t>CON_2014_Expenditures</t>
  </si>
  <si>
    <t>CON_2014_Industrial_Expend</t>
  </si>
  <si>
    <t>CON_2014_Industrial_MWH</t>
  </si>
  <si>
    <t>CON_2014_MWH</t>
  </si>
  <si>
    <t>CON_2014_OtherSector1_Expend</t>
  </si>
  <si>
    <t>CON_2014_OtherSector1_MWH</t>
  </si>
  <si>
    <t>CON_2014_OtherSector2_Expend</t>
  </si>
  <si>
    <t>CON_2014_OtherSector2_MWH</t>
  </si>
  <si>
    <t>CON_2014_Production_Expend</t>
  </si>
  <si>
    <t>CON_2014_Production_MWH</t>
  </si>
  <si>
    <t>CON_2014_Program1_Expend</t>
  </si>
  <si>
    <t>CON_2014_Program2_Expend</t>
  </si>
  <si>
    <t>CON_2014_Residential_Expend</t>
  </si>
  <si>
    <t>CON_2014_Residential_MWH</t>
  </si>
  <si>
    <t>CON_2014_NEEA_Expend</t>
  </si>
  <si>
    <t>CON_2014_NEEA_MWH</t>
  </si>
  <si>
    <t>REN_Load_2014</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</si>
  <si>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</si>
  <si>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Published 3/31/2016</t>
  </si>
  <si>
    <r>
      <t>Deadline:</t>
    </r>
    <r>
      <rPr>
        <sz val="11"/>
        <color rgb="FF000000"/>
        <rFont val="Arial"/>
        <family val="2"/>
      </rPr>
      <t xml:space="preserve"> June 1, 2016</t>
    </r>
  </si>
  <si>
    <t>RENEWABLE ENERGY WORKSHEET – REVISIONS TO 2014 REPORT</t>
  </si>
  <si>
    <r>
      <t xml:space="preserve">In addition to submitting the 2016 report, each qualifying utility should review the renewable energy report it submitted in 2014. In many cases, the specific resources and quantities actually used to comply with the 2014 target differ from what the utility reported in June 2014. </t>
    </r>
    <r>
      <rPr>
        <u/>
        <sz val="11"/>
        <color theme="1"/>
        <rFont val="Arial"/>
        <family val="2"/>
      </rPr>
      <t>Utilities should submit a revised 2014 report if the actual values differ from the values reported in 2014.</t>
    </r>
    <r>
      <rPr>
        <sz val="11"/>
        <color theme="1"/>
        <rFont val="Arial"/>
        <family val="2"/>
      </rPr>
      <t xml:space="preserve"> </t>
    </r>
  </si>
  <si>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</si>
  <si>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t xml:space="preserve">Please use the 2014 template and mark it as "revised." Contact Commerce to obtain a copy of the 2014 reporting template if necessary. </t>
  </si>
  <si>
    <r>
      <rPr>
        <sz val="12"/>
        <color theme="1"/>
        <rFont val="Arial"/>
        <family val="2"/>
      </rPr>
      <t xml:space="preserve">Energy Independence Act (I-937) </t>
    </r>
    <r>
      <rPr>
        <sz val="12"/>
        <color theme="1"/>
        <rFont val="Arial Black"/>
        <family val="2"/>
      </rPr>
      <t>Conservation Report 2016</t>
    </r>
  </si>
  <si>
    <t>2016 - 2017 Planning</t>
  </si>
  <si>
    <t>2015 Achievement</t>
  </si>
  <si>
    <t>2014-2015</t>
  </si>
  <si>
    <t>Biennial</t>
  </si>
  <si>
    <t>2016-2017</t>
  </si>
  <si>
    <t>2016-2025 Ten Year Potential (MWh)</t>
  </si>
  <si>
    <t>2016 - 2017 Target (MWh)</t>
  </si>
  <si>
    <t>Summary of Achievement and Targets (MWh)</t>
  </si>
  <si>
    <t xml:space="preserve">Target </t>
  </si>
  <si>
    <t>Target</t>
  </si>
  <si>
    <t>CON_2015_Commercial_MWH</t>
  </si>
  <si>
    <t>CON_2015_Industrial_MWH</t>
  </si>
  <si>
    <t>CON_2015_Residential_MWH</t>
  </si>
  <si>
    <t>CON_Potential_2015_2023</t>
  </si>
  <si>
    <t>CON_Potential_2016_2025</t>
  </si>
  <si>
    <t>CON_Target_2016_2017</t>
  </si>
  <si>
    <t>REN_Expenditure_Amount_2016</t>
  </si>
  <si>
    <t>REN_Expenditure_Percent_2016</t>
  </si>
  <si>
    <t>REN_Load_2015</t>
  </si>
  <si>
    <t>REN_RetailRevenueRequirement_2016</t>
  </si>
  <si>
    <t>REN_Total_2016</t>
  </si>
  <si>
    <t>CON_2015_Commercial_Expend</t>
  </si>
  <si>
    <t>CON_2015_OtherSector1_Expend</t>
  </si>
  <si>
    <t>CON_2015_OtherSector1_MWH</t>
  </si>
  <si>
    <t>CON_2015_OtherSector2_Expend</t>
  </si>
  <si>
    <t>CON_2015_OtherSector2_MWH</t>
  </si>
  <si>
    <t>CON_2015_Production_Expend</t>
  </si>
  <si>
    <t>CON_2015_Production_MWH</t>
  </si>
  <si>
    <t>CON_2015_Program1_Expend</t>
  </si>
  <si>
    <t>CON_2015_Program2_Expend</t>
  </si>
  <si>
    <t>CON_2015_Agriculture_Expend</t>
  </si>
  <si>
    <t>CON_2015_Agriculture_MWH</t>
  </si>
  <si>
    <t>CON_2015_Distribution_Expend</t>
  </si>
  <si>
    <t>CON_2015_Distribution_MWH</t>
  </si>
  <si>
    <t>CON_2015_Expenditures</t>
  </si>
  <si>
    <t>CON_2015_Industrial_Expend</t>
  </si>
  <si>
    <t>CON_2015_MWH</t>
  </si>
  <si>
    <t>CON_2015_NEEA_Expend</t>
  </si>
  <si>
    <t>CON_2015_NEEA_MWH</t>
  </si>
  <si>
    <t>CON_2015_Residential_Expend</t>
  </si>
  <si>
    <t>Biodiesel</t>
  </si>
  <si>
    <t>Solar</t>
  </si>
  <si>
    <t>Geothermal</t>
  </si>
  <si>
    <t>Biomass</t>
  </si>
  <si>
    <t>Qualified Biomass</t>
  </si>
  <si>
    <t>REC_REC_QBE</t>
  </si>
  <si>
    <t>REN_ERR_QBE</t>
  </si>
  <si>
    <t>Notes, including a brief description of the methodology used to establish the utility's ten-year potential and biennial target to capture cost-effective conservation:</t>
  </si>
  <si>
    <t>Enter information in green-shaded fields.</t>
  </si>
  <si>
    <t>Do not modify blue-shaded fields.</t>
  </si>
  <si>
    <r>
      <t xml:space="preserve">Energy Independence Act (I-937) </t>
    </r>
    <r>
      <rPr>
        <sz val="11"/>
        <color rgb="FF000000"/>
        <rFont val="Arial Black"/>
        <family val="2"/>
      </rPr>
      <t>Report Workbook</t>
    </r>
  </si>
  <si>
    <t>Surplus (Deficit)</t>
  </si>
  <si>
    <t>Utility Name</t>
  </si>
  <si>
    <r>
      <t>Questions:</t>
    </r>
    <r>
      <rPr>
        <sz val="11"/>
        <color rgb="FF000000"/>
        <rFont val="Arial"/>
        <family val="2"/>
      </rPr>
      <t xml:space="preserve"> Glenn Blackmon, State Energy Office, (360) 725-3115, </t>
    </r>
    <r>
      <rPr>
        <b/>
        <sz val="11"/>
        <color theme="3"/>
        <rFont val="Arial"/>
        <family val="2"/>
      </rPr>
      <t>glenn.blackmon@commerce.wa.gov</t>
    </r>
  </si>
  <si>
    <t>Pacific Power &amp; Light Company</t>
  </si>
  <si>
    <t>Cory Scott / Demand Side Management</t>
  </si>
  <si>
    <t>(503) 813-6011</t>
  </si>
  <si>
    <t>cory.scott@pacificorp.com</t>
  </si>
  <si>
    <t>School Educ &amp; Outreach</t>
  </si>
  <si>
    <t>Evals, CPAs, TRL, Tracking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</si>
</sst>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19"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1"/>
      <color theme="1"/>
      <name val="Arial"/>
      <family val="2"/>
    </font>
    <font>
      <sz val="12"/>
      <color theme="1"/>
      <name val="Arial Black"/>
      <family val="2"/>
    </font>
    <font>
      <sz val="12"/>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1"/>
      <color theme="3"/>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9">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style="hair">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hair">
        <color indexed="64"/>
      </top>
      <bottom style="medium">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77">
    <xf numFmtId="0" fontId="0" fillId="0" borderId="0" xfId="0"/>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12" fillId="0" borderId="21" xfId="0" applyFont="1" applyBorder="1" applyAlignment="1">
      <alignment vertical="center" wrapText="1"/>
    </xf>
    <xf numFmtId="0" fontId="12" fillId="0" borderId="22"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0" fillId="0" borderId="0" xfId="0" applyNumberFormat="1"/>
    <xf numFmtId="0" fontId="15" fillId="4" borderId="0" xfId="0" applyFont="1" applyFill="1" applyBorder="1" applyAlignment="1">
      <alignment vertical="center" wrapText="1"/>
    </xf>
    <xf numFmtId="0" fontId="14" fillId="4" borderId="0" xfId="0" applyFont="1" applyFill="1" applyBorder="1" applyAlignment="1">
      <alignment vertical="center"/>
    </xf>
    <xf numFmtId="166" fontId="14" fillId="4" borderId="0" xfId="0" applyNumberFormat="1" applyFont="1" applyFill="1" applyBorder="1" applyAlignment="1">
      <alignment horizontal="left" vertical="center"/>
    </xf>
    <xf numFmtId="0" fontId="15" fillId="6" borderId="0"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5" fillId="2" borderId="0" xfId="0" applyFont="1" applyFill="1" applyProtection="1">
      <protection locked="0"/>
    </xf>
    <xf numFmtId="165" fontId="5" fillId="6" borderId="1" xfId="1" applyNumberFormat="1" applyFont="1" applyFill="1" applyBorder="1" applyAlignment="1" applyProtection="1">
      <alignment horizontal="right"/>
      <protection locked="0"/>
    </xf>
    <xf numFmtId="165" fontId="5" fillId="6" borderId="11" xfId="1" applyNumberFormat="1" applyFont="1" applyFill="1" applyBorder="1" applyAlignment="1" applyProtection="1">
      <alignment horizontal="right"/>
      <protection locked="0"/>
    </xf>
    <xf numFmtId="167" fontId="5" fillId="6" borderId="14"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10"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2" fillId="2" borderId="26" xfId="0" applyFont="1" applyFill="1" applyBorder="1" applyAlignment="1" applyProtection="1">
      <alignment horizontal="center"/>
    </xf>
    <xf numFmtId="0" fontId="5" fillId="0" borderId="26" xfId="0" applyFont="1" applyBorder="1" applyAlignment="1" applyProtection="1"/>
    <xf numFmtId="0" fontId="5" fillId="2" borderId="0" xfId="0" applyFont="1" applyFill="1" applyAlignment="1" applyProtection="1">
      <alignment horizontal="right"/>
    </xf>
    <xf numFmtId="0" fontId="6" fillId="2" borderId="0" xfId="0" applyFont="1" applyFill="1" applyAlignment="1" applyProtection="1">
      <alignment horizontal="center"/>
    </xf>
    <xf numFmtId="0" fontId="1" fillId="2" borderId="0" xfId="0" applyFont="1" applyFill="1" applyAlignment="1" applyProtection="1">
      <alignment horizontal="right"/>
    </xf>
    <xf numFmtId="165" fontId="5" fillId="5" borderId="13" xfId="1" applyNumberFormat="1" applyFont="1" applyFill="1" applyBorder="1" applyProtection="1"/>
    <xf numFmtId="165" fontId="5" fillId="5" borderId="27" xfId="0" applyNumberFormat="1" applyFont="1" applyFill="1" applyBorder="1" applyProtection="1"/>
    <xf numFmtId="165" fontId="5" fillId="5" borderId="9" xfId="1" applyNumberFormat="1" applyFont="1" applyFill="1" applyBorder="1" applyProtection="1"/>
    <xf numFmtId="0" fontId="5" fillId="2" borderId="0" xfId="0" applyFont="1" applyFill="1" applyAlignment="1" applyProtection="1">
      <alignment horizontal="left"/>
    </xf>
    <xf numFmtId="165" fontId="5" fillId="5" borderId="28" xfId="1" applyNumberFormat="1" applyFont="1" applyFill="1" applyBorder="1" applyProtection="1"/>
    <xf numFmtId="0" fontId="5" fillId="2" borderId="0" xfId="0" applyFont="1" applyFill="1" applyBorder="1" applyAlignment="1" applyProtection="1"/>
    <xf numFmtId="0" fontId="6" fillId="2" borderId="16" xfId="0" applyFont="1" applyFill="1" applyBorder="1" applyAlignment="1" applyProtection="1">
      <alignment horizontal="center" wrapText="1"/>
    </xf>
    <xf numFmtId="0" fontId="6" fillId="2" borderId="20" xfId="0" applyFont="1" applyFill="1" applyBorder="1" applyAlignment="1" applyProtection="1">
      <alignment horizontal="center" wrapText="1"/>
    </xf>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5" xfId="0" applyNumberFormat="1" applyFont="1" applyFill="1" applyBorder="1" applyAlignment="1" applyProtection="1">
      <alignment horizontal="center"/>
    </xf>
    <xf numFmtId="164" fontId="5" fillId="3" borderId="16"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165" fontId="5" fillId="6" borderId="4" xfId="1" applyNumberFormat="1" applyFont="1" applyFill="1" applyBorder="1" applyAlignment="1" applyProtection="1">
      <alignment horizontal="center"/>
      <protection locked="0"/>
    </xf>
    <xf numFmtId="0" fontId="6" fillId="2" borderId="0" xfId="0" applyFont="1" applyFill="1" applyAlignment="1" applyProtection="1">
      <alignment horizontal="left" vertical="top" wrapText="1"/>
    </xf>
    <xf numFmtId="0" fontId="5" fillId="2" borderId="0" xfId="0" applyFont="1" applyFill="1" applyAlignment="1" applyProtection="1">
      <alignment horizontal="left" vertical="top" wrapText="1"/>
      <protection locked="0"/>
    </xf>
    <xf numFmtId="0" fontId="6" fillId="2" borderId="17" xfId="0" applyFont="1" applyFill="1" applyBorder="1" applyAlignment="1" applyProtection="1"/>
    <xf numFmtId="0" fontId="6" fillId="2" borderId="18" xfId="0" applyFont="1" applyFill="1" applyBorder="1" applyAlignment="1" applyProtection="1">
      <alignment horizontal="center"/>
    </xf>
    <xf numFmtId="0" fontId="5" fillId="2" borderId="0" xfId="0" applyFont="1" applyFill="1" applyBorder="1" applyAlignment="1" applyProtection="1">
      <alignment horizontal="right" wrapText="1"/>
    </xf>
    <xf numFmtId="0" fontId="5" fillId="2" borderId="19" xfId="0" applyFont="1" applyFill="1" applyBorder="1" applyAlignment="1" applyProtection="1">
      <alignment horizontal="right" wrapText="1"/>
    </xf>
    <xf numFmtId="0" fontId="6" fillId="5" borderId="12" xfId="0" applyFont="1" applyFill="1" applyBorder="1" applyAlignment="1" applyProtection="1">
      <alignment horizontal="center"/>
    </xf>
    <xf numFmtId="0" fontId="6" fillId="2" borderId="5" xfId="0" applyFont="1" applyFill="1" applyBorder="1" applyAlignment="1" applyProtection="1">
      <alignment horizontal="center"/>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5" fillId="2" borderId="27" xfId="0" applyFont="1" applyFill="1" applyBorder="1" applyAlignment="1" applyProtection="1">
      <alignment horizontal="center"/>
    </xf>
    <xf numFmtId="0" fontId="6" fillId="2" borderId="24" xfId="0" applyFont="1" applyFill="1" applyBorder="1" applyAlignment="1" applyProtection="1">
      <alignment horizontal="center"/>
    </xf>
    <xf numFmtId="0" fontId="6" fillId="6" borderId="9" xfId="0" applyFont="1" applyFill="1" applyBorder="1" applyAlignment="1" applyProtection="1">
      <alignment horizontal="left"/>
      <protection locked="0"/>
    </xf>
    <xf numFmtId="0" fontId="15" fillId="6" borderId="0"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6" fillId="6" borderId="13" xfId="0" applyFont="1" applyFill="1" applyBorder="1" applyAlignment="1" applyProtection="1">
      <alignment horizontal="center"/>
      <protection locked="0"/>
    </xf>
    <xf numFmtId="0" fontId="6" fillId="2" borderId="25" xfId="0" applyFont="1" applyFill="1" applyBorder="1" applyAlignment="1" applyProtection="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cellXfs>
  <cellStyles count="3">
    <cellStyle name="Comma" xfId="1" builtinId="3"/>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4</xdr:col>
      <xdr:colOff>571500</xdr:colOff>
      <xdr:row>69</xdr:row>
      <xdr:rowOff>95250</xdr:rowOff>
    </xdr:to>
    <xdr:sp macro="" textlink="">
      <xdr:nvSpPr>
        <xdr:cNvPr id="2" name="TextBox 1"/>
        <xdr:cNvSpPr txBox="1"/>
      </xdr:nvSpPr>
      <xdr:spPr>
        <a:xfrm>
          <a:off x="19050" y="2162175"/>
          <a:ext cx="11391900" cy="1112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17</xdr:row>
      <xdr:rowOff>361950</xdr:rowOff>
    </xdr:from>
    <xdr:to>
      <xdr:col>8</xdr:col>
      <xdr:colOff>552450</xdr:colOff>
      <xdr:row>24</xdr:row>
      <xdr:rowOff>133350</xdr:rowOff>
    </xdr:to>
    <xdr:sp macro="" textlink="">
      <xdr:nvSpPr>
        <xdr:cNvPr id="2" name="TextBox 1"/>
        <xdr:cNvSpPr txBox="1"/>
      </xdr:nvSpPr>
      <xdr:spPr>
        <a:xfrm>
          <a:off x="6962775" y="3876675"/>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35</xdr:row>
      <xdr:rowOff>352425</xdr:rowOff>
    </xdr:from>
    <xdr:to>
      <xdr:col>8</xdr:col>
      <xdr:colOff>695325</xdr:colOff>
      <xdr:row>36</xdr:row>
      <xdr:rowOff>3409950</xdr:rowOff>
    </xdr:to>
    <xdr:sp macro="" textlink="">
      <xdr:nvSpPr>
        <xdr:cNvPr id="3" name="TextBox 2"/>
        <xdr:cNvSpPr txBox="1"/>
      </xdr:nvSpPr>
      <xdr:spPr>
        <a:xfrm>
          <a:off x="38100" y="7924800"/>
          <a:ext cx="8191500" cy="34194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2014-2015 MWh target of 74,703 as approved in Docket UE-132047, does not include savings reported by the Northwest Energy Efficiency Alliance (NEEA).  Section 4 of Order 03 in Docket UE-100170</a:t>
          </a:r>
          <a:r>
            <a:rPr lang="en-US" sz="1100" strike="sngStrike">
              <a:solidFill>
                <a:schemeClr val="dk1"/>
              </a:solidFill>
              <a:effectLst/>
              <a:latin typeface="+mn-lt"/>
              <a:ea typeface="+mn-ea"/>
              <a:cs typeface="+mn-cs"/>
            </a:rPr>
            <a:t>,</a:t>
          </a:r>
          <a:r>
            <a:rPr lang="en-US" sz="1100">
              <a:solidFill>
                <a:schemeClr val="dk1"/>
              </a:solidFill>
              <a:effectLst/>
              <a:latin typeface="+mn-lt"/>
              <a:ea typeface="+mn-ea"/>
              <a:cs typeface="+mn-cs"/>
            </a:rPr>
            <a:t> directed Pacific Power to collaborate with Puget Sound Energy and Avista to develop a consistent approach to claiming NEEA savings in the 2014-2015 biennium.  A joint proposal for consistent approach to claimed NEEA savings was submitted in Docket UE-111880, wherein utilities would report savings from </a:t>
          </a:r>
          <a:r>
            <a:rPr lang="en-US" sz="1100">
              <a:solidFill>
                <a:sysClr val="windowText" lastClr="000000"/>
              </a:solidFill>
              <a:effectLst/>
              <a:latin typeface="+mn-lt"/>
              <a:ea typeface="+mn-ea"/>
              <a:cs typeface="+mn-cs"/>
            </a:rPr>
            <a:t>NEEA initiatives, but would not count these savings towards satisfying biennial conservation targets.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As a result, the achieved NEEA savings of 9,348 MWh in 2014 and 2,929 MWh in 2015 and its associated expenditures of $1,174,914 for</a:t>
          </a:r>
          <a:r>
            <a:rPr lang="en-US" sz="1100" baseline="0">
              <a:solidFill>
                <a:sysClr val="windowText" lastClr="000000"/>
              </a:solidFill>
              <a:effectLst/>
              <a:latin typeface="+mn-lt"/>
              <a:ea typeface="+mn-ea"/>
              <a:cs typeface="+mn-cs"/>
            </a:rPr>
            <a:t> 2014 and $884,208 for 2015 </a:t>
          </a:r>
          <a:r>
            <a:rPr lang="en-US" sz="1100">
              <a:solidFill>
                <a:sysClr val="windowText" lastClr="000000"/>
              </a:solidFill>
              <a:effectLst/>
              <a:latin typeface="+mn-lt"/>
              <a:ea typeface="+mn-ea"/>
              <a:cs typeface="+mn-cs"/>
            </a:rPr>
            <a:t>are not reflected in the table above since they are not counted towards the biennial target approved for the</a:t>
          </a:r>
          <a:r>
            <a:rPr lang="en-US" sz="1100" baseline="0">
              <a:solidFill>
                <a:sysClr val="windowText" lastClr="000000"/>
              </a:solidFill>
              <a:effectLst/>
              <a:latin typeface="+mn-lt"/>
              <a:ea typeface="+mn-ea"/>
              <a:cs typeface="+mn-cs"/>
            </a:rPr>
            <a:t> Company</a:t>
          </a:r>
          <a:r>
            <a:rPr lang="en-US" sz="1100">
              <a:solidFill>
                <a:sysClr val="windowText" lastClr="000000"/>
              </a:solidFill>
              <a:effectLst/>
              <a:latin typeface="+mn-lt"/>
              <a:ea typeface="+mn-ea"/>
              <a:cs typeface="+mn-cs"/>
            </a:rPr>
            <a:t>.  </a:t>
          </a:r>
          <a:endParaRPr lang="en-US">
            <a:solidFill>
              <a:sysClr val="windowText" lastClr="000000"/>
            </a:solidFill>
            <a:effectLst/>
          </a:endParaRPr>
        </a:p>
        <a:p>
          <a:endParaRPr lang="en-US" sz="1100"/>
        </a:p>
        <a:p>
          <a:r>
            <a:rPr lang="en-US" sz="1100"/>
            <a:t>Total</a:t>
          </a:r>
          <a:r>
            <a:rPr lang="en-US" sz="1100" baseline="0"/>
            <a:t> MWh achieved and expenditures spent including NEEA is summarized in the following table:</a:t>
          </a:r>
        </a:p>
        <a:p>
          <a:endParaRPr lang="en-US" sz="1100"/>
        </a:p>
      </xdr:txBody>
    </xdr:sp>
    <xdr:clientData/>
  </xdr:twoCellAnchor>
  <xdr:twoCellAnchor editAs="oneCell">
    <xdr:from>
      <xdr:col>1</xdr:col>
      <xdr:colOff>285750</xdr:colOff>
      <xdr:row>36</xdr:row>
      <xdr:rowOff>2038350</xdr:rowOff>
    </xdr:from>
    <xdr:to>
      <xdr:col>6</xdr:col>
      <xdr:colOff>76200</xdr:colOff>
      <xdr:row>36</xdr:row>
      <xdr:rowOff>2619375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9972675"/>
          <a:ext cx="437197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erce.wa.gov/Documents/EIA_2014%20ReportWorkbook_DRAFT%203-27-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20165\AppData\Local\Microsoft\Windows\Temporary%20Internet%20Files\Content.Outlook\IO3NUIWK\EIA-2016-Report%20Workbook%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servation Report"/>
      <sheetName val="Renewables Report"/>
    </sheetNames>
    <sheetDataSet>
      <sheetData sheetId="0" refreshError="1"/>
      <sheetData sheetId="1">
        <row r="3">
          <cell r="C3" t="str">
            <v>Utility Name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Instructions - Revise 2014"/>
      <sheetName val="Conservation Report"/>
      <sheetName val="Renewables Report"/>
      <sheetName val="Renewable Cost Report"/>
      <sheetName val="Data"/>
    </sheetNames>
    <sheetDataSet>
      <sheetData sheetId="0" refreshError="1"/>
      <sheetData sheetId="1" refreshError="1"/>
      <sheetData sheetId="2"/>
      <sheetData sheetId="3">
        <row r="10">
          <cell r="M10">
            <v>0</v>
          </cell>
        </row>
        <row r="13">
          <cell r="M13">
            <v>0</v>
          </cell>
        </row>
        <row r="15">
          <cell r="M15" t="str">
            <v/>
          </cell>
        </row>
        <row r="18">
          <cell r="C18">
            <v>0</v>
          </cell>
          <cell r="D18">
            <v>0</v>
          </cell>
          <cell r="E18">
            <v>0</v>
          </cell>
          <cell r="F18">
            <v>0</v>
          </cell>
          <cell r="G18">
            <v>0</v>
          </cell>
          <cell r="H18">
            <v>0</v>
          </cell>
          <cell r="I18">
            <v>0</v>
          </cell>
          <cell r="J18">
            <v>0</v>
          </cell>
          <cell r="K18">
            <v>0</v>
          </cell>
          <cell r="L18">
            <v>0</v>
          </cell>
          <cell r="M18">
            <v>0</v>
          </cell>
        </row>
        <row r="19">
          <cell r="D19">
            <v>0</v>
          </cell>
          <cell r="E19">
            <v>0</v>
          </cell>
          <cell r="F19">
            <v>0</v>
          </cell>
          <cell r="G19">
            <v>0</v>
          </cell>
          <cell r="H19">
            <v>0</v>
          </cell>
          <cell r="I19">
            <v>0</v>
          </cell>
          <cell r="J19">
            <v>0</v>
          </cell>
          <cell r="K19">
            <v>0</v>
          </cell>
          <cell r="L19">
            <v>0</v>
          </cell>
          <cell r="M19">
            <v>0</v>
          </cell>
          <cell r="N19">
            <v>0</v>
          </cell>
        </row>
      </sheetData>
      <sheetData sheetId="4" refreshError="1"/>
      <sheetData sheetId="5">
        <row r="6">
          <cell r="A6" t="str">
            <v>Water</v>
          </cell>
        </row>
        <row r="7">
          <cell r="A7" t="str">
            <v>Wind</v>
          </cell>
        </row>
        <row r="8">
          <cell r="A8" t="str">
            <v>Solar</v>
          </cell>
        </row>
        <row r="9">
          <cell r="A9" t="str">
            <v>Biomass</v>
          </cell>
        </row>
        <row r="10">
          <cell r="A10" t="str">
            <v>Qualified Biomass</v>
          </cell>
        </row>
        <row r="11">
          <cell r="A11" t="str">
            <v>Geothermal</v>
          </cell>
        </row>
        <row r="12">
          <cell r="A12" t="str">
            <v>Landfill Gas</v>
          </cell>
        </row>
        <row r="13">
          <cell r="A13" t="str">
            <v>Wave, Ocean, Tidal</v>
          </cell>
        </row>
        <row r="14">
          <cell r="A14" t="str">
            <v>Gas from Sewage Treatment</v>
          </cell>
        </row>
        <row r="15">
          <cell r="A15" t="str">
            <v>Biodiesel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topLeftCell="A31" workbookViewId="0"/>
  </sheetViews>
  <sheetFormatPr defaultRowHeight="15" x14ac:dyDescent="0.25"/>
  <cols>
    <col min="1" max="1" width="135.140625" customWidth="1"/>
    <col min="14" max="14" width="11.7109375" customWidth="1"/>
  </cols>
  <sheetData>
    <row r="1" spans="1:14" ht="18.75" x14ac:dyDescent="0.25">
      <c r="A1" s="9" t="s">
        <v>140</v>
      </c>
    </row>
    <row r="2" spans="1:14" x14ac:dyDescent="0.25">
      <c r="A2" s="10" t="s">
        <v>83</v>
      </c>
    </row>
    <row r="3" spans="1:14" x14ac:dyDescent="0.25">
      <c r="A3" s="9"/>
      <c r="N3" s="7"/>
    </row>
    <row r="4" spans="1:14" x14ac:dyDescent="0.25">
      <c r="A4" s="8" t="s">
        <v>84</v>
      </c>
    </row>
    <row r="5" spans="1:14" x14ac:dyDescent="0.25">
      <c r="A5" s="8" t="s">
        <v>82</v>
      </c>
      <c r="N5" t="e">
        <f>IF(REN_Load_2015+REN_Load_2014&gt;0,AVERAGE(REN_Load_2015,REN_Load_2014),0)</f>
        <v>#REF!</v>
      </c>
    </row>
    <row r="6" spans="1:14" x14ac:dyDescent="0.25">
      <c r="A6" s="8" t="s">
        <v>143</v>
      </c>
    </row>
    <row r="8" spans="1:14" x14ac:dyDescent="0.25">
      <c r="A8" s="11" t="s">
        <v>138</v>
      </c>
    </row>
    <row r="9" spans="1:14" x14ac:dyDescent="0.25">
      <c r="A9" s="12" t="s">
        <v>139</v>
      </c>
    </row>
  </sheetData>
  <sheetProtection sheet="1" objects="1" scenarios="1"/>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73" sqref="A73"/>
    </sheetView>
  </sheetViews>
  <sheetFormatPr defaultRowHeight="15" x14ac:dyDescent="0.25"/>
  <cols>
    <col min="1" max="1" width="107" customWidth="1"/>
    <col min="14" max="14" width="11.7109375" customWidth="1"/>
  </cols>
  <sheetData>
    <row r="1" spans="1:14" ht="18.75" x14ac:dyDescent="0.25">
      <c r="A1" s="3" t="s">
        <v>85</v>
      </c>
    </row>
    <row r="2" spans="1:14" ht="18.75" x14ac:dyDescent="0.25">
      <c r="A2" s="4"/>
    </row>
    <row r="3" spans="1:14" ht="57" x14ac:dyDescent="0.25">
      <c r="A3" s="5" t="s">
        <v>86</v>
      </c>
      <c r="N3" s="7"/>
    </row>
    <row r="4" spans="1:14" x14ac:dyDescent="0.25">
      <c r="A4" s="5"/>
      <c r="N4" s="7"/>
    </row>
    <row r="5" spans="1:14" ht="72" x14ac:dyDescent="0.25">
      <c r="A5" s="5" t="s">
        <v>87</v>
      </c>
      <c r="N5" s="7"/>
    </row>
    <row r="6" spans="1:14" x14ac:dyDescent="0.25">
      <c r="A6" s="5"/>
    </row>
    <row r="7" spans="1:14" ht="29.25" thickBot="1" x14ac:dyDescent="0.3">
      <c r="A7" s="6" t="s">
        <v>88</v>
      </c>
      <c r="N7" t="e">
        <f>IF(REN_Load_2015+REN_Load_2014&gt;0,AVERAGE(REN_Load_2015,REN_Load_2014),0)</f>
        <v>#REF!</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K56"/>
  <sheetViews>
    <sheetView tabSelected="1" zoomScaleNormal="100" workbookViewId="0">
      <selection activeCell="A36" sqref="A36:I36"/>
    </sheetView>
  </sheetViews>
  <sheetFormatPr defaultColWidth="9.140625" defaultRowHeight="12.75" x14ac:dyDescent="0.2"/>
  <cols>
    <col min="1" max="2" width="16.7109375" style="20" customWidth="1"/>
    <col min="3" max="3" width="17.140625" style="20" customWidth="1"/>
    <col min="4" max="4" width="16" style="20" customWidth="1"/>
    <col min="5" max="5" width="4.42578125" style="20" customWidth="1"/>
    <col min="6" max="6" width="14.42578125" style="20" customWidth="1"/>
    <col min="7" max="7" width="15.28515625" style="20" customWidth="1"/>
    <col min="8" max="8" width="12.28515625" style="20" customWidth="1"/>
    <col min="9" max="9" width="11.140625" style="20" customWidth="1"/>
    <col min="10" max="10" width="9.140625" style="20"/>
    <col min="11" max="11" width="11.7109375" style="20" customWidth="1"/>
    <col min="12" max="16384" width="9.140625" style="20"/>
  </cols>
  <sheetData>
    <row r="1" spans="1:11" ht="15" x14ac:dyDescent="0.2">
      <c r="A1" s="71" t="s">
        <v>138</v>
      </c>
      <c r="B1" s="71"/>
      <c r="C1" s="71"/>
      <c r="D1" s="71"/>
      <c r="E1" s="71"/>
      <c r="F1" s="71"/>
      <c r="G1" s="71"/>
      <c r="H1" s="71"/>
      <c r="I1" s="71"/>
    </row>
    <row r="2" spans="1:11" ht="15" x14ac:dyDescent="0.2">
      <c r="A2" s="72" t="s">
        <v>139</v>
      </c>
      <c r="B2" s="72"/>
      <c r="C2" s="72"/>
      <c r="D2" s="72"/>
      <c r="E2" s="72"/>
      <c r="F2" s="72"/>
      <c r="G2" s="72"/>
      <c r="H2" s="72"/>
      <c r="I2" s="72"/>
    </row>
    <row r="3" spans="1:11" s="22" customFormat="1" ht="19.5" x14ac:dyDescent="0.4">
      <c r="A3" s="21" t="s">
        <v>89</v>
      </c>
    </row>
    <row r="4" spans="1:11" ht="15" customHeight="1" x14ac:dyDescent="0.2">
      <c r="A4" s="23"/>
    </row>
    <row r="5" spans="1:11" ht="14.25" customHeight="1" thickBot="1" x14ac:dyDescent="0.25">
      <c r="A5" s="24" t="s">
        <v>3</v>
      </c>
      <c r="B5" s="73" t="s">
        <v>144</v>
      </c>
      <c r="C5" s="73"/>
      <c r="D5" s="73"/>
      <c r="F5" s="74" t="s">
        <v>97</v>
      </c>
      <c r="G5" s="74"/>
      <c r="H5" s="74"/>
      <c r="I5" s="74"/>
      <c r="K5" s="25"/>
    </row>
    <row r="6" spans="1:11" ht="15" customHeight="1" x14ac:dyDescent="0.2">
      <c r="A6" s="26" t="s">
        <v>27</v>
      </c>
      <c r="B6" s="75">
        <v>42522</v>
      </c>
      <c r="C6" s="76"/>
      <c r="D6" s="76"/>
      <c r="E6" s="27"/>
      <c r="G6" s="28" t="s">
        <v>92</v>
      </c>
      <c r="H6" s="29"/>
      <c r="I6" s="28" t="s">
        <v>94</v>
      </c>
    </row>
    <row r="7" spans="1:11" ht="15" customHeight="1" x14ac:dyDescent="0.2">
      <c r="A7" s="30" t="s">
        <v>26</v>
      </c>
      <c r="B7" s="70" t="s">
        <v>145</v>
      </c>
      <c r="C7" s="65"/>
      <c r="D7" s="65"/>
      <c r="E7" s="22"/>
      <c r="G7" s="31" t="s">
        <v>93</v>
      </c>
      <c r="I7" s="31" t="s">
        <v>93</v>
      </c>
    </row>
    <row r="8" spans="1:11" ht="15" customHeight="1" thickBot="1" x14ac:dyDescent="0.25">
      <c r="A8" s="30" t="s">
        <v>0</v>
      </c>
      <c r="B8" s="65" t="s">
        <v>146</v>
      </c>
      <c r="C8" s="65"/>
      <c r="D8" s="65"/>
      <c r="E8" s="22"/>
      <c r="F8" s="32" t="s">
        <v>98</v>
      </c>
      <c r="G8" s="33">
        <f>CON_Target_2014_2015</f>
        <v>74703</v>
      </c>
      <c r="H8" s="32" t="s">
        <v>99</v>
      </c>
      <c r="I8" s="34">
        <f>CON_Target_2016_2017</f>
        <v>87814</v>
      </c>
    </row>
    <row r="9" spans="1:11" ht="15" customHeight="1" x14ac:dyDescent="0.2">
      <c r="A9" s="30" t="s">
        <v>1</v>
      </c>
      <c r="B9" s="66" t="s">
        <v>147</v>
      </c>
      <c r="C9" s="67"/>
      <c r="D9" s="67"/>
      <c r="E9" s="22"/>
      <c r="F9" s="32" t="s">
        <v>2</v>
      </c>
      <c r="G9" s="35">
        <f>CON_2014_MWH+CON_2015_MWH</f>
        <v>98881</v>
      </c>
    </row>
    <row r="10" spans="1:11" ht="15" customHeight="1" thickBot="1" x14ac:dyDescent="0.25">
      <c r="A10" s="30"/>
      <c r="B10" s="36"/>
      <c r="C10" s="22"/>
      <c r="D10" s="22"/>
      <c r="E10" s="22"/>
      <c r="F10" s="32" t="s">
        <v>141</v>
      </c>
      <c r="G10" s="37">
        <f>G9-G8</f>
        <v>24178</v>
      </c>
    </row>
    <row r="11" spans="1:11" s="22" customFormat="1" ht="13.5" thickBot="1" x14ac:dyDescent="0.25">
      <c r="A11" s="68" t="s">
        <v>21</v>
      </c>
      <c r="B11" s="68"/>
      <c r="C11" s="68"/>
      <c r="D11" s="68"/>
      <c r="E11" s="38"/>
      <c r="H11" s="20"/>
      <c r="I11" s="20"/>
    </row>
    <row r="12" spans="1:11" s="22" customFormat="1" x14ac:dyDescent="0.2">
      <c r="A12" s="60" t="s">
        <v>23</v>
      </c>
      <c r="B12" s="60"/>
      <c r="C12" s="69" t="s">
        <v>90</v>
      </c>
      <c r="D12" s="60"/>
      <c r="F12" s="20"/>
      <c r="G12" s="20"/>
      <c r="H12" s="20"/>
      <c r="I12" s="20"/>
    </row>
    <row r="13" spans="1:11" ht="38.25" x14ac:dyDescent="0.2">
      <c r="A13" s="39" t="s">
        <v>25</v>
      </c>
      <c r="B13" s="40" t="s">
        <v>24</v>
      </c>
      <c r="C13" s="40" t="s">
        <v>95</v>
      </c>
      <c r="D13" s="40" t="s">
        <v>96</v>
      </c>
    </row>
    <row r="14" spans="1:11" ht="15" customHeight="1" x14ac:dyDescent="0.2">
      <c r="A14" s="14">
        <v>391777</v>
      </c>
      <c r="B14" s="15">
        <v>74703</v>
      </c>
      <c r="C14" s="14">
        <v>457530</v>
      </c>
      <c r="D14" s="15">
        <v>87814</v>
      </c>
    </row>
    <row r="15" spans="1:11" ht="15" customHeight="1" thickBot="1" x14ac:dyDescent="0.25">
      <c r="A15" s="22"/>
      <c r="B15" s="22"/>
      <c r="C15" s="22"/>
      <c r="D15" s="22"/>
      <c r="E15" s="22"/>
      <c r="F15" s="22"/>
      <c r="G15" s="22"/>
    </row>
    <row r="16" spans="1:11" ht="13.5" thickTop="1" x14ac:dyDescent="0.2">
      <c r="A16" s="59" t="s">
        <v>2</v>
      </c>
      <c r="B16" s="59"/>
      <c r="C16" s="59"/>
      <c r="D16" s="59"/>
      <c r="E16" s="59"/>
      <c r="F16" s="59"/>
      <c r="G16" s="59"/>
    </row>
    <row r="17" spans="1:7" ht="15" customHeight="1" x14ac:dyDescent="0.2">
      <c r="A17" s="41"/>
      <c r="C17" s="60" t="s">
        <v>58</v>
      </c>
      <c r="D17" s="60"/>
      <c r="F17" s="60" t="s">
        <v>91</v>
      </c>
      <c r="G17" s="60"/>
    </row>
    <row r="18" spans="1:7" ht="30.75" customHeight="1" x14ac:dyDescent="0.2">
      <c r="B18" s="42" t="s">
        <v>20</v>
      </c>
      <c r="C18" s="43" t="s">
        <v>6</v>
      </c>
      <c r="D18" s="43" t="s">
        <v>7</v>
      </c>
      <c r="F18" s="43" t="s">
        <v>6</v>
      </c>
      <c r="G18" s="43" t="s">
        <v>7</v>
      </c>
    </row>
    <row r="19" spans="1:7" ht="15" customHeight="1" x14ac:dyDescent="0.2">
      <c r="B19" s="2" t="s">
        <v>8</v>
      </c>
      <c r="C19" s="56">
        <v>20499</v>
      </c>
      <c r="D19" s="16">
        <v>3389616</v>
      </c>
      <c r="F19" s="56">
        <v>24384</v>
      </c>
      <c r="G19" s="16">
        <v>3946375</v>
      </c>
    </row>
    <row r="20" spans="1:7" ht="15" customHeight="1" x14ac:dyDescent="0.2">
      <c r="B20" s="2" t="s">
        <v>9</v>
      </c>
      <c r="C20" s="56">
        <v>10302</v>
      </c>
      <c r="D20" s="16">
        <v>2379871</v>
      </c>
      <c r="F20" s="56">
        <v>14191</v>
      </c>
      <c r="G20" s="16">
        <v>3648592</v>
      </c>
    </row>
    <row r="21" spans="1:7" ht="15" customHeight="1" x14ac:dyDescent="0.2">
      <c r="B21" s="2" t="s">
        <v>10</v>
      </c>
      <c r="C21" s="56">
        <v>16969</v>
      </c>
      <c r="D21" s="16">
        <v>3250740</v>
      </c>
      <c r="F21" s="56">
        <v>10204</v>
      </c>
      <c r="G21" s="16">
        <v>1934463</v>
      </c>
    </row>
    <row r="22" spans="1:7" ht="15" customHeight="1" x14ac:dyDescent="0.2">
      <c r="B22" s="2" t="s">
        <v>11</v>
      </c>
      <c r="C22" s="56">
        <v>963</v>
      </c>
      <c r="D22" s="16">
        <v>160700</v>
      </c>
      <c r="F22" s="56">
        <v>1367</v>
      </c>
      <c r="G22" s="16">
        <v>230076</v>
      </c>
    </row>
    <row r="23" spans="1:7" ht="15" customHeight="1" x14ac:dyDescent="0.2">
      <c r="B23" s="2" t="s">
        <v>17</v>
      </c>
      <c r="C23" s="56">
        <v>0</v>
      </c>
      <c r="D23" s="16"/>
      <c r="F23" s="56"/>
      <c r="G23" s="16"/>
    </row>
    <row r="24" spans="1:7" ht="15" customHeight="1" x14ac:dyDescent="0.2">
      <c r="B24" s="44" t="s">
        <v>18</v>
      </c>
      <c r="C24" s="56"/>
      <c r="D24" s="16"/>
      <c r="F24" s="56">
        <v>2</v>
      </c>
      <c r="G24" s="16">
        <v>3357</v>
      </c>
    </row>
    <row r="25" spans="1:7" ht="15" customHeight="1" x14ac:dyDescent="0.2">
      <c r="B25" s="44" t="s">
        <v>4</v>
      </c>
      <c r="C25" s="17"/>
      <c r="D25" s="16"/>
      <c r="F25" s="17"/>
      <c r="G25" s="16"/>
    </row>
    <row r="26" spans="1:7" ht="15" customHeight="1" x14ac:dyDescent="0.2">
      <c r="B26" s="18"/>
      <c r="C26" s="17"/>
      <c r="D26" s="16"/>
      <c r="F26" s="17"/>
      <c r="G26" s="16"/>
    </row>
    <row r="27" spans="1:7" ht="15" customHeight="1" x14ac:dyDescent="0.2">
      <c r="B27" s="18"/>
      <c r="C27" s="17"/>
      <c r="D27" s="16"/>
      <c r="F27" s="17"/>
      <c r="G27" s="16"/>
    </row>
    <row r="28" spans="1:7" ht="30.75" customHeight="1" x14ac:dyDescent="0.2">
      <c r="A28" s="61" t="s">
        <v>22</v>
      </c>
      <c r="B28" s="62"/>
      <c r="D28" s="45"/>
      <c r="G28" s="45"/>
    </row>
    <row r="29" spans="1:7" ht="25.5" x14ac:dyDescent="0.2">
      <c r="B29" s="19" t="s">
        <v>148</v>
      </c>
      <c r="C29" s="46"/>
      <c r="D29" s="16">
        <f>58260+249791</f>
        <v>308051</v>
      </c>
      <c r="F29" s="46"/>
      <c r="G29" s="16">
        <f>61431+208268</f>
        <v>269699</v>
      </c>
    </row>
    <row r="30" spans="1:7" ht="27" customHeight="1" x14ac:dyDescent="0.2">
      <c r="B30" s="19" t="s">
        <v>149</v>
      </c>
      <c r="C30" s="47"/>
      <c r="D30" s="16">
        <v>901637</v>
      </c>
      <c r="F30" s="47"/>
      <c r="G30" s="16">
        <v>406057</v>
      </c>
    </row>
    <row r="31" spans="1:7" ht="15" customHeight="1" x14ac:dyDescent="0.2">
      <c r="B31" s="48" t="s">
        <v>5</v>
      </c>
      <c r="C31" s="49">
        <f>SUM(C19:C27)</f>
        <v>48733</v>
      </c>
      <c r="D31" s="50">
        <f>SUM(D19:D30)</f>
        <v>10390615</v>
      </c>
      <c r="F31" s="49">
        <f>SUM(F19:F27)</f>
        <v>50148</v>
      </c>
      <c r="G31" s="50">
        <f>SUM(G19:G30)</f>
        <v>10438619</v>
      </c>
    </row>
    <row r="32" spans="1:7" ht="15" customHeight="1" x14ac:dyDescent="0.2">
      <c r="A32" s="51"/>
      <c r="B32" s="52"/>
      <c r="C32" s="53"/>
      <c r="D32" s="52"/>
      <c r="E32" s="53"/>
    </row>
    <row r="33" spans="1:9" s="22" customFormat="1" ht="15" customHeight="1" x14ac:dyDescent="0.2">
      <c r="A33" s="24" t="s">
        <v>3</v>
      </c>
      <c r="B33" s="63" t="str">
        <f>CON_Utility_Name</f>
        <v>Pacific Power &amp; Light Company</v>
      </c>
      <c r="C33" s="63"/>
      <c r="D33" s="63"/>
      <c r="E33" s="63"/>
      <c r="F33" s="20"/>
      <c r="G33" s="20"/>
    </row>
    <row r="34" spans="1:9" s="22" customFormat="1" x14ac:dyDescent="0.2">
      <c r="A34" s="54" t="s">
        <v>12</v>
      </c>
      <c r="B34" s="64">
        <v>2016</v>
      </c>
      <c r="C34" s="64"/>
      <c r="D34" s="64"/>
      <c r="E34" s="64"/>
    </row>
    <row r="35" spans="1:9" s="22" customFormat="1" x14ac:dyDescent="0.2">
      <c r="A35" s="54"/>
      <c r="B35" s="55"/>
      <c r="C35" s="55"/>
      <c r="D35" s="55"/>
      <c r="E35" s="55"/>
    </row>
    <row r="36" spans="1:9" ht="28.5" customHeight="1" x14ac:dyDescent="0.2">
      <c r="A36" s="57" t="s">
        <v>137</v>
      </c>
      <c r="B36" s="57"/>
      <c r="C36" s="57"/>
      <c r="D36" s="57"/>
      <c r="E36" s="57"/>
      <c r="F36" s="57"/>
      <c r="G36" s="57"/>
      <c r="H36" s="57"/>
      <c r="I36" s="57"/>
    </row>
    <row r="37" spans="1:9" s="13" customFormat="1" ht="270.75" customHeight="1" x14ac:dyDescent="0.2">
      <c r="A37" s="58"/>
      <c r="B37" s="58"/>
      <c r="C37" s="58"/>
      <c r="D37" s="58"/>
      <c r="E37" s="58"/>
      <c r="F37" s="58"/>
      <c r="G37" s="58"/>
      <c r="H37" s="58"/>
      <c r="I37" s="58"/>
    </row>
    <row r="38" spans="1:9" s="13" customFormat="1" x14ac:dyDescent="0.2"/>
    <row r="39" spans="1:9" s="13" customFormat="1" x14ac:dyDescent="0.2"/>
    <row r="40" spans="1:9" s="13" customFormat="1" x14ac:dyDescent="0.2"/>
    <row r="41" spans="1:9" s="13" customFormat="1" x14ac:dyDescent="0.2"/>
    <row r="42" spans="1:9" s="13" customFormat="1" x14ac:dyDescent="0.2"/>
    <row r="43" spans="1:9" s="13" customFormat="1" x14ac:dyDescent="0.2"/>
    <row r="44" spans="1:9" s="13" customFormat="1" x14ac:dyDescent="0.2"/>
    <row r="45" spans="1:9" s="13" customFormat="1" x14ac:dyDescent="0.2"/>
    <row r="46" spans="1:9" s="13" customFormat="1" x14ac:dyDescent="0.2"/>
    <row r="47" spans="1:9" s="13" customFormat="1" x14ac:dyDescent="0.2"/>
    <row r="48" spans="1:9"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sheetData>
  <mergeCells count="20">
    <mergeCell ref="B7:D7"/>
    <mergeCell ref="A1:I1"/>
    <mergeCell ref="A2:I2"/>
    <mergeCell ref="B5:D5"/>
    <mergeCell ref="F5:I5"/>
    <mergeCell ref="B6:D6"/>
    <mergeCell ref="B8:D8"/>
    <mergeCell ref="B9:D9"/>
    <mergeCell ref="A11:D11"/>
    <mergeCell ref="A12:B12"/>
    <mergeCell ref="C12:D12"/>
    <mergeCell ref="A36:I36"/>
    <mergeCell ref="A37:I37"/>
    <mergeCell ref="F16:G16"/>
    <mergeCell ref="C17:D17"/>
    <mergeCell ref="F17:G17"/>
    <mergeCell ref="A28:B28"/>
    <mergeCell ref="B33:E33"/>
    <mergeCell ref="B34:E34"/>
    <mergeCell ref="A16:E16"/>
  </mergeCells>
  <pageMargins left="0.7" right="0.7" top="0.75" bottom="0.75" header="0.3" footer="0.3"/>
  <pageSetup scale="98" fitToHeight="0" orientation="landscape" r:id="rId1"/>
  <rowBreaks count="1" manualBreakCount="1">
    <brk id="31" max="16383" man="1"/>
  </rowBreaks>
  <ignoredErrors>
    <ignoredError sqref="D29 G2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
  <sheetViews>
    <sheetView workbookViewId="0"/>
  </sheetViews>
  <sheetFormatPr defaultRowHeight="15" x14ac:dyDescent="0.25"/>
  <cols>
    <col min="1" max="1" width="36.140625" bestFit="1" customWidth="1"/>
    <col min="3" max="3" width="36.140625" bestFit="1" customWidth="1"/>
    <col min="12" max="12" width="10.5703125" customWidth="1"/>
  </cols>
  <sheetData>
    <row r="1" spans="1:86" x14ac:dyDescent="0.25">
      <c r="A1" t="s">
        <v>142</v>
      </c>
      <c r="B1" t="s">
        <v>59</v>
      </c>
      <c r="C1" t="s">
        <v>60</v>
      </c>
      <c r="D1" t="s">
        <v>61</v>
      </c>
      <c r="E1" t="s">
        <v>62</v>
      </c>
      <c r="F1" t="s">
        <v>63</v>
      </c>
      <c r="G1" t="s">
        <v>64</v>
      </c>
      <c r="H1" t="s">
        <v>65</v>
      </c>
      <c r="I1" t="s">
        <v>66</v>
      </c>
      <c r="J1" t="s">
        <v>67</v>
      </c>
      <c r="K1" t="s">
        <v>68</v>
      </c>
      <c r="L1" t="s">
        <v>79</v>
      </c>
      <c r="M1" t="s">
        <v>80</v>
      </c>
      <c r="N1" t="s">
        <v>69</v>
      </c>
      <c r="O1" t="s">
        <v>70</v>
      </c>
      <c r="P1" t="s">
        <v>71</v>
      </c>
      <c r="Q1" t="s">
        <v>72</v>
      </c>
      <c r="R1" t="s">
        <v>73</v>
      </c>
      <c r="S1" t="s">
        <v>74</v>
      </c>
      <c r="T1" t="s">
        <v>75</v>
      </c>
      <c r="U1" t="s">
        <v>76</v>
      </c>
      <c r="V1" t="s">
        <v>77</v>
      </c>
      <c r="W1" t="s">
        <v>78</v>
      </c>
      <c r="X1" t="s">
        <v>120</v>
      </c>
      <c r="Y1" t="s">
        <v>121</v>
      </c>
      <c r="Z1" t="s">
        <v>111</v>
      </c>
      <c r="AA1" t="s">
        <v>100</v>
      </c>
      <c r="AB1" t="s">
        <v>122</v>
      </c>
      <c r="AC1" t="s">
        <v>123</v>
      </c>
      <c r="AD1" t="s">
        <v>124</v>
      </c>
      <c r="AE1" t="s">
        <v>125</v>
      </c>
      <c r="AF1" t="s">
        <v>101</v>
      </c>
      <c r="AG1" t="s">
        <v>126</v>
      </c>
      <c r="AH1" t="s">
        <v>127</v>
      </c>
      <c r="AI1" t="s">
        <v>128</v>
      </c>
      <c r="AJ1" t="s">
        <v>112</v>
      </c>
      <c r="AK1" t="s">
        <v>113</v>
      </c>
      <c r="AL1" t="s">
        <v>114</v>
      </c>
      <c r="AM1" t="s">
        <v>115</v>
      </c>
      <c r="AN1" t="s">
        <v>116</v>
      </c>
      <c r="AO1" t="s">
        <v>117</v>
      </c>
      <c r="AP1" t="s">
        <v>118</v>
      </c>
      <c r="AQ1" t="s">
        <v>119</v>
      </c>
      <c r="AR1" t="s">
        <v>129</v>
      </c>
      <c r="AS1" t="s">
        <v>102</v>
      </c>
      <c r="AT1" t="s">
        <v>28</v>
      </c>
      <c r="AU1" t="s">
        <v>29</v>
      </c>
      <c r="AV1" t="s">
        <v>30</v>
      </c>
      <c r="AW1" t="s">
        <v>103</v>
      </c>
      <c r="AX1" t="s">
        <v>104</v>
      </c>
      <c r="AY1" t="s">
        <v>31</v>
      </c>
      <c r="AZ1" t="s">
        <v>37</v>
      </c>
      <c r="BA1" t="s">
        <v>105</v>
      </c>
      <c r="BB1" t="s">
        <v>32</v>
      </c>
      <c r="BC1" t="s">
        <v>33</v>
      </c>
      <c r="BD1" t="s">
        <v>34</v>
      </c>
      <c r="BE1" t="s">
        <v>38</v>
      </c>
      <c r="BF1" t="s">
        <v>39</v>
      </c>
      <c r="BG1" t="s">
        <v>40</v>
      </c>
      <c r="BH1" t="s">
        <v>41</v>
      </c>
      <c r="BI1" t="s">
        <v>42</v>
      </c>
      <c r="BJ1" t="s">
        <v>136</v>
      </c>
      <c r="BK1" t="s">
        <v>43</v>
      </c>
      <c r="BL1" t="s">
        <v>44</v>
      </c>
      <c r="BM1" t="s">
        <v>45</v>
      </c>
      <c r="BN1" t="s">
        <v>46</v>
      </c>
      <c r="BO1" t="s">
        <v>47</v>
      </c>
      <c r="BP1" t="s">
        <v>106</v>
      </c>
      <c r="BQ1" t="s">
        <v>107</v>
      </c>
      <c r="BR1" t="s">
        <v>81</v>
      </c>
      <c r="BS1" t="s">
        <v>108</v>
      </c>
      <c r="BT1" t="s">
        <v>48</v>
      </c>
      <c r="BU1" t="s">
        <v>49</v>
      </c>
      <c r="BV1" t="s">
        <v>50</v>
      </c>
      <c r="BW1" t="s">
        <v>51</v>
      </c>
      <c r="BX1" t="s">
        <v>52</v>
      </c>
      <c r="BY1" t="s">
        <v>53</v>
      </c>
      <c r="BZ1" t="s">
        <v>135</v>
      </c>
      <c r="CA1" t="s">
        <v>54</v>
      </c>
      <c r="CB1" t="s">
        <v>55</v>
      </c>
      <c r="CC1" t="s">
        <v>56</v>
      </c>
      <c r="CD1" t="s">
        <v>57</v>
      </c>
      <c r="CE1" t="s">
        <v>109</v>
      </c>
      <c r="CF1" t="s">
        <v>35</v>
      </c>
      <c r="CG1" t="s">
        <v>110</v>
      </c>
      <c r="CH1" t="s">
        <v>36</v>
      </c>
    </row>
    <row r="2" spans="1:86" x14ac:dyDescent="0.25">
      <c r="A2" t="e">
        <f>REN_Utility_Name</f>
        <v>#REF!</v>
      </c>
      <c r="B2" t="e">
        <f>+CON_2014_Agriculture_Expend</f>
        <v>#REF!</v>
      </c>
      <c r="C2" t="e">
        <f>+CON_2014_Agriculture_MWH</f>
        <v>#REF!</v>
      </c>
      <c r="D2" t="e">
        <f>+CON_2014_Commercial_Expend</f>
        <v>#REF!</v>
      </c>
      <c r="E2" t="e">
        <f>+CON_2014_Commercial_MWH</f>
        <v>#REF!</v>
      </c>
      <c r="F2" t="e">
        <f>+CON_2014_Distribution_Expend</f>
        <v>#REF!</v>
      </c>
      <c r="G2" t="e">
        <f>+CON_2014_Distribution_MWH</f>
        <v>#REF!</v>
      </c>
      <c r="H2" t="e">
        <f>+CON_2014_Expenditures</f>
        <v>#REF!</v>
      </c>
      <c r="I2" t="e">
        <f>+CON_2014_Industrial_Expend</f>
        <v>#REF!</v>
      </c>
      <c r="J2" t="e">
        <f>+CON_2014_Industrial_MWH</f>
        <v>#REF!</v>
      </c>
      <c r="K2" t="e">
        <f>+CON_2014_MWH</f>
        <v>#REF!</v>
      </c>
      <c r="L2" t="e">
        <f>+CON_2014_NEEA_Expend</f>
        <v>#REF!</v>
      </c>
      <c r="M2" t="e">
        <f>+CON_2014_NEEA_MWH</f>
        <v>#REF!</v>
      </c>
      <c r="N2" t="e">
        <f>+CON_2014_OtherSector1_Expend</f>
        <v>#REF!</v>
      </c>
      <c r="O2" t="e">
        <f>+CON_2014_OtherSector1_MWH</f>
        <v>#REF!</v>
      </c>
      <c r="P2" t="e">
        <f>+CON_2014_OtherSector2_Expend</f>
        <v>#REF!</v>
      </c>
      <c r="Q2" t="e">
        <f>+CON_2014_OtherSector2_MWH</f>
        <v>#REF!</v>
      </c>
      <c r="R2" t="e">
        <f>+CON_2014_Production_Expend</f>
        <v>#REF!</v>
      </c>
      <c r="S2" t="e">
        <f>+CON_2014_Production_MWH</f>
        <v>#REF!</v>
      </c>
      <c r="T2" t="e">
        <f>+CON_2014_Program1_Expend</f>
        <v>#REF!</v>
      </c>
      <c r="U2" t="e">
        <f>+CON_2014_Program2_Expend</f>
        <v>#REF!</v>
      </c>
      <c r="V2" t="e">
        <f>+CON_2014_Residential_Expend</f>
        <v>#REF!</v>
      </c>
      <c r="W2" t="e">
        <f>+CON_2014_Residential_MWH</f>
        <v>#REF!</v>
      </c>
      <c r="X2" t="e">
        <f>+CON_2015_Agriculture_Expend</f>
        <v>#REF!</v>
      </c>
      <c r="Y2" t="e">
        <f>+CON_2015_Agriculture_MWH</f>
        <v>#REF!</v>
      </c>
      <c r="Z2" t="e">
        <f>+CON_2015_Commercial_Expend</f>
        <v>#REF!</v>
      </c>
      <c r="AA2" t="e">
        <f>+CON_2015_Commercial_MWH</f>
        <v>#REF!</v>
      </c>
      <c r="AB2" t="e">
        <f>+CON_2015_Distribution_Expend</f>
        <v>#REF!</v>
      </c>
      <c r="AC2" t="e">
        <f>+CON_2015_Distribution_MWH</f>
        <v>#REF!</v>
      </c>
      <c r="AD2" t="e">
        <f>+CON_2015_Expenditures</f>
        <v>#REF!</v>
      </c>
      <c r="AE2" t="e">
        <f>+CON_2015_Industrial_Expend</f>
        <v>#REF!</v>
      </c>
      <c r="AF2" t="e">
        <f>+CON_2015_Industrial_MWH</f>
        <v>#REF!</v>
      </c>
      <c r="AG2" t="e">
        <f>+CON_2015_MWH</f>
        <v>#REF!</v>
      </c>
      <c r="AH2" t="e">
        <f>+CON_2015_NEEA_Expend</f>
        <v>#REF!</v>
      </c>
      <c r="AI2" t="e">
        <f>+CON_2015_NEEA_MWH</f>
        <v>#REF!</v>
      </c>
      <c r="AJ2" t="e">
        <f>+CON_2015_OtherSector1_Expend</f>
        <v>#REF!</v>
      </c>
      <c r="AK2" t="e">
        <f>+CON_2015_OtherSector1_MWH</f>
        <v>#REF!</v>
      </c>
      <c r="AL2" t="e">
        <f>+CON_2015_OtherSector2_Expend</f>
        <v>#REF!</v>
      </c>
      <c r="AM2" t="e">
        <f>+CON_2015_OtherSector2_MWH</f>
        <v>#REF!</v>
      </c>
      <c r="AN2" t="e">
        <f>+CON_2015_Production_Expend</f>
        <v>#REF!</v>
      </c>
      <c r="AO2" t="e">
        <f>+CON_2015_Production_MWH</f>
        <v>#REF!</v>
      </c>
      <c r="AP2" t="e">
        <f>+CON_2015_Program1_Expend</f>
        <v>#REF!</v>
      </c>
      <c r="AQ2" t="e">
        <f>+CON_2015_Program2_Expend</f>
        <v>#REF!</v>
      </c>
      <c r="AR2" t="e">
        <f>+CON_2015_Residential_Expend</f>
        <v>#REF!</v>
      </c>
      <c r="AS2" t="e">
        <f>+CON_2015_Residential_MWH</f>
        <v>#REF!</v>
      </c>
      <c r="AT2" t="e">
        <f>+CON_Contact_Name</f>
        <v>#REF!</v>
      </c>
      <c r="AU2" t="e">
        <f>+CON_Email</f>
        <v>#REF!</v>
      </c>
      <c r="AV2" t="e">
        <f>+CON_Phone</f>
        <v>#REF!</v>
      </c>
      <c r="AW2" t="e">
        <f>+CON_Potential_2015_2023</f>
        <v>#REF!</v>
      </c>
      <c r="AX2" t="e">
        <f>+CON_Potential_2016_2025</f>
        <v>#REF!</v>
      </c>
      <c r="AY2" t="e">
        <f>+CON_Report_Date</f>
        <v>#REF!</v>
      </c>
      <c r="AZ2" t="e">
        <f>+CON_Target_2014_2015</f>
        <v>#REF!</v>
      </c>
      <c r="BA2" t="e">
        <f>+CON_Target_2016_2017</f>
        <v>#REF!</v>
      </c>
      <c r="BB2" t="e">
        <f>+CON_Utility_Name</f>
        <v>#REF!</v>
      </c>
      <c r="BC2" t="e">
        <f>+REN_Contact_Name</f>
        <v>#REF!</v>
      </c>
      <c r="BD2" t="e">
        <f>+REN_Email</f>
        <v>#REF!</v>
      </c>
      <c r="BE2" t="e">
        <f>+REN_ERR_ApprenticeLabor</f>
        <v>#REF!</v>
      </c>
      <c r="BF2" t="e">
        <f>+REN_ERR_Biodiesel</f>
        <v>#REF!</v>
      </c>
      <c r="BG2" t="e">
        <f>+REN_ERR_Biomass</f>
        <v>#REF!</v>
      </c>
      <c r="BH2" t="e">
        <f>+REN_ERR_Geothermal</f>
        <v>#REF!</v>
      </c>
      <c r="BI2" t="e">
        <f>+REN_ERR_LandfillGas</f>
        <v>#REF!</v>
      </c>
      <c r="BJ2" t="e">
        <f>REN_ERR_QBE</f>
        <v>#REF!</v>
      </c>
      <c r="BK2" t="e">
        <f>+REN_ERR_SewageGas</f>
        <v>#REF!</v>
      </c>
      <c r="BL2" t="e">
        <f>+REN_ERR_Solar</f>
        <v>#REF!</v>
      </c>
      <c r="BM2" t="e">
        <f>+REN_ERR_Water</f>
        <v>#REF!</v>
      </c>
      <c r="BN2" t="e">
        <f>+REN_ERR_Wind</f>
        <v>#REF!</v>
      </c>
      <c r="BO2" t="e">
        <f>+REN_ERR_WOT</f>
        <v>#REF!</v>
      </c>
      <c r="BP2" t="e">
        <f>+REN_Expenditure_Amount_2016</f>
        <v>#REF!</v>
      </c>
      <c r="BQ2" t="e">
        <f>+REN_Expenditure_Percent_2016</f>
        <v>#REF!</v>
      </c>
      <c r="BR2" t="e">
        <f>+REN_Load_2014</f>
        <v>#REF!</v>
      </c>
      <c r="BS2" t="e">
        <f>+REN_Load_2015</f>
        <v>#REF!</v>
      </c>
      <c r="BT2" t="e">
        <f>+REN_REC_ApprenticeLabor</f>
        <v>#REF!</v>
      </c>
      <c r="BU2" t="e">
        <f>+REN_REC_Biodiesel</f>
        <v>#REF!</v>
      </c>
      <c r="BV2" t="e">
        <f>+REN_REC_Biomass</f>
        <v>#REF!</v>
      </c>
      <c r="BW2" t="e">
        <f>+REN_REC_DistributedGeneration</f>
        <v>#REF!</v>
      </c>
      <c r="BX2" t="e">
        <f>+REN_REC_Geothermal</f>
        <v>#REF!</v>
      </c>
      <c r="BY2" t="e">
        <f>+REN_REC_LandfillGas</f>
        <v>#REF!</v>
      </c>
      <c r="BZ2" t="e">
        <f>REN_REC_QBE</f>
        <v>#REF!</v>
      </c>
      <c r="CA2" t="e">
        <f>+REN_REC_SewageGas</f>
        <v>#REF!</v>
      </c>
      <c r="CB2" t="e">
        <f>+REN_REC_Solar</f>
        <v>#REF!</v>
      </c>
      <c r="CC2" t="e">
        <f>+REN_REC_Wind</f>
        <v>#REF!</v>
      </c>
      <c r="CD2" t="e">
        <f>+REN_REC_WOT</f>
        <v>#REF!</v>
      </c>
      <c r="CE2" t="e">
        <f>+REN_RetailRevenueRequirement_2016</f>
        <v>#REF!</v>
      </c>
      <c r="CF2" t="e">
        <f>+REN_Submittal_Date</f>
        <v>#REF!</v>
      </c>
      <c r="CG2" t="e">
        <f>+REN_Total_2016</f>
        <v>#REF!</v>
      </c>
      <c r="CH2" t="e">
        <f>+REN_Utility_Name</f>
        <v>#REF!</v>
      </c>
    </row>
    <row r="6" spans="1:86" x14ac:dyDescent="0.25">
      <c r="A6" s="1" t="s">
        <v>13</v>
      </c>
    </row>
    <row r="7" spans="1:86" x14ac:dyDescent="0.25">
      <c r="A7" s="1" t="s">
        <v>14</v>
      </c>
    </row>
    <row r="8" spans="1:86" x14ac:dyDescent="0.25">
      <c r="A8" s="1" t="s">
        <v>131</v>
      </c>
    </row>
    <row r="9" spans="1:86" x14ac:dyDescent="0.25">
      <c r="A9" s="1" t="s">
        <v>133</v>
      </c>
    </row>
    <row r="10" spans="1:86" x14ac:dyDescent="0.25">
      <c r="A10" s="1" t="s">
        <v>134</v>
      </c>
    </row>
    <row r="11" spans="1:86" x14ac:dyDescent="0.25">
      <c r="A11" s="1" t="s">
        <v>132</v>
      </c>
    </row>
    <row r="12" spans="1:86" x14ac:dyDescent="0.25">
      <c r="A12" s="1" t="s">
        <v>15</v>
      </c>
    </row>
    <row r="13" spans="1:86" x14ac:dyDescent="0.25">
      <c r="A13" s="1" t="s">
        <v>19</v>
      </c>
    </row>
    <row r="14" spans="1:86" x14ac:dyDescent="0.25">
      <c r="A14" s="1" t="s">
        <v>16</v>
      </c>
    </row>
    <row r="15" spans="1:86" x14ac:dyDescent="0.25">
      <c r="A15" s="1" t="s">
        <v>130</v>
      </c>
    </row>
  </sheetData>
  <sheetProtection sheet="1" objects="1" scenarios="1"/>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3F0D969DD9F084AA5D21488C6E96563" ma:contentTypeVersion="135" ma:contentTypeDescription="" ma:contentTypeScope="" ma:versionID="fbcc1ef2f52ad723506d4f6cd334de6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2013-11-01T07:00:00+00:00</OpenedDate>
    <Date1 xmlns="dc463f71-b30c-4ab2-9473-d307f9d35888">2016-06-29T07:00:00+00:00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132047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10275EA-1C71-4401-9B67-1B251D14DEAA}"/>
</file>

<file path=customXml/itemProps2.xml><?xml version="1.0" encoding="utf-8"?>
<ds:datastoreItem xmlns:ds="http://schemas.openxmlformats.org/officeDocument/2006/customXml" ds:itemID="{B5134EF7-F04D-4218-953F-7A835D8EE7C1}"/>
</file>

<file path=customXml/itemProps3.xml><?xml version="1.0" encoding="utf-8"?>
<ds:datastoreItem xmlns:ds="http://schemas.openxmlformats.org/officeDocument/2006/customXml" ds:itemID="{2F4EF345-C7A3-4312-A2DA-7A75ECC155C4}"/>
</file>

<file path=customXml/itemProps4.xml><?xml version="1.0" encoding="utf-8"?>
<ds:datastoreItem xmlns:ds="http://schemas.openxmlformats.org/officeDocument/2006/customXml" ds:itemID="{34A20F02-C30C-46C3-98C8-C3BD03DB9B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56</vt:i4>
      </vt:variant>
    </vt:vector>
  </HeadingPairs>
  <TitlesOfParts>
    <vt:vector size="60" baseType="lpstr">
      <vt:lpstr>Background</vt:lpstr>
      <vt:lpstr>Instructions - Revise 2014</vt:lpstr>
      <vt:lpstr>Conservation Report</vt:lpstr>
      <vt:lpstr>Data</vt:lpstr>
      <vt:lpstr>'Conservation Report'!CON_2014_Agriculture_Expend</vt:lpstr>
      <vt:lpstr>'Conservation Report'!CON_2014_Agriculture_MWH</vt:lpstr>
      <vt:lpstr>'Conservation Report'!CON_2014_Commercial_Expend</vt:lpstr>
      <vt:lpstr>'Conservation Report'!CON_2014_Commercial_MWH</vt:lpstr>
      <vt:lpstr>'Conservation Report'!CON_2014_Distribution_Expend</vt:lpstr>
      <vt:lpstr>'Conservation Report'!CON_2014_Distribution_MWH</vt:lpstr>
      <vt:lpstr>'Conservation Report'!CON_2014_Expenditures</vt:lpstr>
      <vt:lpstr>'Conservation Report'!CON_2014_Industrial_Expend</vt:lpstr>
      <vt:lpstr>'Conservation Report'!CON_2014_Industrial_MWH</vt:lpstr>
      <vt:lpstr>'Conservation Report'!CON_2014_MWH</vt:lpstr>
      <vt:lpstr>'Conservation Report'!CON_2014_NEEA_Expend</vt:lpstr>
      <vt:lpstr>'Conservation Report'!CON_2014_NEEA_MWH</vt:lpstr>
      <vt:lpstr>'Conservation Report'!CON_2014_OtherSector1_Expend</vt:lpstr>
      <vt:lpstr>'Conservation Report'!CON_2014_OtherSector1_MWH</vt:lpstr>
      <vt:lpstr>'Conservation Report'!CON_2014_OtherSector2_Expend</vt:lpstr>
      <vt:lpstr>'Conservation Report'!CON_2014_OtherSector2_MWH</vt:lpstr>
      <vt:lpstr>'Conservation Report'!CON_2014_Production_Expend</vt:lpstr>
      <vt:lpstr>'Conservation Report'!CON_2014_Production_MWH</vt:lpstr>
      <vt:lpstr>'Conservation Report'!CON_2014_Program1_Expend</vt:lpstr>
      <vt:lpstr>'Conservation Report'!CON_2014_Program2_Expend</vt:lpstr>
      <vt:lpstr>'Conservation Report'!CON_2014_Residential_Expend</vt:lpstr>
      <vt:lpstr>'Conservation Report'!CON_2014_Residential_MWH</vt:lpstr>
      <vt:lpstr>'Conservation Report'!CON_2015_Agriculture_Expend</vt:lpstr>
      <vt:lpstr>'Conservation Report'!CON_2015_Agriculture_MWH</vt:lpstr>
      <vt:lpstr>'Conservation Report'!CON_2015_Commercial_Expend</vt:lpstr>
      <vt:lpstr>'Conservation Report'!CON_2015_Commercial_MWH</vt:lpstr>
      <vt:lpstr>'Conservation Report'!CON_2015_Distribution_Expend</vt:lpstr>
      <vt:lpstr>'Conservation Report'!CON_2015_Distribution_MWH</vt:lpstr>
      <vt:lpstr>'Conservation Report'!CON_2015_Expenditures</vt:lpstr>
      <vt:lpstr>'Conservation Report'!CON_2015_Industrial_Expend</vt:lpstr>
      <vt:lpstr>'Conservation Report'!CON_2015_Industrial_MWH</vt:lpstr>
      <vt:lpstr>'Conservation Report'!CON_2015_MWH</vt:lpstr>
      <vt:lpstr>'Conservation Report'!CON_2015_NEEA_Expend</vt:lpstr>
      <vt:lpstr>'Conservation Report'!CON_2015_NEEA_MWH</vt:lpstr>
      <vt:lpstr>'Conservation Report'!CON_2015_OtherSector1_Expend</vt:lpstr>
      <vt:lpstr>'Conservation Report'!CON_2015_OtherSector1_MWH</vt:lpstr>
      <vt:lpstr>'Conservation Report'!CON_2015_OtherSector2_Expend</vt:lpstr>
      <vt:lpstr>'Conservation Report'!CON_2015_OtherSector2_MWH</vt:lpstr>
      <vt:lpstr>'Conservation Report'!CON_2015_Production_Expend</vt:lpstr>
      <vt:lpstr>'Conservation Report'!CON_2015_Production_MWH</vt:lpstr>
      <vt:lpstr>'Conservation Report'!CON_2015_Program1_Expend</vt:lpstr>
      <vt:lpstr>'Conservation Report'!CON_2015_Program2_Expend</vt:lpstr>
      <vt:lpstr>'Conservation Report'!CON_2015_Residential_Expend</vt:lpstr>
      <vt:lpstr>'Conservation Report'!CON_2015_Residential_MWH</vt:lpstr>
      <vt:lpstr>'Conservation Report'!CON_Contact_Name</vt:lpstr>
      <vt:lpstr>'Conservation Report'!CON_Email</vt:lpstr>
      <vt:lpstr>'Conservation Report'!CON_Phone</vt:lpstr>
      <vt:lpstr>'Conservation Report'!CON_Potential_2015_2023</vt:lpstr>
      <vt:lpstr>'Conservation Report'!CON_Potential_2016_2025</vt:lpstr>
      <vt:lpstr>'Conservation Report'!CON_Report_Date</vt:lpstr>
      <vt:lpstr>'Conservation Report'!CON_Target_2014_2015</vt:lpstr>
      <vt:lpstr>'Conservation Report'!CON_Target_2016_2017</vt:lpstr>
      <vt:lpstr>'Conservation Report'!CON_Utility_Name</vt:lpstr>
      <vt:lpstr>'Conservation Report'!Print_Area</vt:lpstr>
      <vt:lpstr>ResourceType</vt:lpstr>
      <vt:lpstr>ResourceType_REC</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EIA 2014 Report Workbook for Utilities</cp:keywords>
  <cp:lastModifiedBy>Angell, Jennifer</cp:lastModifiedBy>
  <cp:lastPrinted>2016-03-30T15:46:38Z</cp:lastPrinted>
  <dcterms:created xsi:type="dcterms:W3CDTF">2012-03-20T21:01:26Z</dcterms:created>
  <dcterms:modified xsi:type="dcterms:W3CDTF">2016-06-29T17:59:16Z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0x0101006E56B4D1795A2E4DB2F0B01679ED314A0083F0D969DD9F084AA5D21488C6E96563</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SourceUrl">
    <vt:lpwstr/>
  </property>
  <property fmtid="{D5CDD505-2E9C-101B-9397-08002B2CF9AE}" pid="9" name="_SharedFileIndex">
    <vt:lpwstr/>
  </property>
  <property fmtid="{D5CDD505-2E9C-101B-9397-08002B2CF9AE}" pid="10" name="_MarkAsFinal">
    <vt:bool>true</vt:bool>
  </property>
  <property fmtid="{D5CDD505-2E9C-101B-9397-08002B2CF9AE}" pid="11" name="_docset_NoMedatataSyncRequired">
    <vt:lpwstr>False</vt:lpwstr>
  </property>
</Properties>
</file>