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CE0D46FE-E08E-45AA-BD95-C16987BD35B2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  <sheet name="Working Capital WP" sheetId="9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Adj'!$A$1:$F$31</definedName>
    <definedName name="_xlnm.Print_Area" localSheetId="5">'Weather Title Sheet'!$A$1:$C$20</definedName>
    <definedName name="_xlnm.Print_Area" localSheetId="10">'Working Capital WP'!$A$1:$W$356</definedName>
    <definedName name="_xlnm.Print_Titles" localSheetId="10">'Working Capital WP'!$C:$D,'Working Capital WP'!$1:$15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2" i="99" l="1"/>
  <c r="R354" i="99" l="1"/>
  <c r="R353" i="99"/>
  <c r="R352" i="99"/>
  <c r="T352" i="99" s="1"/>
  <c r="R351" i="99"/>
  <c r="R350" i="99"/>
  <c r="C350" i="99"/>
  <c r="R349" i="99"/>
  <c r="C349" i="99"/>
  <c r="R348" i="99"/>
  <c r="C348" i="99"/>
  <c r="R347" i="99"/>
  <c r="C347" i="99"/>
  <c r="R346" i="99"/>
  <c r="C346" i="99"/>
  <c r="R345" i="99"/>
  <c r="C345" i="99"/>
  <c r="R344" i="99"/>
  <c r="C344" i="99"/>
  <c r="R343" i="99"/>
  <c r="R342" i="99"/>
  <c r="T342" i="99" s="1"/>
  <c r="R341" i="99"/>
  <c r="C341" i="99"/>
  <c r="R340" i="99"/>
  <c r="C340" i="99"/>
  <c r="R339" i="99"/>
  <c r="C339" i="99"/>
  <c r="R338" i="99"/>
  <c r="C338" i="99"/>
  <c r="R337" i="99"/>
  <c r="C337" i="99"/>
  <c r="R336" i="99"/>
  <c r="C336" i="99"/>
  <c r="R335" i="99"/>
  <c r="C335" i="99"/>
  <c r="R334" i="99"/>
  <c r="C334" i="99"/>
  <c r="R333" i="99"/>
  <c r="C333" i="99"/>
  <c r="R332" i="99"/>
  <c r="C332" i="99"/>
  <c r="R331" i="99"/>
  <c r="R330" i="99"/>
  <c r="R329" i="99"/>
  <c r="V328" i="99"/>
  <c r="R328" i="99"/>
  <c r="C328" i="99"/>
  <c r="R327" i="99"/>
  <c r="U327" i="99" s="1"/>
  <c r="C327" i="99"/>
  <c r="R326" i="99"/>
  <c r="U326" i="99" s="1"/>
  <c r="C326" i="99"/>
  <c r="R325" i="99"/>
  <c r="R324" i="99"/>
  <c r="R323" i="99"/>
  <c r="U323" i="99" s="1"/>
  <c r="R322" i="99"/>
  <c r="C322" i="99"/>
  <c r="R321" i="99"/>
  <c r="C321" i="99"/>
  <c r="R320" i="99"/>
  <c r="V320" i="99" s="1"/>
  <c r="C320" i="99"/>
  <c r="R319" i="99"/>
  <c r="V319" i="99" s="1"/>
  <c r="C319" i="99"/>
  <c r="V318" i="99"/>
  <c r="R318" i="99"/>
  <c r="C318" i="99"/>
  <c r="R317" i="99"/>
  <c r="C317" i="99"/>
  <c r="R316" i="99"/>
  <c r="C316" i="99"/>
  <c r="R315" i="99"/>
  <c r="C315" i="99"/>
  <c r="R314" i="99"/>
  <c r="C314" i="99"/>
  <c r="R313" i="99"/>
  <c r="U313" i="99" s="1"/>
  <c r="C313" i="99"/>
  <c r="R312" i="99"/>
  <c r="C312" i="99"/>
  <c r="R311" i="99"/>
  <c r="U311" i="99" s="1"/>
  <c r="C311" i="99"/>
  <c r="R310" i="99"/>
  <c r="V310" i="99" s="1"/>
  <c r="C310" i="99"/>
  <c r="R309" i="99"/>
  <c r="W309" i="99" s="1"/>
  <c r="C309" i="99"/>
  <c r="R308" i="99"/>
  <c r="R307" i="99"/>
  <c r="R306" i="99"/>
  <c r="R305" i="99"/>
  <c r="C305" i="99"/>
  <c r="R304" i="99"/>
  <c r="C304" i="99"/>
  <c r="R303" i="99"/>
  <c r="V303" i="99" s="1"/>
  <c r="C303" i="99"/>
  <c r="R302" i="99"/>
  <c r="C302" i="99"/>
  <c r="R301" i="99"/>
  <c r="W301" i="99" s="1"/>
  <c r="C301" i="99"/>
  <c r="R300" i="99"/>
  <c r="C300" i="99"/>
  <c r="R299" i="99"/>
  <c r="W299" i="99" s="1"/>
  <c r="C299" i="99"/>
  <c r="R298" i="99"/>
  <c r="C298" i="99"/>
  <c r="R297" i="99"/>
  <c r="C297" i="99"/>
  <c r="R296" i="99"/>
  <c r="W296" i="99" s="1"/>
  <c r="C296" i="99"/>
  <c r="R295" i="99"/>
  <c r="W295" i="99" s="1"/>
  <c r="C295" i="99"/>
  <c r="W294" i="99"/>
  <c r="R294" i="99"/>
  <c r="W293" i="99"/>
  <c r="R293" i="99"/>
  <c r="C293" i="99"/>
  <c r="R292" i="99"/>
  <c r="W292" i="99" s="1"/>
  <c r="C292" i="99"/>
  <c r="R291" i="99"/>
  <c r="W291" i="99" s="1"/>
  <c r="C291" i="99"/>
  <c r="W290" i="99"/>
  <c r="R290" i="99"/>
  <c r="C290" i="99"/>
  <c r="R289" i="99"/>
  <c r="W289" i="99" s="1"/>
  <c r="R288" i="99"/>
  <c r="W288" i="99" s="1"/>
  <c r="R287" i="99"/>
  <c r="W287" i="99" s="1"/>
  <c r="C287" i="99"/>
  <c r="R286" i="99"/>
  <c r="C286" i="99"/>
  <c r="R285" i="99"/>
  <c r="C285" i="99"/>
  <c r="R284" i="99"/>
  <c r="V284" i="99" s="1"/>
  <c r="C284" i="99"/>
  <c r="R283" i="99"/>
  <c r="T283" i="99" s="1"/>
  <c r="C283" i="99"/>
  <c r="R282" i="99"/>
  <c r="W282" i="99" s="1"/>
  <c r="C282" i="99"/>
  <c r="R281" i="99"/>
  <c r="W281" i="99" s="1"/>
  <c r="C281" i="99"/>
  <c r="R280" i="99"/>
  <c r="W280" i="99" s="1"/>
  <c r="C280" i="99"/>
  <c r="R279" i="99"/>
  <c r="C279" i="99"/>
  <c r="W278" i="99"/>
  <c r="R278" i="99"/>
  <c r="C278" i="99"/>
  <c r="R277" i="99"/>
  <c r="C277" i="99"/>
  <c r="R276" i="99"/>
  <c r="R275" i="99"/>
  <c r="R274" i="99"/>
  <c r="W273" i="99"/>
  <c r="R273" i="99"/>
  <c r="R272" i="99"/>
  <c r="R271" i="99"/>
  <c r="C271" i="99"/>
  <c r="R270" i="99"/>
  <c r="C270" i="99"/>
  <c r="R269" i="99"/>
  <c r="V268" i="99"/>
  <c r="R268" i="99"/>
  <c r="R267" i="99"/>
  <c r="C267" i="99"/>
  <c r="R266" i="99"/>
  <c r="C266" i="99"/>
  <c r="R265" i="99"/>
  <c r="C265" i="99"/>
  <c r="R264" i="99"/>
  <c r="C264" i="99"/>
  <c r="R263" i="99"/>
  <c r="C263" i="99"/>
  <c r="R262" i="99"/>
  <c r="C262" i="99"/>
  <c r="R261" i="99"/>
  <c r="C261" i="99"/>
  <c r="R260" i="99"/>
  <c r="C260" i="99"/>
  <c r="R259" i="99"/>
  <c r="C259" i="99"/>
  <c r="R258" i="99"/>
  <c r="C258" i="99"/>
  <c r="R257" i="99"/>
  <c r="C257" i="99"/>
  <c r="R256" i="99"/>
  <c r="R255" i="99"/>
  <c r="W255" i="99" s="1"/>
  <c r="C255" i="99"/>
  <c r="W254" i="99"/>
  <c r="R254" i="99"/>
  <c r="C254" i="99"/>
  <c r="R253" i="99"/>
  <c r="W253" i="99" s="1"/>
  <c r="C253" i="99"/>
  <c r="R252" i="99"/>
  <c r="W252" i="99" s="1"/>
  <c r="W251" i="99"/>
  <c r="R251" i="99"/>
  <c r="C251" i="99"/>
  <c r="R250" i="99"/>
  <c r="W250" i="99" s="1"/>
  <c r="C250" i="99"/>
  <c r="R249" i="99"/>
  <c r="W249" i="99" s="1"/>
  <c r="W248" i="99"/>
  <c r="R248" i="99"/>
  <c r="C248" i="99"/>
  <c r="R247" i="99"/>
  <c r="R246" i="99"/>
  <c r="C246" i="99"/>
  <c r="R245" i="99"/>
  <c r="T245" i="99" s="1"/>
  <c r="C245" i="99"/>
  <c r="R244" i="99"/>
  <c r="R243" i="99"/>
  <c r="T243" i="99" s="1"/>
  <c r="R242" i="99"/>
  <c r="C242" i="99"/>
  <c r="R241" i="99"/>
  <c r="C241" i="99"/>
  <c r="R240" i="99"/>
  <c r="C240" i="99"/>
  <c r="R239" i="99"/>
  <c r="C239" i="99"/>
  <c r="R238" i="99"/>
  <c r="C238" i="99"/>
  <c r="R237" i="99"/>
  <c r="C237" i="99"/>
  <c r="R236" i="99"/>
  <c r="C236" i="99"/>
  <c r="R235" i="99"/>
  <c r="C235" i="99"/>
  <c r="R234" i="99"/>
  <c r="C234" i="99"/>
  <c r="R233" i="99"/>
  <c r="C233" i="99"/>
  <c r="R232" i="99"/>
  <c r="C232" i="99"/>
  <c r="R231" i="99"/>
  <c r="C231" i="99"/>
  <c r="R230" i="99"/>
  <c r="C230" i="99"/>
  <c r="R229" i="99"/>
  <c r="C229" i="99"/>
  <c r="R228" i="99"/>
  <c r="C228" i="99"/>
  <c r="R227" i="99"/>
  <c r="C227" i="99"/>
  <c r="R226" i="99"/>
  <c r="C226" i="99"/>
  <c r="R225" i="99"/>
  <c r="C225" i="99"/>
  <c r="R224" i="99"/>
  <c r="C224" i="99"/>
  <c r="R223" i="99"/>
  <c r="R222" i="99"/>
  <c r="T222" i="99" s="1"/>
  <c r="R221" i="99"/>
  <c r="R220" i="99"/>
  <c r="C220" i="99"/>
  <c r="R219" i="99"/>
  <c r="C219" i="99"/>
  <c r="R218" i="99"/>
  <c r="C218" i="99"/>
  <c r="R217" i="99"/>
  <c r="C217" i="99"/>
  <c r="R216" i="99"/>
  <c r="C216" i="99"/>
  <c r="R215" i="99"/>
  <c r="C215" i="99"/>
  <c r="R214" i="99"/>
  <c r="C214" i="99"/>
  <c r="R213" i="99"/>
  <c r="C213" i="99"/>
  <c r="R212" i="99"/>
  <c r="C212" i="99"/>
  <c r="R211" i="99"/>
  <c r="C211" i="99"/>
  <c r="R210" i="99"/>
  <c r="R209" i="99"/>
  <c r="R208" i="99"/>
  <c r="R207" i="99"/>
  <c r="R206" i="99"/>
  <c r="T206" i="99" s="1"/>
  <c r="R205" i="99"/>
  <c r="C205" i="99"/>
  <c r="R204" i="99"/>
  <c r="R203" i="99"/>
  <c r="T203" i="99" s="1"/>
  <c r="R202" i="99"/>
  <c r="C202" i="99"/>
  <c r="R201" i="99"/>
  <c r="C201" i="99"/>
  <c r="R200" i="99"/>
  <c r="R199" i="99"/>
  <c r="R198" i="99"/>
  <c r="R197" i="99"/>
  <c r="R196" i="99"/>
  <c r="R195" i="99"/>
  <c r="R194" i="99"/>
  <c r="R193" i="99"/>
  <c r="R192" i="99"/>
  <c r="R191" i="99"/>
  <c r="R190" i="99"/>
  <c r="T190" i="99" s="1"/>
  <c r="R189" i="99"/>
  <c r="C189" i="99"/>
  <c r="R188" i="99"/>
  <c r="C188" i="99"/>
  <c r="R187" i="99"/>
  <c r="C187" i="99"/>
  <c r="R186" i="99"/>
  <c r="C186" i="99"/>
  <c r="R185" i="99"/>
  <c r="C185" i="99"/>
  <c r="R184" i="99"/>
  <c r="C184" i="99"/>
  <c r="R183" i="99"/>
  <c r="C183" i="99"/>
  <c r="R182" i="99"/>
  <c r="T181" i="99"/>
  <c r="R181" i="99"/>
  <c r="R180" i="99"/>
  <c r="C180" i="99"/>
  <c r="R179" i="99"/>
  <c r="C179" i="99"/>
  <c r="R178" i="99"/>
  <c r="R177" i="99"/>
  <c r="C177" i="99"/>
  <c r="R176" i="99"/>
  <c r="C176" i="99"/>
  <c r="R175" i="99"/>
  <c r="C175" i="99"/>
  <c r="R174" i="99"/>
  <c r="C174" i="99"/>
  <c r="R173" i="99"/>
  <c r="T172" i="99"/>
  <c r="R172" i="99"/>
  <c r="R171" i="99"/>
  <c r="C171" i="99"/>
  <c r="R170" i="99"/>
  <c r="C170" i="99"/>
  <c r="R169" i="99"/>
  <c r="C169" i="99"/>
  <c r="R168" i="99"/>
  <c r="R167" i="99"/>
  <c r="T167" i="99" s="1"/>
  <c r="R166" i="99"/>
  <c r="R165" i="99"/>
  <c r="C165" i="99"/>
  <c r="R164" i="99"/>
  <c r="R163" i="99"/>
  <c r="C163" i="99"/>
  <c r="R162" i="99"/>
  <c r="R161" i="99"/>
  <c r="T161" i="99" s="1"/>
  <c r="R160" i="99"/>
  <c r="R159" i="99"/>
  <c r="R158" i="99"/>
  <c r="R157" i="99"/>
  <c r="R156" i="99"/>
  <c r="R155" i="99"/>
  <c r="R154" i="99"/>
  <c r="V154" i="99" s="1"/>
  <c r="C154" i="99"/>
  <c r="R153" i="99"/>
  <c r="V153" i="99" s="1"/>
  <c r="C153" i="99"/>
  <c r="R152" i="99"/>
  <c r="W152" i="99" s="1"/>
  <c r="C152" i="99"/>
  <c r="R151" i="99"/>
  <c r="C151" i="99"/>
  <c r="R150" i="99"/>
  <c r="C150" i="99"/>
  <c r="R149" i="99"/>
  <c r="V149" i="99" s="1"/>
  <c r="C149" i="99"/>
  <c r="R148" i="99"/>
  <c r="C148" i="99"/>
  <c r="R147" i="99"/>
  <c r="C147" i="99"/>
  <c r="R146" i="99"/>
  <c r="W146" i="99" s="1"/>
  <c r="W145" i="99"/>
  <c r="R145" i="99"/>
  <c r="C145" i="99"/>
  <c r="R144" i="99"/>
  <c r="W144" i="99" s="1"/>
  <c r="R143" i="99"/>
  <c r="C143" i="99"/>
  <c r="R142" i="99"/>
  <c r="C142" i="99"/>
  <c r="R141" i="99"/>
  <c r="C141" i="99"/>
  <c r="R140" i="99"/>
  <c r="R139" i="99"/>
  <c r="T139" i="99" s="1"/>
  <c r="R138" i="99"/>
  <c r="R137" i="99"/>
  <c r="R136" i="99"/>
  <c r="C136" i="99"/>
  <c r="R135" i="99"/>
  <c r="C135" i="99"/>
  <c r="R134" i="99"/>
  <c r="C134" i="99"/>
  <c r="R133" i="99"/>
  <c r="C133" i="99"/>
  <c r="R132" i="99"/>
  <c r="R131" i="99"/>
  <c r="T131" i="99" s="1"/>
  <c r="R130" i="99"/>
  <c r="C130" i="99"/>
  <c r="R129" i="99"/>
  <c r="C129" i="99"/>
  <c r="R128" i="99"/>
  <c r="C128" i="99"/>
  <c r="R127" i="99"/>
  <c r="C127" i="99"/>
  <c r="R126" i="99"/>
  <c r="C126" i="99"/>
  <c r="R125" i="99"/>
  <c r="C125" i="99"/>
  <c r="R124" i="99"/>
  <c r="C124" i="99"/>
  <c r="R123" i="99"/>
  <c r="C123" i="99"/>
  <c r="R122" i="99"/>
  <c r="C122" i="99"/>
  <c r="R121" i="99"/>
  <c r="C121" i="99"/>
  <c r="R120" i="99"/>
  <c r="C120" i="99"/>
  <c r="R119" i="99"/>
  <c r="C119" i="99"/>
  <c r="R118" i="99"/>
  <c r="C118" i="99"/>
  <c r="R117" i="99"/>
  <c r="V116" i="99"/>
  <c r="R116" i="99"/>
  <c r="C116" i="99"/>
  <c r="R115" i="99"/>
  <c r="V114" i="99"/>
  <c r="R114" i="99"/>
  <c r="C114" i="99"/>
  <c r="R113" i="99"/>
  <c r="V113" i="99" s="1"/>
  <c r="C113" i="99"/>
  <c r="R112" i="99"/>
  <c r="R111" i="99"/>
  <c r="W111" i="99" s="1"/>
  <c r="R110" i="99"/>
  <c r="C110" i="99"/>
  <c r="R109" i="99"/>
  <c r="C109" i="99"/>
  <c r="R108" i="99"/>
  <c r="R107" i="99"/>
  <c r="W107" i="99" s="1"/>
  <c r="R106" i="99"/>
  <c r="R105" i="99"/>
  <c r="R104" i="99"/>
  <c r="C104" i="99"/>
  <c r="R103" i="99"/>
  <c r="C103" i="99"/>
  <c r="R102" i="99"/>
  <c r="C102" i="99"/>
  <c r="R101" i="99"/>
  <c r="C101" i="99"/>
  <c r="R100" i="99"/>
  <c r="C100" i="99"/>
  <c r="R99" i="99"/>
  <c r="C99" i="99"/>
  <c r="R98" i="99"/>
  <c r="R97" i="99"/>
  <c r="W97" i="99" s="1"/>
  <c r="R96" i="99"/>
  <c r="R95" i="99"/>
  <c r="C95" i="99"/>
  <c r="R94" i="99"/>
  <c r="C94" i="99"/>
  <c r="R93" i="99"/>
  <c r="C93" i="99"/>
  <c r="R92" i="99"/>
  <c r="C92" i="99"/>
  <c r="R91" i="99"/>
  <c r="C91" i="99"/>
  <c r="R90" i="99"/>
  <c r="C90" i="99"/>
  <c r="R89" i="99"/>
  <c r="R88" i="99"/>
  <c r="R87" i="99"/>
  <c r="W86" i="99"/>
  <c r="R86" i="99"/>
  <c r="R85" i="99"/>
  <c r="R84" i="99"/>
  <c r="C84" i="99"/>
  <c r="R83" i="99"/>
  <c r="C83" i="99"/>
  <c r="R82" i="99"/>
  <c r="C82" i="99"/>
  <c r="R81" i="99"/>
  <c r="R80" i="99"/>
  <c r="R79" i="99"/>
  <c r="R78" i="99"/>
  <c r="V78" i="99" s="1"/>
  <c r="R77" i="99"/>
  <c r="V76" i="99"/>
  <c r="R76" i="99"/>
  <c r="R75" i="99"/>
  <c r="C75" i="99"/>
  <c r="R74" i="99"/>
  <c r="C74" i="99"/>
  <c r="R73" i="99"/>
  <c r="C73" i="99"/>
  <c r="R72" i="99"/>
  <c r="C72" i="99"/>
  <c r="R71" i="99"/>
  <c r="C71" i="99"/>
  <c r="R70" i="99"/>
  <c r="C70" i="99"/>
  <c r="R69" i="99"/>
  <c r="C69" i="99"/>
  <c r="R68" i="99"/>
  <c r="C68" i="99"/>
  <c r="R67" i="99"/>
  <c r="C67" i="99"/>
  <c r="R66" i="99"/>
  <c r="C66" i="99"/>
  <c r="R65" i="99"/>
  <c r="C65" i="99"/>
  <c r="R64" i="99"/>
  <c r="R63" i="99"/>
  <c r="C63" i="99"/>
  <c r="R62" i="99"/>
  <c r="W62" i="99" s="1"/>
  <c r="C62" i="99"/>
  <c r="R61" i="99"/>
  <c r="R60" i="99"/>
  <c r="W60" i="99" s="1"/>
  <c r="R59" i="99"/>
  <c r="C59" i="99"/>
  <c r="R58" i="99"/>
  <c r="C58" i="99"/>
  <c r="R57" i="99"/>
  <c r="C57" i="99"/>
  <c r="R56" i="99"/>
  <c r="R55" i="99"/>
  <c r="R54" i="99"/>
  <c r="R53" i="99"/>
  <c r="C53" i="99"/>
  <c r="R52" i="99"/>
  <c r="R51" i="99"/>
  <c r="W51" i="99" s="1"/>
  <c r="R50" i="99"/>
  <c r="R49" i="99"/>
  <c r="C49" i="99"/>
  <c r="R48" i="99"/>
  <c r="C48" i="99"/>
  <c r="R47" i="99"/>
  <c r="C47" i="99"/>
  <c r="R46" i="99"/>
  <c r="R45" i="99"/>
  <c r="R44" i="99"/>
  <c r="R43" i="99"/>
  <c r="C43" i="99"/>
  <c r="R42" i="99"/>
  <c r="V42" i="99" s="1"/>
  <c r="C42" i="99"/>
  <c r="R41" i="99"/>
  <c r="V41" i="99" s="1"/>
  <c r="R40" i="99"/>
  <c r="R39" i="99"/>
  <c r="R38" i="99"/>
  <c r="R37" i="99"/>
  <c r="C37" i="99"/>
  <c r="R36" i="99"/>
  <c r="R35" i="99"/>
  <c r="R34" i="99"/>
  <c r="R33" i="99"/>
  <c r="U33" i="99" s="1"/>
  <c r="R32" i="99"/>
  <c r="R31" i="99"/>
  <c r="R30" i="99"/>
  <c r="C30" i="99"/>
  <c r="R29" i="99"/>
  <c r="C29" i="99"/>
  <c r="R28" i="99"/>
  <c r="R27" i="99"/>
  <c r="R26" i="99"/>
  <c r="C26" i="99"/>
  <c r="R25" i="99"/>
  <c r="C25" i="99"/>
  <c r="R24" i="99"/>
  <c r="C24" i="99"/>
  <c r="R23" i="99"/>
  <c r="C23" i="99"/>
  <c r="R22" i="99"/>
  <c r="R21" i="99"/>
  <c r="R20" i="99"/>
  <c r="V19" i="99"/>
  <c r="R19" i="99"/>
  <c r="C19" i="99"/>
  <c r="R18" i="99"/>
  <c r="U18" i="99" s="1"/>
  <c r="C18" i="99"/>
  <c r="R17" i="99"/>
  <c r="U17" i="99" s="1"/>
  <c r="C17" i="99"/>
  <c r="W324" i="99" l="1"/>
  <c r="U354" i="99"/>
  <c r="V143" i="99"/>
  <c r="V354" i="99" s="1"/>
  <c r="V355" i="99" s="1"/>
  <c r="T354" i="99"/>
  <c r="W143" i="99" l="1"/>
  <c r="W354" i="99" s="1"/>
  <c r="W356" i="99" s="1"/>
  <c r="D44" i="2"/>
  <c r="D43" i="2"/>
  <c r="D41" i="2"/>
  <c r="D40" i="2"/>
  <c r="D46" i="2" l="1"/>
  <c r="X354" i="99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E26" i="91"/>
  <c r="E12" i="91"/>
  <c r="E15" i="91" s="1"/>
  <c r="E41" i="91"/>
  <c r="E48" i="91" s="1"/>
  <c r="D41" i="91"/>
  <c r="D48" i="91" s="1"/>
  <c r="D26" i="91"/>
  <c r="D12" i="91"/>
  <c r="D15" i="91" s="1"/>
  <c r="D27" i="91" l="1"/>
  <c r="E27" i="91"/>
  <c r="I46" i="2"/>
  <c r="D12" i="25"/>
  <c r="E51" i="91" l="1"/>
  <c r="E29" i="91" s="1"/>
  <c r="E31" i="91" s="1"/>
  <c r="D51" i="91"/>
  <c r="D29" i="91" s="1"/>
  <c r="D31" i="91" s="1"/>
  <c r="D47" i="2" l="1"/>
  <c r="D35" i="2" l="1"/>
  <c r="I26" i="2" l="1"/>
  <c r="I22" i="2"/>
  <c r="E13" i="25" l="1"/>
  <c r="G47" i="2" l="1"/>
  <c r="F47" i="2"/>
  <c r="I45" i="2"/>
  <c r="I44" i="2"/>
  <c r="I43" i="2"/>
  <c r="I42" i="2"/>
  <c r="I41" i="2"/>
  <c r="I40" i="2"/>
  <c r="I32" i="2" l="1"/>
  <c r="G30" i="2" l="1"/>
  <c r="G29" i="2"/>
  <c r="I29" i="2" s="1"/>
  <c r="I30" i="2" l="1"/>
  <c r="I27" i="2" l="1"/>
  <c r="G20" i="2" l="1"/>
  <c r="G28" i="2" s="1"/>
  <c r="D20" i="2"/>
  <c r="I19" i="2"/>
  <c r="I18" i="2"/>
  <c r="F20" i="2"/>
  <c r="F33" i="2" l="1"/>
  <c r="I33" i="2" s="1"/>
  <c r="F28" i="2"/>
  <c r="I17" i="2"/>
  <c r="I20" i="2" s="1"/>
  <c r="F23" i="2"/>
  <c r="F34" i="2" l="1"/>
  <c r="G23" i="2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38" authorId="0" shapeId="0" xr:uid="{9E23F16B-F468-499E-9B90-99CE78133BA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F38" authorId="0" shapeId="0" xr:uid="{88D95485-35BB-4301-887F-AF107ACEB39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G38" authorId="0" shapeId="0" xr:uid="{742250DD-9E09-44D8-9AF6-FF2E7ACEA4F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H38" authorId="0" shapeId="0" xr:uid="{D3586D93-EE40-425C-ADAB-A8621156F957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I38" authorId="0" shapeId="0" xr:uid="{FD134325-BC50-4414-8FF1-FCF70EB6034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J38" authorId="0" shapeId="0" xr:uid="{7ED83C13-9533-4047-B6C1-79836C220CA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K38" authorId="0" shapeId="0" xr:uid="{DAEA86B9-00F8-4D15-BAE3-A8FA5726087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L38" authorId="0" shapeId="0" xr:uid="{4E812080-7ECC-4393-8E04-495402F0DCA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M38" authorId="0" shapeId="0" xr:uid="{1A14EC8A-ECF2-4DA1-967D-249BB37E972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N38" authorId="0" shapeId="0" xr:uid="{BE12EFFC-A355-462C-B000-76FA7BC92DE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O38" authorId="0" shapeId="0" xr:uid="{3A71885D-28D1-41D1-97B4-CB343116536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P38" authorId="0" shapeId="0" xr:uid="{EB510E91-E46F-4522-B9C5-1211C0CEF84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Q38" authorId="0" shapeId="0" xr:uid="{04BC57F2-16E9-4602-A78F-FB29DFE1958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C78" authorId="0" shapeId="0" xr:uid="{28746089-BB75-41D4-BC29-CBEE1AA23C6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added 05/09</t>
        </r>
      </text>
    </comment>
    <comment ref="P98" authorId="0" shapeId="0" xr:uid="{F44407F9-138D-405B-8082-60A530AFAFC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Q98" authorId="0" shapeId="0" xr:uid="{42E0B31E-BF00-409B-AAD5-713A98FF186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E99" authorId="0" shapeId="0" xr:uid="{3C8433ED-44EA-4BC9-B2CD-4BA5A0D248D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F99" authorId="0" shapeId="0" xr:uid="{DE74E2BC-FC57-4CE9-9710-15B3DE94F3F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G99" authorId="0" shapeId="0" xr:uid="{DD4DA49F-2F9A-4A67-8935-7393D008377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H99" authorId="0" shapeId="0" xr:uid="{E38ED1A3-DEF1-43ED-80D3-1F88BCAA94F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I99" authorId="0" shapeId="0" xr:uid="{0E00A3E8-F9B2-4F89-8C0B-060488B9132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J99" authorId="0" shapeId="0" xr:uid="{E28B6C11-BDD4-4FD1-BF97-3020A608C2D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K99" authorId="0" shapeId="0" xr:uid="{2F29082E-E737-450B-9A34-4DD65964ADA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L99" authorId="0" shapeId="0" xr:uid="{DB423CA7-84B0-4FD1-B93E-84E1028A460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M99" authorId="0" shapeId="0" xr:uid="{89A59E70-FFA3-4368-8CD3-7B61428EA74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N99" authorId="0" shapeId="0" xr:uid="{D28148B1-3B74-4ED3-BB60-40CE0440FA7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O99" authorId="0" shapeId="0" xr:uid="{8395FAE9-345D-41A4-AC38-ED349339BF3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H203" authorId="0" shapeId="0" xr:uid="{14B4A16D-1DC7-4117-99D3-AAE43864B25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I203" authorId="0" shapeId="0" xr:uid="{2600A139-9993-43F5-B704-65EF098D7E5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P203" authorId="0" shapeId="0" xr:uid="{421D3E56-2FF8-44B0-8130-01F750207F4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Q203" authorId="0" shapeId="0" xr:uid="{9AD66ACC-E0D3-419F-AAD9-7AEE189190D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G204" authorId="0" shapeId="0" xr:uid="{9850945B-E059-4A6F-A9A9-EF586682596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J204" authorId="0" shapeId="0" xr:uid="{06D0088B-4992-4B67-854A-CEE931BCF53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K204" authorId="0" shapeId="0" xr:uid="{BCD457FF-B884-4A4A-A900-F39F78C910B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L204" authorId="0" shapeId="0" xr:uid="{0B6DF5A7-BBD9-488C-9CE2-C6BD8037D48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M204" authorId="0" shapeId="0" xr:uid="{266F34A0-9C24-4B9F-B219-CCBCD6E5486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N204" authorId="0" shapeId="0" xr:uid="{F41C3D94-2BB6-4089-8397-233D63B00D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O204" authorId="0" shapeId="0" xr:uid="{CEC10460-AA1F-442B-9F53-754AD57D3B1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F205" authorId="0" shapeId="0" xr:uid="{67568B15-F222-4B1F-8496-0BC66D8D35A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E206" authorId="0" shapeId="0" xr:uid="{9A14A035-A64D-44CC-BD29-BAF8FE66488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C267" authorId="0" shapeId="0" xr:uid="{6D198F3B-5074-4379-A632-17A70F256A6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added 05/09</t>
        </r>
      </text>
    </comment>
    <comment ref="H267" authorId="0" shapeId="0" xr:uid="{21E90573-2FFE-4162-B6CD-81A45A0240B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I267" authorId="0" shapeId="0" xr:uid="{8B8B755B-14FD-4901-8FC6-DEAD992DFAD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P267" authorId="0" shapeId="0" xr:uid="{63CEE72D-625A-48A4-B8F9-DEE4B1A449B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Q267" authorId="0" shapeId="0" xr:uid="{B74073B2-A75D-43E5-B1EC-3329F4D1CB1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G268" authorId="0" shapeId="0" xr:uid="{FBA4B29E-42C7-488C-A67F-126B5932FDC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H268" authorId="0" shapeId="0" xr:uid="{F73E13F0-3297-4C1E-8C1C-A7C2D816C7D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I268" authorId="0" shapeId="0" xr:uid="{184F8190-DF03-4563-9168-651FC7882FA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J268" authorId="0" shapeId="0" xr:uid="{8194E56A-EFCB-4D2A-87A3-828F2AC7D42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K268" authorId="0" shapeId="0" xr:uid="{3C978250-5F0C-4607-8F4A-4C201C88F09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L268" authorId="0" shapeId="0" xr:uid="{F483A9B9-A6E8-4742-B3E8-5208E334A04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M268" authorId="0" shapeId="0" xr:uid="{84D8DD9F-92CC-4BD3-BE66-90F786A5CAE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N268" authorId="0" shapeId="0" xr:uid="{BE8DB3A1-EC51-4A12-91F0-4B8C625007A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O268" authorId="0" shapeId="0" xr:uid="{08A30056-FC9A-4AD1-BA1E-B99EC82BFF3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P268" authorId="0" shapeId="0" xr:uid="{22BAD2AA-EF0C-4E95-811D-050C0BBDD59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Q268" authorId="0" shapeId="0" xr:uid="{4016E01B-1B17-447B-BFAB-FDB89B81191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F269" authorId="0" shapeId="0" xr:uid="{F13590E0-9BCC-442F-89D8-05C5CD92154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G269" authorId="0" shapeId="0" xr:uid="{0FAAC130-C77E-47A7-B1BD-4D16DCCC2B8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J269" authorId="0" shapeId="0" xr:uid="{35BE348D-AABF-4F2B-A384-BD248E7B9CE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K269" authorId="0" shapeId="0" xr:uid="{5327D63C-4350-4066-9BC5-9A26294BB9C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L269" authorId="0" shapeId="0" xr:uid="{64D95BEA-D7CE-42E8-AE38-37C2D2419B9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M269" authorId="0" shapeId="0" xr:uid="{2A9355F2-F001-4208-88E0-4FBD6C48FC4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N269" authorId="0" shapeId="0" xr:uid="{2AAB4354-FE11-4C90-87D5-548199563BB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O269" authorId="0" shapeId="0" xr:uid="{DD87124B-F1E0-4111-8160-87CB4CDA7CF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E270" authorId="0" shapeId="0" xr:uid="{37FA06D1-816A-4F84-87FF-55EED26F4E1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F270" authorId="0" shapeId="0" xr:uid="{859F6D58-7F5C-4167-A5DE-38D398704E3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E271" authorId="0" shapeId="0" xr:uid="{8FE67797-E8BD-457F-AF1A-2CA37FC342E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H281" authorId="0" shapeId="0" xr:uid="{DF8FD83A-CAF3-4AF4-8441-6BAA6EC8D54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I281" authorId="0" shapeId="0" xr:uid="{2C570F93-3950-4BF1-8F45-61DD1695193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P281" authorId="0" shapeId="0" xr:uid="{6F71AC7F-4EC1-43E5-8976-98E0D3788C9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Q281" authorId="0" shapeId="0" xr:uid="{984686F3-B3C7-48ED-A60C-894441A0D06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G282" authorId="0" shapeId="0" xr:uid="{D1623C2A-1C4B-4D2C-8944-764890CF31C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J282" authorId="0" shapeId="0" xr:uid="{0B9FAB2E-A161-4B6C-BEAF-A38E63B58B7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K282" authorId="0" shapeId="0" xr:uid="{2DB822F1-2093-4D32-8BCA-658A5A5D9CB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L282" authorId="0" shapeId="0" xr:uid="{C22C058C-3C2E-4CD2-A99D-91B8F35F7D4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M282" authorId="0" shapeId="0" xr:uid="{51346ECA-9958-4EA9-88A7-AC76498CC85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N282" authorId="0" shapeId="0" xr:uid="{612E6984-2AA5-432D-852F-7BE2949BA47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O282" authorId="0" shapeId="0" xr:uid="{C337E2ED-A1EB-4025-8084-2ADA43FA856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F283" authorId="0" shapeId="0" xr:uid="{89A06C2B-91BA-49CC-9B1A-A81926CEE7C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E284" authorId="0" shapeId="0" xr:uid="{C22ECB70-D061-44D0-9891-026230A3EE57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</commentList>
</comments>
</file>

<file path=xl/sharedStrings.xml><?xml version="1.0" encoding="utf-8"?>
<sst xmlns="http://schemas.openxmlformats.org/spreadsheetml/2006/main" count="1005" uniqueCount="698">
  <si>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</si>
  <si>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</si>
  <si>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</si>
  <si>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</si>
  <si>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</si>
  <si>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</si>
  <si>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</si>
  <si>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</si>
  <si>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</si>
  <si>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</si>
  <si>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</si>
  <si>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</si>
  <si>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</si>
  <si>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</si>
  <si>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</si>
  <si>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</si>
  <si>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</si>
  <si>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</si>
  <si>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</si>
  <si>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</si>
  <si>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</si>
  <si>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</si>
  <si>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</si>
  <si>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</si>
  <si>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</si>
  <si>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</si>
  <si>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</si>
  <si>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</si>
  <si>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</si>
  <si>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</si>
  <si>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</si>
  <si>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</si>
  <si>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</si>
  <si>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</si>
  <si>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</si>
  <si>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</si>
  <si>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</si>
  <si>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</si>
  <si>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</si>
  <si>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</si>
  <si>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</si>
  <si>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</si>
  <si>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</si>
  <si>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</si>
  <si>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</si>
  <si>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</si>
  <si>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</si>
  <si>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</si>
  <si>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</si>
  <si>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</si>
  <si>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</si>
  <si>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</si>
  <si>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</si>
  <si>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</si>
  <si>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</si>
  <si>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</si>
  <si>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</si>
  <si>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</si>
  <si>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</si>
  <si>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</si>
  <si>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</si>
  <si>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</si>
  <si>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</si>
  <si>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</si>
  <si>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</si>
  <si>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</si>
  <si>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</si>
  <si>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</si>
  <si>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</si>
  <si>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</si>
  <si>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</si>
  <si>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</si>
  <si>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</si>
  <si>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>Rate Schedule No. 504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</si>
  <si>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</si>
  <si>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</si>
  <si>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</si>
  <si>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</si>
  <si>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</si>
  <si>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</si>
  <si>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</si>
  <si>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</si>
  <si>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</si>
  <si>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</si>
  <si>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</si>
  <si>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</si>
  <si>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</si>
  <si>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</si>
  <si>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</si>
  <si>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</si>
  <si>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</si>
  <si>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</si>
  <si>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</si>
  <si>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</si>
  <si>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</si>
  <si>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</si>
  <si>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</si>
  <si>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</si>
  <si>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</si>
  <si>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</si>
  <si>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</si>
  <si>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</si>
  <si>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</si>
  <si>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</si>
  <si>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</si>
  <si>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</si>
  <si>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</si>
  <si>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</si>
  <si>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</si>
  <si>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</si>
  <si>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</si>
  <si>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</si>
  <si>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</si>
  <si>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</si>
  <si>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</si>
  <si>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</si>
  <si>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</si>
  <si>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</si>
  <si>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</si>
  <si>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</si>
  <si>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</si>
  <si>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</si>
  <si>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</si>
  <si>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</si>
  <si>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</si>
  <si>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</si>
  <si>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</si>
  <si>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</si>
  <si>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WEATHER</t>
  </si>
  <si>
    <t>ANALYSIS</t>
  </si>
  <si>
    <t>Accounting Adjustments</t>
  </si>
  <si>
    <t>All rate base items represent average of monthly average balances.</t>
  </si>
  <si>
    <t>Month and Twelve Months Ended 12/31/2017</t>
  </si>
  <si>
    <t xml:space="preserve"> FOR THE 12 MONTH PERIOD ENDED 12/31/17</t>
  </si>
  <si>
    <t>Twelve Months Ended 12/31/17</t>
  </si>
  <si>
    <t>The following accounting adjustments are necessary to restate recorded utility operating results for the 12 months ended December 31, 2017.</t>
  </si>
  <si>
    <t>CY 2017</t>
  </si>
  <si>
    <t>Twelve Months Ending 12/31/17</t>
  </si>
  <si>
    <t>For Twelve Months Ended 12/31/2017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</si>
  <si>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$3,263 to account for below-the-line advertising.</t>
    </r>
  </si>
  <si>
    <t>Cascade Natural Gas Corp</t>
  </si>
  <si>
    <t xml:space="preserve">CONSOLIDATING </t>
  </si>
  <si>
    <t>TRIAL BALANCE</t>
  </si>
  <si>
    <t>AS OF DECEMBER 31, 2017</t>
  </si>
  <si>
    <t>***</t>
  </si>
  <si>
    <t>Ledger Type</t>
  </si>
  <si>
    <t>Year</t>
  </si>
  <si>
    <t>Format</t>
  </si>
  <si>
    <t>='G:\Dept\Accounting\GA\Leadsheets 2012\[Plant and WIP Summary - 2012.xlsx]March 2012'!$F$23</t>
  </si>
  <si>
    <t>Period</t>
  </si>
  <si>
    <t>Currency</t>
  </si>
  <si>
    <t>Company</t>
  </si>
  <si>
    <t>Business Unit</t>
  </si>
  <si>
    <t>Invested</t>
  </si>
  <si>
    <t>Operating</t>
  </si>
  <si>
    <t>Non-operating</t>
  </si>
  <si>
    <t>Working</t>
  </si>
  <si>
    <t>Object Account</t>
  </si>
  <si>
    <t>Sub Account</t>
  </si>
  <si>
    <t>Acct #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</si>
  <si>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</si>
  <si>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</si>
  <si>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</si>
  <si>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</si>
  <si>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</si>
  <si>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</si>
  <si>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</si>
  <si>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</si>
  <si>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</si>
  <si>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</si>
  <si>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</si>
  <si>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</si>
  <si>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</si>
  <si>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</si>
  <si>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</si>
  <si>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</si>
  <si>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</si>
  <si>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</si>
  <si>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</si>
  <si>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</si>
  <si>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@2:107</t>
  </si>
  <si>
    <t>CWIP - Gas</t>
  </si>
  <si>
    <t xml:space="preserve">   TOTAL UTILITY PLANT</t>
  </si>
  <si>
    <t>1082</t>
  </si>
  <si>
    <t>RWIP - Gas</t>
  </si>
  <si>
    <t>[*,/8]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</si>
  <si>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</si>
  <si>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</si>
  <si>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</si>
  <si>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</si>
  <si>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</si>
  <si>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</si>
  <si>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</si>
  <si>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</si>
  <si>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</si>
  <si>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</si>
  <si>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</si>
  <si>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</si>
  <si>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</si>
  <si>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</si>
  <si>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</si>
  <si>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</si>
  <si>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124*</t>
  </si>
  <si>
    <t>124X</t>
  </si>
  <si>
    <t>Other Investments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</si>
  <si>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</si>
  <si>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</si>
  <si>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</si>
  <si>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</si>
  <si>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</si>
  <si>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</si>
  <si>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Cash</t>
  </si>
  <si>
    <t>1340</t>
  </si>
  <si>
    <t>1*</t>
  </si>
  <si>
    <t>Other Special Deposit - NewWood Escrow</t>
  </si>
  <si>
    <t>1350</t>
  </si>
  <si>
    <t>Working Funds</t>
  </si>
  <si>
    <t xml:space="preserve">   TOTAL CASH</t>
  </si>
  <si>
    <t>1360</t>
  </si>
  <si>
    <t>Temporary Cash Investments</t>
  </si>
  <si>
    <t xml:space="preserve">   TOTAL CASH EQUIVALENTS</t>
  </si>
  <si>
    <t>1420</t>
  </si>
  <si>
    <t>Customer Accounts Receivable</t>
  </si>
  <si>
    <t>1432</t>
  </si>
  <si>
    <t>Other Accounts Receivable</t>
  </si>
  <si>
    <t>1710</t>
  </si>
  <si>
    <t>Interest &amp; Dividends Receivable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</si>
  <si>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</si>
  <si>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</si>
  <si>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</si>
  <si>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</si>
  <si>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</si>
  <si>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</si>
  <si>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</si>
  <si>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000*</t>
  </si>
  <si>
    <t>Accts Receivable - MDU</t>
  </si>
  <si>
    <t>001*</t>
  </si>
  <si>
    <t>008*</t>
  </si>
  <si>
    <t>Accts Receivable - FutureSource</t>
  </si>
  <si>
    <t>041*</t>
  </si>
  <si>
    <t>Accts Receivable - CGCE</t>
  </si>
  <si>
    <t>067*</t>
  </si>
  <si>
    <t>Accts Receivable - CSG</t>
  </si>
  <si>
    <t>044*</t>
  </si>
  <si>
    <t>Accts Receivable - CGCP</t>
  </si>
  <si>
    <t>046*</t>
  </si>
  <si>
    <t>Accts Receivable - PCEH</t>
  </si>
  <si>
    <t>047*</t>
  </si>
  <si>
    <t>Accts Receivable - CNGC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</si>
  <si>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</si>
  <si>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</si>
  <si>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</si>
  <si>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</si>
  <si>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</si>
  <si>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</si>
  <si>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</si>
  <si>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</si>
  <si>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</si>
  <si>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</si>
  <si>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</si>
  <si>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Accum Prov for Uncollect - Gas</t>
  </si>
  <si>
    <t>1443</t>
  </si>
  <si>
    <t>Accum Prov for Uncollect - Lrg Volume</t>
  </si>
  <si>
    <t>1449</t>
  </si>
  <si>
    <t>Other Receivables</t>
  </si>
  <si>
    <t xml:space="preserve">   TOTAL ACCUM PROV UNCOLLECT</t>
  </si>
  <si>
    <t xml:space="preserve">   NET RECEIVABLES</t>
  </si>
  <si>
    <t>1540</t>
  </si>
  <si>
    <t>Plant Materials &amp; Op Supplies</t>
  </si>
  <si>
    <t>1630</t>
  </si>
  <si>
    <t>Undistributed Stores Exp - Freight</t>
  </si>
  <si>
    <t>1641</t>
  </si>
  <si>
    <t>[01,03]</t>
  </si>
  <si>
    <t>Gas in Underground Storage - Current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</si>
  <si>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</si>
  <si>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</si>
  <si>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</si>
  <si>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</si>
  <si>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</si>
  <si>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</si>
  <si>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</si>
  <si>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</si>
  <si>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 xml:space="preserve">Prepayments - Insurance </t>
  </si>
  <si>
    <t>1659</t>
  </si>
  <si>
    <t>[18,19,20]</t>
  </si>
  <si>
    <t>Prepayments - Income Tax</t>
  </si>
  <si>
    <t>22</t>
  </si>
  <si>
    <t>Prepayments - Gas Storage</t>
  </si>
  <si>
    <t>[/20,/21,/22,/18,/19]</t>
  </si>
  <si>
    <t>Prepayments - Miscellaneous</t>
  </si>
  <si>
    <t>1860</t>
  </si>
  <si>
    <t>[20424,20425]</t>
  </si>
  <si>
    <t>Misc Def Dr - Regulatory assets current</t>
  </si>
  <si>
    <t>1747</t>
  </si>
  <si>
    <t>Misc Current and Accrued Assets</t>
  </si>
  <si>
    <t>1750</t>
  </si>
  <si>
    <t>01</t>
  </si>
  <si>
    <t>1750.01</t>
  </si>
  <si>
    <t>Derivative Instruments - Current</t>
  </si>
  <si>
    <t xml:space="preserve">   TOTAL CURRENT &amp; ACCR ASSETS</t>
  </si>
  <si>
    <t>1732</t>
  </si>
  <si>
    <t>Accrued Gas Revenues</t>
  </si>
  <si>
    <t>1734</t>
  </si>
  <si>
    <t>Accrued Transportation Revenues</t>
  </si>
  <si>
    <t xml:space="preserve">   TOTAL ACCRUED REVENUES</t>
  </si>
  <si>
    <t>1900</t>
  </si>
  <si>
    <t>[/*6*]</t>
  </si>
  <si>
    <t>Accumulated Deferred Income Tax - current</t>
  </si>
  <si>
    <t>[*6*]</t>
  </si>
  <si>
    <t>Accumulated Deferred Income Tax - noncurrent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</si>
  <si>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</si>
  <si>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</si>
  <si>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</si>
  <si>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</si>
  <si>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</si>
  <si>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</si>
  <si>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</si>
  <si>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</si>
  <si>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</si>
  <si>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</si>
  <si>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</si>
  <si>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</si>
  <si>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</si>
  <si>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</si>
  <si>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</si>
  <si>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</si>
  <si>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</si>
  <si>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</si>
  <si>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Unamort Debt Exp - Dec 2014 Issued Debt</t>
  </si>
  <si>
    <t>24</t>
  </si>
  <si>
    <t>Unamort Debt Exp - Jan 2015 Issued Debt</t>
  </si>
  <si>
    <t>25</t>
  </si>
  <si>
    <t>26</t>
  </si>
  <si>
    <t>99</t>
  </si>
  <si>
    <t xml:space="preserve"> Debt Issuance Cost Reclass</t>
  </si>
  <si>
    <t xml:space="preserve">   TOTAL UNAMORT DEBT EXPENSE</t>
  </si>
  <si>
    <t>1890</t>
  </si>
  <si>
    <t>Unam Loss Reaq Debt - 10.15% - 2001</t>
  </si>
  <si>
    <t>Unam Loss Reaq Debt - 10.125% - XX</t>
  </si>
  <si>
    <t>03</t>
  </si>
  <si>
    <t>Unam Loss Reaq Debt - 9.875% - 201X</t>
  </si>
  <si>
    <t>Unam Loss Reaq Debt - 7.50% - 2031</t>
  </si>
  <si>
    <t>Unam Loss Reaq Debt - 0.00% - 20xx</t>
  </si>
  <si>
    <t>Derivative Instruments - Noncurrent</t>
  </si>
  <si>
    <t>[21]</t>
  </si>
  <si>
    <t>1823</t>
  </si>
  <si>
    <t>Other Regulatory Asset -</t>
  </si>
  <si>
    <t>update from SS for WC for WA file</t>
  </si>
  <si>
    <t>1832</t>
  </si>
  <si>
    <t>Preliminary Survey &amp; Investigations</t>
  </si>
  <si>
    <t>1840</t>
  </si>
  <si>
    <t>Payroll clearing</t>
  </si>
  <si>
    <t>@2:184</t>
  </si>
  <si>
    <t>184X</t>
  </si>
  <si>
    <t>Other clearing</t>
  </si>
  <si>
    <t>205*</t>
  </si>
  <si>
    <t>Prepaid - NC Retiree Medical</t>
  </si>
  <si>
    <t>201*</t>
  </si>
  <si>
    <t>Misc Def Dr -  Deferred Gas Cost</t>
  </si>
  <si>
    <t>202*</t>
  </si>
  <si>
    <t>Misc Def Dr - Miscellaneous deferrals</t>
  </si>
  <si>
    <t>20206</t>
  </si>
  <si>
    <t>Misc Def Dr - Intangible non compete</t>
  </si>
  <si>
    <t>[20426,20427]</t>
  </si>
  <si>
    <t>Misc Def Dr - Regulatory Deferred Charges</t>
  </si>
  <si>
    <t>[204*,/20424,/20425,/20426,/20427]</t>
  </si>
  <si>
    <t>Misc Def Dr - Regulatory assets</t>
  </si>
  <si>
    <t>1862</t>
  </si>
  <si>
    <t>204*</t>
  </si>
  <si>
    <t>Misc Def Dr - Conservation Program</t>
  </si>
  <si>
    <t>1866</t>
  </si>
  <si>
    <t>I/C Asset-Net Benefit Funding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</si>
  <si>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</si>
  <si>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</si>
  <si>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</si>
  <si>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</si>
  <si>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</si>
  <si>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</si>
  <si>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</si>
  <si>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</si>
  <si>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</si>
  <si>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</si>
  <si>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</si>
  <si>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</si>
  <si>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</si>
  <si>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</si>
  <si>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Taxes Other Than Income - Util Operations</t>
  </si>
  <si>
    <t>^TOIPR</t>
  </si>
  <si>
    <t>4081(5191)</t>
  </si>
  <si>
    <t>Taxes Other Than Income - Payroll Taxes</t>
  </si>
  <si>
    <t xml:space="preserve">     Subtotal Taxes Other Than Income</t>
  </si>
  <si>
    <t>4032</t>
  </si>
  <si>
    <t>Depreciation Expense - Gas</t>
  </si>
  <si>
    <t>4042</t>
  </si>
  <si>
    <t>Amortization Lim-Term Plant - Gas</t>
  </si>
  <si>
    <t>4062</t>
  </si>
  <si>
    <t>Amort Acquis Adj - Gas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</si>
  <si>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</si>
  <si>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</si>
  <si>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</si>
  <si>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</si>
  <si>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</si>
  <si>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</si>
  <si>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</si>
  <si>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[/011]</t>
  </si>
  <si>
    <t>Other Interest Expense</t>
  </si>
  <si>
    <t>011</t>
  </si>
  <si>
    <t>4310.011</t>
  </si>
  <si>
    <t>Other Interest Expense - Accrued Tax Interest</t>
  </si>
  <si>
    <t>4280</t>
  </si>
  <si>
    <t>Amort of Debt Disc &amp; Expense</t>
  </si>
  <si>
    <t>4281</t>
  </si>
  <si>
    <t>Amort of Loss on Reacq Debt</t>
  </si>
  <si>
    <t xml:space="preserve">     Subtotal Interest Expense</t>
  </si>
  <si>
    <t>4091</t>
  </si>
  <si>
    <t>Income Taxes, Utility Operations</t>
  </si>
  <si>
    <t>4092</t>
  </si>
  <si>
    <t>Income Taxes, Other Inc &amp; Deductions</t>
  </si>
  <si>
    <t>4101</t>
  </si>
  <si>
    <t>Prov for DIT- Utility Operations</t>
  </si>
  <si>
    <t>4102</t>
  </si>
  <si>
    <t>Prov for DIT- Other Inc &amp; Deductions</t>
  </si>
  <si>
    <t>4111</t>
  </si>
  <si>
    <t>Prov for DIT (CR) - Utility Op Income</t>
  </si>
  <si>
    <t>4112</t>
  </si>
  <si>
    <t>Prov for DIT (CR) - Other Inc &amp; Deductions</t>
  </si>
  <si>
    <t>[4200,4114]</t>
  </si>
  <si>
    <t>Investment Tax Credit</t>
  </si>
  <si>
    <t xml:space="preserve">     Subtotal Income Taxes</t>
  </si>
  <si>
    <t>4211</t>
  </si>
  <si>
    <t>Gain on Disposition of Property</t>
  </si>
  <si>
    <t>4212</t>
  </si>
  <si>
    <t>Loss on Disposition of Property</t>
  </si>
  <si>
    <t>@21:4261*</t>
  </si>
  <si>
    <t>4261</t>
  </si>
  <si>
    <t>Donations</t>
  </si>
  <si>
    <t>@21:4262*</t>
  </si>
  <si>
    <t>4262</t>
  </si>
  <si>
    <t>SISP</t>
  </si>
  <si>
    <t>@21:4263*</t>
  </si>
  <si>
    <t>4263</t>
  </si>
  <si>
    <t>Penalties</t>
  </si>
  <si>
    <t>4264</t>
  </si>
  <si>
    <t>Expend for Civic,  Political</t>
  </si>
  <si>
    <t>@21:4265*</t>
  </si>
  <si>
    <t>4265</t>
  </si>
  <si>
    <t>Other Deductions</t>
  </si>
  <si>
    <t>@21:4171*</t>
  </si>
  <si>
    <t>4171</t>
  </si>
  <si>
    <t>Expense of Nonutility</t>
  </si>
  <si>
    <t>6011</t>
  </si>
  <si>
    <t>Purchased Gas Expense of Nonutility</t>
  </si>
  <si>
    <t>4082</t>
  </si>
  <si>
    <t>Taxes Other Than Income - BTL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</si>
  <si>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</si>
  <si>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</si>
  <si>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</si>
  <si>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</si>
  <si>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</si>
  <si>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</si>
  <si>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</si>
  <si>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</si>
  <si>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</si>
  <si>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Unapprop RE - Stock Options</t>
  </si>
  <si>
    <t>R/E Performance Share Dividend Equivalents</t>
  </si>
  <si>
    <t>2161</t>
  </si>
  <si>
    <t>Unapprop Sub Retained Earnings</t>
  </si>
  <si>
    <t>2071</t>
  </si>
  <si>
    <t>Premium on Capital Stock</t>
  </si>
  <si>
    <t>2100</t>
  </si>
  <si>
    <t>Gain on Resale of Reacquired Stock</t>
  </si>
  <si>
    <t>2110</t>
  </si>
  <si>
    <t>Misc Paid in Capital</t>
  </si>
  <si>
    <t>2190</t>
  </si>
  <si>
    <t>Other Comprehensive Income</t>
  </si>
  <si>
    <t>2141</t>
  </si>
  <si>
    <t>Capital Stock Expense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</si>
  <si>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</si>
  <si>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</si>
  <si>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</si>
  <si>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</si>
  <si>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</si>
  <si>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</si>
  <si>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</si>
  <si>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</si>
  <si>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</si>
  <si>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Dec 2014 Issued Debt</t>
  </si>
  <si>
    <t>Jan 2015 Issued Debt</t>
  </si>
  <si>
    <t>Debt Issuance Cost Reclass</t>
  </si>
  <si>
    <t>2241</t>
  </si>
  <si>
    <t>8.06% MTN Due 9/4/2012 - Due within 1 Year</t>
  </si>
  <si>
    <t>8.10% MTN Due 10/8/2012 - Due within 1 Year</t>
  </si>
  <si>
    <t>8.11% MTN Due 10/8/2012 - Due within 1 Year</t>
  </si>
  <si>
    <t>06</t>
  </si>
  <si>
    <t>7.95% MTN Due 2/4/2013 - Due within 1 Year</t>
  </si>
  <si>
    <t>07</t>
  </si>
  <si>
    <t>8.01% MTN Due 2/12/2013 - Due within 1 Year</t>
  </si>
  <si>
    <t>08</t>
  </si>
  <si>
    <t>7.95% MTN Due 2/25/2013 - Due within 1 Year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</si>
  <si>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</si>
  <si>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</si>
  <si>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</si>
  <si>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</si>
  <si>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</si>
  <si>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</si>
  <si>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</si>
  <si>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</si>
  <si>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</si>
  <si>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 xml:space="preserve">Trade Accts Pay </t>
  </si>
  <si>
    <t>2322</t>
  </si>
  <si>
    <t>000</t>
  </si>
  <si>
    <t>Trade Accts Pay - PNC Bank</t>
  </si>
  <si>
    <t>Accts Pay - Gas costs</t>
  </si>
  <si>
    <t>[2*,/217]</t>
  </si>
  <si>
    <t xml:space="preserve">Accts Pay </t>
  </si>
  <si>
    <t>010</t>
  </si>
  <si>
    <t>2322.010</t>
  </si>
  <si>
    <t>Accts Pay - CAP EX Accrual</t>
  </si>
  <si>
    <t>[4*,009]</t>
  </si>
  <si>
    <t>Accts Pay - Miscellaneous Accruals</t>
  </si>
  <si>
    <t>3*</t>
  </si>
  <si>
    <t>Accts Pay - Payroll Withholding</t>
  </si>
  <si>
    <t>2323</t>
  </si>
  <si>
    <t>Received Not Vouchered</t>
  </si>
  <si>
    <t>2340</t>
  </si>
  <si>
    <t>[000,001]</t>
  </si>
  <si>
    <t>Accts Pay - MDU/MDUR</t>
  </si>
  <si>
    <t>005</t>
  </si>
  <si>
    <t>Accts Pay - CHCC</t>
  </si>
  <si>
    <t>008</t>
  </si>
  <si>
    <t>Accts Pay - Future Source</t>
  </si>
  <si>
    <t>0620</t>
  </si>
  <si>
    <t>Accts Pay - Knife River</t>
  </si>
  <si>
    <t>0670</t>
  </si>
  <si>
    <t>Accts Pay - CSG</t>
  </si>
  <si>
    <t>043</t>
  </si>
  <si>
    <t>Accts Pay - Cascade Land Leasing</t>
  </si>
  <si>
    <t>044</t>
  </si>
  <si>
    <t>Accts Pay - CGC Properties, Inc.</t>
  </si>
  <si>
    <t>Accts Pay - MDU Energy Capital</t>
  </si>
  <si>
    <t>046</t>
  </si>
  <si>
    <t>Accts Pay - PCEH</t>
  </si>
  <si>
    <t>047</t>
  </si>
  <si>
    <t>Accts Pay - CNGC</t>
  </si>
  <si>
    <t>048</t>
  </si>
  <si>
    <t>Accts Pay - Intermountain</t>
  </si>
  <si>
    <t xml:space="preserve">     Subtotal Accounts Payable Intercompany</t>
  </si>
  <si>
    <t>2412</t>
  </si>
  <si>
    <t>Tax Collection Pay - Emp State W/H</t>
  </si>
  <si>
    <t>2411</t>
  </si>
  <si>
    <t>Tax Collection Pay - Emp Fed W/H</t>
  </si>
  <si>
    <t>2413.2414</t>
  </si>
  <si>
    <t>2413-2414</t>
  </si>
  <si>
    <t>Tax Collection Pay - StCitySalesFranExc</t>
  </si>
  <si>
    <t xml:space="preserve">     Subtotal Tax Collections Payable</t>
  </si>
  <si>
    <t xml:space="preserve">     TOTAL ACCOUNTS PAYABLE</t>
  </si>
  <si>
    <t>2360</t>
  </si>
  <si>
    <t>Income Taxes Accrued</t>
  </si>
  <si>
    <t>2361</t>
  </si>
  <si>
    <t>[*,/42]</t>
  </si>
  <si>
    <t>[42*]</t>
  </si>
  <si>
    <t>Income Taxes Accrued non-current</t>
  </si>
  <si>
    <t>2362</t>
  </si>
  <si>
    <t>Other Taxes Accrued</t>
  </si>
  <si>
    <t>2363</t>
  </si>
  <si>
    <t>Other Taxes Accrued use tax WA</t>
  </si>
  <si>
    <t>2364</t>
  </si>
  <si>
    <t>Other Taxes Accrued property tax wa or</t>
  </si>
  <si>
    <t>2380</t>
  </si>
  <si>
    <t>Dividends Declared</t>
  </si>
  <si>
    <t>2351</t>
  </si>
  <si>
    <t>Customer Deposits</t>
  </si>
  <si>
    <t>2370</t>
  </si>
  <si>
    <t>Interest Accrued - Short-term Debt</t>
  </si>
  <si>
    <t>2371</t>
  </si>
  <si>
    <t>Interest Accrued - Customer Deposits</t>
  </si>
  <si>
    <t>2372</t>
  </si>
  <si>
    <t>Interest Accrued - Long-term Debt</t>
  </si>
  <si>
    <t>100</t>
  </si>
  <si>
    <t>Line of Credit Loan Fee</t>
  </si>
  <si>
    <t>101</t>
  </si>
  <si>
    <t>Line of Credit Accrued Interest</t>
  </si>
  <si>
    <t>2422</t>
  </si>
  <si>
    <t>Misc Current Liab - Payroll</t>
  </si>
  <si>
    <t>2420</t>
  </si>
  <si>
    <t>Other Current Liabilities</t>
  </si>
  <si>
    <t>[217*]</t>
  </si>
  <si>
    <t>2423</t>
  </si>
  <si>
    <t>Misc Current Liab - Vacation Wages</t>
  </si>
  <si>
    <t>2428</t>
  </si>
  <si>
    <t>Core Pipeline Imbalance</t>
  </si>
  <si>
    <t>2429</t>
  </si>
  <si>
    <t>[4*,00*,01*,02*,03*]</t>
  </si>
  <si>
    <t>Misc Current Liab - Other</t>
  </si>
  <si>
    <t>Misc Current Liab - Payroll related</t>
  </si>
  <si>
    <t>WA</t>
  </si>
  <si>
    <t>Workers Comp Withholding - WA</t>
  </si>
  <si>
    <t>OR</t>
  </si>
  <si>
    <t>Workers Comp Withholding - OR</t>
  </si>
  <si>
    <t>2282</t>
  </si>
  <si>
    <t>[/02,/03]</t>
  </si>
  <si>
    <t>Accrued Provision - Injuries &amp; Damages</t>
  </si>
  <si>
    <t>2284</t>
  </si>
  <si>
    <t>02*</t>
  </si>
  <si>
    <t>Misc Current Liabilities</t>
  </si>
  <si>
    <t>03*</t>
  </si>
  <si>
    <t>Curr Yr Due SGL Automotive</t>
  </si>
  <si>
    <t>2292</t>
  </si>
  <si>
    <t>Accrued Provision - Gas Rate Refund</t>
  </si>
  <si>
    <t>2530</t>
  </si>
  <si>
    <t>01*</t>
  </si>
  <si>
    <t>Other Deferred Credits - Gas costs</t>
  </si>
  <si>
    <t>[02008,02009]</t>
  </si>
  <si>
    <t>Core Gas Supply Hedging - Reg Liability</t>
  </si>
  <si>
    <t>2440</t>
  </si>
  <si>
    <t xml:space="preserve">     TOTAL MISC CURRENT LIABILITIES</t>
  </si>
  <si>
    <t>[02,03]</t>
  </si>
  <si>
    <t>Accrued Provision - Injuries &amp; Damages NC</t>
  </si>
  <si>
    <t>2283</t>
  </si>
  <si>
    <t>Pension and Benefits</t>
  </si>
  <si>
    <t>2300</t>
  </si>
  <si>
    <t>ARO Liability</t>
  </si>
  <si>
    <t>2520</t>
  </si>
  <si>
    <t>[02*,/02008,/02009,/02010]</t>
  </si>
  <si>
    <t>Other Deferred Credits - Regulatory Liability</t>
  </si>
  <si>
    <t>[02010]</t>
  </si>
  <si>
    <t>Misc Def Cr - Regulatory Liability</t>
  </si>
  <si>
    <t>Other Deferred Credits - Def Revenue Adjustments</t>
  </si>
  <si>
    <t>2539</t>
  </si>
  <si>
    <t>[/0104*,/0107*,/0108*]</t>
  </si>
  <si>
    <t>Other Deferred Credits</t>
  </si>
  <si>
    <t>[0104*,0107*,0108*]</t>
  </si>
  <si>
    <t>Pension contribution</t>
  </si>
  <si>
    <t>2540</t>
  </si>
  <si>
    <t>20222</t>
  </si>
  <si>
    <t>Reg Liab Post Retirement FAS 158</t>
  </si>
  <si>
    <t>[20201*]</t>
  </si>
  <si>
    <t>Other Regulatory Liabilities - SFAS 109 Regulatory</t>
  </si>
  <si>
    <t>[/20211,/20201*,/20222]</t>
  </si>
  <si>
    <t>Other Regulatory Liabilities</t>
  </si>
  <si>
    <t>[20211]</t>
  </si>
  <si>
    <t>20209</t>
  </si>
  <si>
    <t>1860.20209</t>
  </si>
  <si>
    <t>Regulatory Asset - ARO</t>
  </si>
  <si>
    <t xml:space="preserve">     TOTAL DEFERRED CREDITS</t>
  </si>
  <si>
    <t>2550</t>
  </si>
  <si>
    <t>Deferred Investment Tax Credits</t>
  </si>
  <si>
    <t>2820</t>
  </si>
  <si>
    <t>Accum DIT - Other Property</t>
  </si>
  <si>
    <t>2830</t>
  </si>
  <si>
    <t xml:space="preserve">Accum DIT - Other </t>
  </si>
  <si>
    <t xml:space="preserve">    TOTAL INCOME TAXES</t>
  </si>
  <si>
    <t>4002</t>
  </si>
  <si>
    <t>Gas Billed Revenue</t>
  </si>
  <si>
    <t>4009</t>
  </si>
  <si>
    <t>Unbilled Gas Revenue</t>
  </si>
  <si>
    <t>4880</t>
  </si>
  <si>
    <t>Misc Gas Service Revenue</t>
  </si>
  <si>
    <t>4890</t>
  </si>
  <si>
    <t>Gas Transportation Revenues</t>
  </si>
  <si>
    <t>4891</t>
  </si>
  <si>
    <t>Unbilled Gas Transport Revenues</t>
  </si>
  <si>
    <t>4930</t>
  </si>
  <si>
    <t>Rent from Gas Properties</t>
  </si>
  <si>
    <t>4940</t>
  </si>
  <si>
    <t>Interdepartmental Rents</t>
  </si>
  <si>
    <t>4950</t>
  </si>
  <si>
    <t>Other Gas Revenues</t>
  </si>
  <si>
    <t>4962</t>
  </si>
  <si>
    <t>Provision for Gas Refunds</t>
  </si>
  <si>
    <t>5000</t>
  </si>
  <si>
    <t>conversion earnings</t>
  </si>
  <si>
    <t xml:space="preserve">     TOTAL GAS REVENUE</t>
  </si>
  <si>
    <t>4190</t>
  </si>
  <si>
    <t>Interest and Dividend Income</t>
  </si>
  <si>
    <t>Interest and Dividend Income - Accrued Tax Interest</t>
  </si>
  <si>
    <t>4210</t>
  </si>
  <si>
    <t>Misc Non-Oper Income</t>
  </si>
  <si>
    <t>4181</t>
  </si>
  <si>
    <t>Equity in Earnings of Subsidiaries</t>
  </si>
  <si>
    <t>4191</t>
  </si>
  <si>
    <t>Allow Other Funds Used Dur Construct</t>
  </si>
  <si>
    <t>4320</t>
  </si>
  <si>
    <t>Allow Borrowed Funds Used Dur Construct</t>
  </si>
  <si>
    <t>4170</t>
  </si>
  <si>
    <t>Nonutility Revenues</t>
  </si>
  <si>
    <t xml:space="preserve">     TOTAL OTHER REVENUE</t>
  </si>
  <si>
    <t xml:space="preserve">     TOTAL CREDITS</t>
  </si>
  <si>
    <t>Totals</t>
  </si>
  <si>
    <t>Total Investment</t>
  </si>
  <si>
    <t>Working Capital %</t>
  </si>
  <si>
    <t>For Rate Base</t>
  </si>
  <si>
    <t xml:space="preserve">    Revenue at Restating Rate</t>
  </si>
  <si>
    <t>Gas Cost</t>
  </si>
  <si>
    <t>Change in Gas Cost - Residential</t>
  </si>
  <si>
    <t xml:space="preserve">    (WACOG x Adjustment)</t>
  </si>
  <si>
    <t>Change in Gas Cost - Commercial</t>
  </si>
  <si>
    <t>UG-152286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</si>
</sst>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  <numFmt numFmtId="184" formatCode="[$-409]m/d/yy\ h:mm\ AM/PM;@"/>
    <numFmt numFmtId="185" formatCode="&quot;$&quot;#,##0"/>
  </numFmts>
  <fonts count="162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1"/>
      <name val="Times"/>
    </font>
    <font>
      <sz val="10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73">
    <xf numFmtId="0" fontId="0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0"/>
    <xf numFmtId="0" fontId="13" fillId="0" borderId="0"/>
    <xf numFmtId="164" fontId="10" fillId="0" borderId="0"/>
    <xf numFmtId="164" fontId="29" fillId="0" borderId="0"/>
    <xf numFmtId="168" fontId="14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0" fontId="13" fillId="0" borderId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3" fillId="0" borderId="0"/>
    <xf numFmtId="0" fontId="26" fillId="0" borderId="0"/>
    <xf numFmtId="4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9" fontId="39" fillId="0" borderId="0"/>
    <xf numFmtId="39" fontId="39" fillId="0" borderId="0"/>
    <xf numFmtId="39" fontId="39" fillId="0" borderId="0"/>
    <xf numFmtId="169" fontId="39" fillId="0" borderId="0"/>
    <xf numFmtId="0" fontId="38" fillId="0" borderId="0"/>
    <xf numFmtId="9" fontId="3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4" fillId="0" borderId="0">
      <alignment vertical="top"/>
    </xf>
    <xf numFmtId="41" fontId="14" fillId="0" borderId="0">
      <alignment vertical="top"/>
    </xf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41" fontId="14" fillId="0" borderId="0">
      <alignment vertical="top"/>
    </xf>
    <xf numFmtId="0" fontId="14" fillId="0" borderId="0">
      <alignment vertical="top"/>
    </xf>
    <xf numFmtId="9" fontId="38" fillId="0" borderId="0" applyFont="0" applyFill="0" applyBorder="0" applyAlignment="0" applyProtection="0"/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41" fontId="14" fillId="0" borderId="0">
      <alignment vertical="top"/>
    </xf>
    <xf numFmtId="0" fontId="33" fillId="0" borderId="0"/>
    <xf numFmtId="49" fontId="33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0" borderId="0"/>
    <xf numFmtId="0" fontId="33" fillId="0" borderId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26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33" fillId="0" borderId="0"/>
    <xf numFmtId="0" fontId="7" fillId="0" borderId="0"/>
    <xf numFmtId="43" fontId="7" fillId="0" borderId="0" applyFont="0" applyFill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" fillId="0" borderId="0"/>
    <xf numFmtId="9" fontId="26" fillId="0" borderId="0" applyFont="0" applyFill="0" applyBorder="0" applyAlignment="0" applyProtection="0"/>
    <xf numFmtId="0" fontId="7" fillId="0" borderId="0"/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9" fontId="39" fillId="0" borderId="0"/>
    <xf numFmtId="9" fontId="3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4" fillId="0" borderId="0">
      <alignment vertical="top"/>
    </xf>
    <xf numFmtId="41" fontId="14" fillId="0" borderId="0">
      <alignment vertical="top"/>
    </xf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0" fontId="14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9" fillId="0" borderId="0" applyFont="0" applyFill="0" applyBorder="0" applyAlignment="0" applyProtection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43" fontId="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164" fontId="10" fillId="0" borderId="0"/>
    <xf numFmtId="9" fontId="8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/>
    <xf numFmtId="0" fontId="16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" fontId="72" fillId="0" borderId="0"/>
    <xf numFmtId="41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83" fillId="0" borderId="0" applyFont="0" applyFill="0" applyBorder="0" applyAlignment="0" applyProtection="0"/>
    <xf numFmtId="3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ill="0" applyBorder="0" applyAlignment="0" applyProtection="0"/>
    <xf numFmtId="3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13" fillId="0" borderId="0" applyFont="0" applyFill="0" applyBorder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3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86" fillId="0" borderId="0" applyFont="0" applyFill="0" applyBorder="0" applyProtection="0">
      <alignment horizontal="right"/>
    </xf>
    <xf numFmtId="5" fontId="80" fillId="0" borderId="0"/>
    <xf numFmtId="173" fontId="60" fillId="0" borderId="0">
      <protection locked="0"/>
    </xf>
    <xf numFmtId="174" fontId="83" fillId="0" borderId="0" applyFont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0" fontId="13" fillId="0" borderId="0" applyFont="0" applyFill="0" applyBorder="0" applyAlignment="0" applyProtection="0"/>
    <xf numFmtId="174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" fontId="13" fillId="0" borderId="0" applyFont="0" applyFill="0" applyBorder="0" applyAlignment="0" applyProtection="0"/>
    <xf numFmtId="0" fontId="13" fillId="0" borderId="0"/>
    <xf numFmtId="0" fontId="13" fillId="0" borderId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83" fillId="0" borderId="0" applyFont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3" fillId="0" borderId="0" applyFont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8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6" fontId="60" fillId="0" borderId="0">
      <protection locked="0"/>
    </xf>
    <xf numFmtId="2" fontId="83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5" fillId="0" borderId="35" applyNumberFormat="0" applyAlignment="0" applyProtection="0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6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3" fillId="61" borderId="0"/>
    <xf numFmtId="177" fontId="13" fillId="0" borderId="0"/>
    <xf numFmtId="178" fontId="111" fillId="0" borderId="0" applyNumberFormat="0" applyFill="0" applyBorder="0" applyAlignment="0" applyProtection="0"/>
    <xf numFmtId="0" fontId="13" fillId="0" borderId="0" applyFill="0" applyBorder="0" applyProtection="0">
      <alignment horizontal="right"/>
    </xf>
    <xf numFmtId="0" fontId="13" fillId="0" borderId="0" applyFill="0" applyBorder="0" applyProtection="0">
      <alignment horizontal="right"/>
    </xf>
    <xf numFmtId="179" fontId="13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80" fontId="1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4" fillId="0" borderId="0"/>
    <xf numFmtId="49" fontId="13" fillId="0" borderId="0"/>
    <xf numFmtId="49" fontId="13" fillId="0" borderId="0"/>
    <xf numFmtId="0" fontId="3" fillId="0" borderId="0"/>
    <xf numFmtId="0" fontId="13" fillId="0" borderId="0"/>
    <xf numFmtId="0" fontId="3" fillId="0" borderId="0"/>
    <xf numFmtId="49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6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3" fillId="0" borderId="0"/>
    <xf numFmtId="0" fontId="11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7" fillId="0" borderId="0"/>
    <xf numFmtId="0" fontId="13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22" fillId="0" borderId="0"/>
    <xf numFmtId="0" fontId="78" fillId="0" borderId="0"/>
    <xf numFmtId="0" fontId="22" fillId="0" borderId="0"/>
    <xf numFmtId="0" fontId="76" fillId="0" borderId="0"/>
    <xf numFmtId="0" fontId="13" fillId="0" borderId="0"/>
    <xf numFmtId="0" fontId="3" fillId="0" borderId="0"/>
    <xf numFmtId="0" fontId="3" fillId="0" borderId="0"/>
    <xf numFmtId="0" fontId="76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8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13" fillId="0" borderId="0"/>
    <xf numFmtId="0" fontId="79" fillId="0" borderId="0"/>
    <xf numFmtId="0" fontId="8" fillId="0" borderId="0"/>
    <xf numFmtId="0" fontId="13" fillId="0" borderId="0"/>
    <xf numFmtId="164" fontId="10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164" fontId="10" fillId="0" borderId="0"/>
    <xf numFmtId="0" fontId="13" fillId="0" borderId="0"/>
    <xf numFmtId="0" fontId="3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76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39" fontId="39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0" fontId="13" fillId="0" borderId="0"/>
    <xf numFmtId="0" fontId="3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39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80" fillId="0" borderId="0"/>
    <xf numFmtId="0" fontId="118" fillId="0" borderId="0" applyFill="0" applyBorder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4" fillId="52" borderId="0">
      <alignment horizontal="right"/>
    </xf>
    <xf numFmtId="40" fontId="14" fillId="52" borderId="0">
      <alignment horizontal="right"/>
    </xf>
    <xf numFmtId="40" fontId="14" fillId="52" borderId="0">
      <alignment horizontal="right"/>
    </xf>
    <xf numFmtId="0" fontId="121" fillId="52" borderId="0">
      <alignment horizontal="right"/>
    </xf>
    <xf numFmtId="0" fontId="16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5" fillId="62" borderId="31">
      <alignment horizontal="left"/>
    </xf>
    <xf numFmtId="12" fontId="25" fillId="62" borderId="31">
      <alignment horizontal="left"/>
    </xf>
    <xf numFmtId="0" fontId="13" fillId="0" borderId="0" applyFont="0" applyFill="0" applyBorder="0" applyAlignment="0" applyProtection="0"/>
    <xf numFmtId="0" fontId="80" fillId="0" borderId="0"/>
    <xf numFmtId="0" fontId="80" fillId="0" borderId="0"/>
    <xf numFmtId="0" fontId="13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6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6" fillId="54" borderId="0">
      <alignment horizontal="centerContinuous"/>
    </xf>
    <xf numFmtId="0" fontId="69" fillId="2" borderId="0">
      <alignment horizontal="centerContinuous"/>
    </xf>
    <xf numFmtId="0" fontId="16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vertical="center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4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4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4" fillId="81" borderId="0" applyNumberFormat="0" applyProtection="0">
      <alignment horizontal="left" vertical="center" indent="1"/>
    </xf>
    <xf numFmtId="4" fontId="64" fillId="83" borderId="0" applyNumberFormat="0" applyProtection="0"/>
    <xf numFmtId="4" fontId="14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52" borderId="45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52" borderId="43" applyNumberFormat="0" applyProtection="0">
      <alignment horizontal="left" vertical="center" indent="1"/>
    </xf>
    <xf numFmtId="4" fontId="14" fillId="52" borderId="43" applyNumberFormat="0" applyProtection="0">
      <alignment horizontal="left" vertical="center" indent="1"/>
    </xf>
    <xf numFmtId="4" fontId="14" fillId="52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81" borderId="43" applyNumberFormat="0" applyProtection="0">
      <alignment horizontal="left" vertical="center" indent="1"/>
    </xf>
    <xf numFmtId="4" fontId="14" fillId="81" borderId="43" applyNumberFormat="0" applyProtection="0">
      <alignment horizontal="left" vertical="center" indent="1"/>
    </xf>
    <xf numFmtId="4" fontId="14" fillId="81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center" vertical="top"/>
    </xf>
    <xf numFmtId="0" fontId="14" fillId="67" borderId="43" applyNumberFormat="0" applyProtection="0">
      <alignment horizontal="center" vertical="top"/>
    </xf>
    <xf numFmtId="0" fontId="14" fillId="67" borderId="43" applyNumberFormat="0" applyProtection="0">
      <alignment horizontal="center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8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2" fontId="13" fillId="0" borderId="9">
      <alignment horizontal="justify" vertical="top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4" fillId="0" borderId="0">
      <alignment vertical="top"/>
    </xf>
    <xf numFmtId="183" fontId="13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1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1" fillId="0" borderId="17">
      <alignment horizontal="center" vertical="center" wrapText="1"/>
    </xf>
    <xf numFmtId="0" fontId="31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4" fillId="0" borderId="1" applyFill="0" applyBorder="0" applyAlignment="0" applyProtection="0">
      <protection locked="0"/>
    </xf>
    <xf numFmtId="38" fontId="14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2" fillId="0" borderId="0"/>
    <xf numFmtId="0" fontId="2" fillId="0" borderId="0"/>
    <xf numFmtId="0" fontId="13" fillId="0" borderId="0"/>
    <xf numFmtId="0" fontId="157" fillId="0" borderId="0"/>
    <xf numFmtId="43" fontId="13" fillId="0" borderId="0" applyFont="0" applyFill="0" applyBorder="0" applyAlignment="0" applyProtection="0"/>
    <xf numFmtId="184" fontId="1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61" fillId="0" borderId="0" applyFont="0" applyFill="0" applyBorder="0" applyAlignment="0" applyProtection="0"/>
  </cellStyleXfs>
  <cellXfs count="441">
    <xf numFmtId="0" fontId="0" fillId="0" borderId="0" xfId="0"/>
    <xf numFmtId="165" fontId="11" fillId="0" borderId="0" xfId="1" applyNumberFormat="1" applyFont="1"/>
    <xf numFmtId="0" fontId="9" fillId="0" borderId="0" xfId="0" applyFont="1" applyFill="1"/>
    <xf numFmtId="0" fontId="9" fillId="0" borderId="0" xfId="0" applyFont="1" applyFill="1" applyBorder="1"/>
    <xf numFmtId="0" fontId="9" fillId="0" borderId="3" xfId="0" applyFont="1" applyFill="1" applyBorder="1"/>
    <xf numFmtId="0" fontId="9" fillId="0" borderId="5" xfId="0" applyFont="1" applyFill="1" applyBorder="1"/>
    <xf numFmtId="37" fontId="9" fillId="0" borderId="5" xfId="0" applyNumberFormat="1" applyFont="1" applyFill="1" applyBorder="1" applyProtection="1"/>
    <xf numFmtId="37" fontId="9" fillId="0" borderId="6" xfId="0" applyNumberFormat="1" applyFont="1" applyFill="1" applyBorder="1" applyProtection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1" xfId="0" applyFont="1" applyFill="1" applyBorder="1"/>
    <xf numFmtId="0" fontId="9" fillId="0" borderId="10" xfId="0" applyFont="1" applyFill="1" applyBorder="1"/>
    <xf numFmtId="37" fontId="9" fillId="0" borderId="0" xfId="0" applyNumberFormat="1" applyFont="1" applyFill="1" applyBorder="1" applyProtection="1"/>
    <xf numFmtId="0" fontId="9" fillId="0" borderId="5" xfId="0" applyFont="1" applyFill="1" applyBorder="1" applyAlignment="1" applyProtection="1">
      <alignment horizontal="centerContinuous"/>
    </xf>
    <xf numFmtId="164" fontId="20" fillId="0" borderId="0" xfId="7" applyFont="1" applyAlignment="1">
      <alignment horizontal="centerContinuous"/>
    </xf>
    <xf numFmtId="164" fontId="19" fillId="0" borderId="0" xfId="7" applyFont="1" applyAlignment="1">
      <alignment horizontal="centerContinuous"/>
    </xf>
    <xf numFmtId="164" fontId="11" fillId="0" borderId="0" xfId="7" applyFont="1" applyAlignment="1">
      <alignment horizontal="centerContinuous"/>
    </xf>
    <xf numFmtId="165" fontId="9" fillId="0" borderId="0" xfId="1" applyNumberFormat="1" applyFont="1"/>
    <xf numFmtId="166" fontId="9" fillId="0" borderId="0" xfId="3" applyNumberFormat="1" applyFont="1"/>
    <xf numFmtId="0" fontId="9" fillId="0" borderId="5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8" xfId="0" applyFont="1" applyFill="1" applyBorder="1" applyAlignment="1" applyProtection="1">
      <alignment horizontal="centerContinuous"/>
    </xf>
    <xf numFmtId="0" fontId="9" fillId="0" borderId="11" xfId="0" applyFont="1" applyFill="1" applyBorder="1"/>
    <xf numFmtId="0" fontId="9" fillId="0" borderId="3" xfId="0" applyFont="1" applyFill="1" applyBorder="1" applyAlignment="1" applyProtection="1">
      <alignment horizontal="centerContinuous"/>
    </xf>
    <xf numFmtId="8" fontId="9" fillId="0" borderId="0" xfId="0" applyNumberFormat="1" applyFont="1" applyFill="1"/>
    <xf numFmtId="0" fontId="9" fillId="0" borderId="1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  <xf numFmtId="0" fontId="9" fillId="0" borderId="9" xfId="0" applyFont="1" applyFill="1" applyBorder="1"/>
    <xf numFmtId="0" fontId="9" fillId="0" borderId="4" xfId="0" applyFont="1" applyFill="1" applyBorder="1" applyAlignment="1" applyProtection="1">
      <alignment horizontal="left"/>
    </xf>
    <xf numFmtId="0" fontId="9" fillId="0" borderId="8" xfId="0" applyFont="1" applyFill="1" applyBorder="1" applyAlignment="1">
      <alignment horizontal="centerContinuous"/>
    </xf>
    <xf numFmtId="164" fontId="9" fillId="0" borderId="0" xfId="7" applyFont="1"/>
    <xf numFmtId="0" fontId="9" fillId="0" borderId="0" xfId="6" applyFont="1"/>
    <xf numFmtId="17" fontId="9" fillId="0" borderId="0" xfId="6" applyNumberFormat="1" applyFont="1"/>
    <xf numFmtId="0" fontId="9" fillId="0" borderId="4" xfId="0" applyFont="1" applyFill="1" applyBorder="1" applyAlignment="1" applyProtection="1">
      <alignment horizontal="centerContinuous"/>
    </xf>
    <xf numFmtId="37" fontId="9" fillId="0" borderId="0" xfId="0" applyNumberFormat="1" applyFont="1" applyFill="1" applyBorder="1" applyAlignment="1" applyProtection="1">
      <alignment horizontal="left"/>
    </xf>
    <xf numFmtId="37" fontId="9" fillId="0" borderId="12" xfId="0" applyNumberFormat="1" applyFont="1" applyFill="1" applyBorder="1" applyAlignment="1" applyProtection="1">
      <alignment horizontal="left"/>
    </xf>
    <xf numFmtId="0" fontId="11" fillId="0" borderId="0" xfId="6" applyFont="1"/>
    <xf numFmtId="0" fontId="23" fillId="0" borderId="0" xfId="6" applyFont="1" applyAlignment="1">
      <alignment horizontal="right"/>
    </xf>
    <xf numFmtId="166" fontId="11" fillId="0" borderId="0" xfId="3" applyNumberFormat="1" applyFont="1"/>
    <xf numFmtId="166" fontId="24" fillId="0" borderId="0" xfId="3" applyNumberFormat="1" applyFont="1"/>
    <xf numFmtId="164" fontId="28" fillId="0" borderId="2" xfId="8" applyFont="1" applyBorder="1" applyAlignment="1" applyProtection="1">
      <alignment horizontal="centerContinuous"/>
    </xf>
    <xf numFmtId="164" fontId="28" fillId="0" borderId="10" xfId="8" applyFont="1" applyBorder="1" applyAlignment="1" applyProtection="1">
      <alignment horizontal="centerContinuous"/>
    </xf>
    <xf numFmtId="164" fontId="29" fillId="0" borderId="10" xfId="8" applyBorder="1" applyAlignment="1">
      <alignment horizontal="centerContinuous"/>
    </xf>
    <xf numFmtId="164" fontId="28" fillId="0" borderId="10" xfId="8" applyFont="1" applyBorder="1" applyAlignment="1">
      <alignment horizontal="centerContinuous"/>
    </xf>
    <xf numFmtId="164" fontId="28" fillId="0" borderId="3" xfId="8" applyFont="1" applyBorder="1" applyAlignment="1">
      <alignment horizontal="centerContinuous"/>
    </xf>
    <xf numFmtId="164" fontId="29" fillId="0" borderId="0" xfId="8"/>
    <xf numFmtId="164" fontId="30" fillId="0" borderId="0" xfId="8" applyFont="1" applyBorder="1" applyAlignment="1" applyProtection="1">
      <alignment horizontal="centerContinuous"/>
    </xf>
    <xf numFmtId="164" fontId="29" fillId="0" borderId="0" xfId="8" applyBorder="1" applyAlignment="1">
      <alignment horizontal="centerContinuous"/>
    </xf>
    <xf numFmtId="164" fontId="28" fillId="0" borderId="0" xfId="8" applyFont="1" applyBorder="1" applyAlignment="1">
      <alignment horizontal="centerContinuous"/>
    </xf>
    <xf numFmtId="164" fontId="28" fillId="0" borderId="5" xfId="8" applyFont="1" applyBorder="1" applyAlignment="1">
      <alignment horizontal="centerContinuous"/>
    </xf>
    <xf numFmtId="164" fontId="28" fillId="0" borderId="13" xfId="8" applyFont="1" applyBorder="1" applyAlignment="1" applyProtection="1">
      <alignment horizontal="centerContinuous"/>
    </xf>
    <xf numFmtId="164" fontId="28" fillId="0" borderId="8" xfId="8" applyFont="1" applyBorder="1" applyAlignment="1" applyProtection="1">
      <alignment horizontal="centerContinuous"/>
    </xf>
    <xf numFmtId="164" fontId="29" fillId="0" borderId="8" xfId="8" applyBorder="1" applyAlignment="1">
      <alignment horizontal="centerContinuous"/>
    </xf>
    <xf numFmtId="164" fontId="28" fillId="0" borderId="8" xfId="8" applyFont="1" applyBorder="1" applyAlignment="1">
      <alignment horizontal="centerContinuous"/>
    </xf>
    <xf numFmtId="164" fontId="28" fillId="0" borderId="4" xfId="8" applyFont="1" applyBorder="1" applyAlignment="1">
      <alignment horizontal="centerContinuous"/>
    </xf>
    <xf numFmtId="164" fontId="28" fillId="0" borderId="11" xfId="8" applyFont="1" applyBorder="1" applyAlignment="1" applyProtection="1">
      <alignment horizontal="center"/>
    </xf>
    <xf numFmtId="164" fontId="28" fillId="0" borderId="14" xfId="8" applyFont="1" applyBorder="1"/>
    <xf numFmtId="164" fontId="28" fillId="0" borderId="11" xfId="8" applyFont="1" applyBorder="1"/>
    <xf numFmtId="164" fontId="28" fillId="0" borderId="15" xfId="8" applyFont="1" applyBorder="1"/>
    <xf numFmtId="164" fontId="28" fillId="0" borderId="9" xfId="8" applyFont="1" applyBorder="1" applyAlignment="1" applyProtection="1">
      <alignment horizontal="centerContinuous"/>
    </xf>
    <xf numFmtId="164" fontId="28" fillId="0" borderId="16" xfId="8" applyFont="1" applyBorder="1" applyAlignment="1" applyProtection="1">
      <alignment horizontal="center"/>
    </xf>
    <xf numFmtId="164" fontId="28" fillId="0" borderId="17" xfId="8" applyFont="1" applyBorder="1" applyAlignment="1" applyProtection="1">
      <alignment horizontal="centerContinuous"/>
    </xf>
    <xf numFmtId="164" fontId="28" fillId="0" borderId="17" xfId="8" applyFont="1" applyBorder="1" applyAlignment="1" applyProtection="1">
      <alignment horizontal="center"/>
    </xf>
    <xf numFmtId="164" fontId="28" fillId="0" borderId="15" xfId="8" applyFont="1" applyBorder="1" applyAlignment="1" applyProtection="1">
      <alignment horizontal="center"/>
    </xf>
    <xf numFmtId="41" fontId="29" fillId="0" borderId="2" xfId="8" applyNumberFormat="1" applyBorder="1"/>
    <xf numFmtId="41" fontId="29" fillId="0" borderId="11" xfId="8" applyNumberFormat="1" applyBorder="1"/>
    <xf numFmtId="41" fontId="29" fillId="0" borderId="3" xfId="8" applyNumberFormat="1" applyBorder="1"/>
    <xf numFmtId="41" fontId="29" fillId="0" borderId="7" xfId="8" applyNumberFormat="1" applyBorder="1"/>
    <xf numFmtId="41" fontId="29" fillId="0" borderId="1" xfId="8" applyNumberFormat="1" applyBorder="1"/>
    <xf numFmtId="41" fontId="29" fillId="0" borderId="5" xfId="8" applyNumberFormat="1" applyBorder="1"/>
    <xf numFmtId="42" fontId="11" fillId="0" borderId="7" xfId="8" applyNumberFormat="1" applyFont="1" applyBorder="1"/>
    <xf numFmtId="166" fontId="11" fillId="0" borderId="1" xfId="3" applyNumberFormat="1" applyFont="1" applyFill="1" applyBorder="1"/>
    <xf numFmtId="41" fontId="11" fillId="0" borderId="5" xfId="8" applyNumberFormat="1" applyFont="1" applyBorder="1"/>
    <xf numFmtId="41" fontId="11" fillId="0" borderId="1" xfId="8" applyNumberFormat="1" applyFont="1" applyBorder="1"/>
    <xf numFmtId="41" fontId="32" fillId="0" borderId="7" xfId="8" applyNumberFormat="1" applyFont="1" applyBorder="1"/>
    <xf numFmtId="41" fontId="32" fillId="0" borderId="1" xfId="8" applyNumberFormat="1" applyFont="1" applyBorder="1"/>
    <xf numFmtId="41" fontId="29" fillId="0" borderId="13" xfId="8" applyNumberFormat="1" applyBorder="1"/>
    <xf numFmtId="41" fontId="29" fillId="0" borderId="9" xfId="8" applyNumberFormat="1" applyBorder="1"/>
    <xf numFmtId="41" fontId="29" fillId="0" borderId="4" xfId="8" applyNumberFormat="1" applyBorder="1"/>
    <xf numFmtId="164" fontId="21" fillId="0" borderId="7" xfId="7" applyFont="1" applyBorder="1" applyAlignment="1">
      <alignment horizontal="centerContinuous"/>
    </xf>
    <xf numFmtId="164" fontId="28" fillId="0" borderId="21" xfId="8" applyFont="1" applyBorder="1" applyAlignment="1" applyProtection="1">
      <alignment horizontal="center"/>
    </xf>
    <xf numFmtId="164" fontId="28" fillId="0" borderId="18" xfId="8" applyFont="1" applyBorder="1" applyAlignment="1" applyProtection="1">
      <alignment horizontal="center"/>
    </xf>
    <xf numFmtId="164" fontId="28" fillId="0" borderId="21" xfId="8" applyFont="1" applyBorder="1"/>
    <xf numFmtId="164" fontId="29" fillId="0" borderId="9" xfId="8" applyBorder="1"/>
    <xf numFmtId="0" fontId="26" fillId="0" borderId="0" xfId="5"/>
    <xf numFmtId="166" fontId="0" fillId="0" borderId="0" xfId="4" applyNumberFormat="1" applyFont="1"/>
    <xf numFmtId="166" fontId="26" fillId="0" borderId="0" xfId="5" applyNumberFormat="1"/>
    <xf numFmtId="167" fontId="26" fillId="0" borderId="0" xfId="5" applyNumberFormat="1"/>
    <xf numFmtId="165" fontId="13" fillId="0" borderId="0" xfId="14" applyNumberFormat="1" applyFill="1" applyBorder="1"/>
    <xf numFmtId="0" fontId="9" fillId="0" borderId="1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centerContinuous"/>
    </xf>
    <xf numFmtId="0" fontId="8" fillId="0" borderId="1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165" fontId="34" fillId="0" borderId="0" xfId="1" applyNumberFormat="1" applyFont="1" applyFill="1" applyBorder="1"/>
    <xf numFmtId="0" fontId="12" fillId="0" borderId="5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2" xfId="0" applyFont="1" applyFill="1" applyBorder="1"/>
    <xf numFmtId="0" fontId="8" fillId="0" borderId="5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37" fontId="9" fillId="0" borderId="4" xfId="0" applyNumberFormat="1" applyFont="1" applyFill="1" applyBorder="1" applyProtection="1"/>
    <xf numFmtId="37" fontId="9" fillId="0" borderId="8" xfId="0" applyNumberFormat="1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9" fillId="0" borderId="13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10" fontId="9" fillId="0" borderId="4" xfId="0" applyNumberFormat="1" applyFont="1" applyFill="1" applyBorder="1" applyProtection="1"/>
    <xf numFmtId="0" fontId="9" fillId="0" borderId="4" xfId="0" applyFont="1" applyFill="1" applyBorder="1"/>
    <xf numFmtId="0" fontId="9" fillId="0" borderId="5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164" fontId="11" fillId="0" borderId="9" xfId="8" applyFont="1" applyFill="1" applyBorder="1" applyAlignment="1" applyProtection="1">
      <alignment horizontal="center"/>
    </xf>
    <xf numFmtId="0" fontId="11" fillId="0" borderId="1" xfId="6" applyFont="1" applyFill="1" applyBorder="1"/>
    <xf numFmtId="166" fontId="40" fillId="0" borderId="5" xfId="3" applyNumberFormat="1" applyFont="1" applyFill="1" applyBorder="1"/>
    <xf numFmtId="41" fontId="21" fillId="0" borderId="1" xfId="8" applyNumberFormat="1" applyFont="1" applyFill="1" applyBorder="1"/>
    <xf numFmtId="0" fontId="8" fillId="0" borderId="4" xfId="0" applyFont="1" applyFill="1" applyBorder="1" applyAlignment="1" applyProtection="1">
      <alignment horizontal="centerContinuous"/>
    </xf>
    <xf numFmtId="0" fontId="12" fillId="0" borderId="0" xfId="0" applyFont="1" applyFill="1" applyAlignment="1" applyProtection="1">
      <alignment horizontal="center"/>
    </xf>
    <xf numFmtId="37" fontId="9" fillId="0" borderId="5" xfId="0" applyNumberFormat="1" applyFont="1" applyFill="1" applyBorder="1"/>
    <xf numFmtId="0" fontId="8" fillId="0" borderId="0" xfId="0" applyFont="1" applyFill="1"/>
    <xf numFmtId="37" fontId="9" fillId="0" borderId="0" xfId="0" applyNumberFormat="1" applyFont="1" applyFill="1"/>
    <xf numFmtId="0" fontId="8" fillId="0" borderId="4" xfId="0" applyFont="1" applyFill="1" applyBorder="1" applyAlignment="1" applyProtection="1">
      <alignment horizontal="center"/>
    </xf>
    <xf numFmtId="164" fontId="10" fillId="0" borderId="0" xfId="205" applyBorder="1"/>
    <xf numFmtId="164" fontId="10" fillId="0" borderId="0" xfId="205"/>
    <xf numFmtId="9" fontId="0" fillId="0" borderId="0" xfId="206" applyFont="1"/>
    <xf numFmtId="164" fontId="10" fillId="0" borderId="0" xfId="205" applyAlignment="1">
      <alignment horizontal="center"/>
    </xf>
    <xf numFmtId="164" fontId="10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8" fillId="0" borderId="0" xfId="205" applyFont="1" applyAlignment="1"/>
    <xf numFmtId="164" fontId="10" fillId="0" borderId="0" xfId="205" applyFont="1"/>
    <xf numFmtId="0" fontId="11" fillId="0" borderId="0" xfId="0" applyFont="1"/>
    <xf numFmtId="0" fontId="11" fillId="0" borderId="0" xfId="0" applyFont="1" applyAlignment="1">
      <alignment horizontal="left" wrapText="1"/>
    </xf>
    <xf numFmtId="10" fontId="151" fillId="0" borderId="61" xfId="25357" applyNumberFormat="1" applyFont="1" applyFill="1" applyBorder="1"/>
    <xf numFmtId="43" fontId="9" fillId="0" borderId="0" xfId="1" applyFont="1" applyFill="1"/>
    <xf numFmtId="49" fontId="13" fillId="0" borderId="0" xfId="21237" applyNumberFormat="1" applyFill="1"/>
    <xf numFmtId="0" fontId="13" fillId="0" borderId="0" xfId="21237" applyNumberFormat="1" applyFill="1"/>
    <xf numFmtId="49" fontId="13" fillId="0" borderId="0" xfId="21237" applyNumberFormat="1" applyFill="1" applyAlignment="1">
      <alignment horizontal="center"/>
    </xf>
    <xf numFmtId="0" fontId="13" fillId="0" borderId="0" xfId="21237" applyFill="1"/>
    <xf numFmtId="49" fontId="13" fillId="0" borderId="0" xfId="21237" applyNumberFormat="1" applyFont="1" applyFill="1" applyAlignment="1">
      <alignment horizontal="center"/>
    </xf>
    <xf numFmtId="0" fontId="2" fillId="0" borderId="0" xfId="26663"/>
    <xf numFmtId="0" fontId="13" fillId="0" borderId="0" xfId="21237" applyBorder="1"/>
    <xf numFmtId="49" fontId="155" fillId="0" borderId="0" xfId="26664" applyNumberFormat="1" applyFont="1" applyBorder="1" applyAlignment="1">
      <alignment horizontal="center"/>
    </xf>
    <xf numFmtId="0" fontId="13" fillId="0" borderId="0" xfId="21237"/>
    <xf numFmtId="49" fontId="109" fillId="0" borderId="0" xfId="21237" applyNumberFormat="1" applyFont="1" applyFill="1" applyAlignment="1">
      <alignment horizontal="center"/>
    </xf>
    <xf numFmtId="43" fontId="2" fillId="0" borderId="0" xfId="26663" applyNumberFormat="1"/>
    <xf numFmtId="49" fontId="13" fillId="0" borderId="0" xfId="21237" applyNumberFormat="1" applyFont="1" applyFill="1"/>
    <xf numFmtId="49" fontId="155" fillId="0" borderId="56" xfId="26664" applyNumberFormat="1" applyFont="1" applyBorder="1" applyAlignment="1">
      <alignment horizontal="center"/>
    </xf>
    <xf numFmtId="49" fontId="155" fillId="0" borderId="57" xfId="26664" applyNumberFormat="1" applyFont="1" applyBorder="1" applyAlignment="1">
      <alignment horizontal="center"/>
    </xf>
    <xf numFmtId="49" fontId="13" fillId="0" borderId="0" xfId="21237" applyNumberFormat="1" applyFill="1" applyAlignment="1">
      <alignment horizontal="right"/>
    </xf>
    <xf numFmtId="49" fontId="13" fillId="0" borderId="0" xfId="21237" applyNumberFormat="1" applyFont="1" applyFill="1" applyAlignment="1">
      <alignment horizontal="right"/>
    </xf>
    <xf numFmtId="49" fontId="13" fillId="0" borderId="0" xfId="21237" applyNumberFormat="1"/>
    <xf numFmtId="0" fontId="55" fillId="0" borderId="0" xfId="26663" applyFont="1"/>
    <xf numFmtId="49" fontId="31" fillId="0" borderId="0" xfId="21237" applyNumberFormat="1" applyFont="1" applyFill="1"/>
    <xf numFmtId="0" fontId="156" fillId="0" borderId="0" xfId="21237" applyNumberFormat="1" applyFont="1" applyFill="1" applyAlignment="1">
      <alignment horizontal="left"/>
    </xf>
    <xf numFmtId="49" fontId="156" fillId="0" borderId="0" xfId="21237" applyNumberFormat="1" applyFont="1" applyFill="1"/>
    <xf numFmtId="49" fontId="156" fillId="0" borderId="0" xfId="21237" applyNumberFormat="1" applyFont="1" applyFill="1" applyAlignment="1">
      <alignment horizontal="center"/>
    </xf>
    <xf numFmtId="49" fontId="156" fillId="0" borderId="0" xfId="21237" quotePrefix="1" applyNumberFormat="1" applyFont="1" applyFill="1" applyAlignment="1">
      <alignment horizontal="center"/>
    </xf>
    <xf numFmtId="0" fontId="55" fillId="0" borderId="8" xfId="26663" applyFont="1" applyBorder="1"/>
    <xf numFmtId="0" fontId="13" fillId="90" borderId="0" xfId="21237" applyFill="1"/>
    <xf numFmtId="0" fontId="13" fillId="90" borderId="0" xfId="21237" applyFont="1" applyFill="1"/>
    <xf numFmtId="0" fontId="13" fillId="0" borderId="0" xfId="21237" applyNumberFormat="1"/>
    <xf numFmtId="43" fontId="13" fillId="0" borderId="0" xfId="19814" applyFont="1" applyFill="1"/>
    <xf numFmtId="43" fontId="13" fillId="0" borderId="0" xfId="19749" applyFont="1" applyFill="1"/>
    <xf numFmtId="43" fontId="13" fillId="0" borderId="0" xfId="19849" applyFont="1" applyFill="1"/>
    <xf numFmtId="43" fontId="13" fillId="0" borderId="0" xfId="19815" applyFont="1" applyFill="1"/>
    <xf numFmtId="43" fontId="13" fillId="0" borderId="0" xfId="19810" applyFont="1" applyFill="1"/>
    <xf numFmtId="43" fontId="13" fillId="0" borderId="0" xfId="17" applyFont="1" applyFill="1"/>
    <xf numFmtId="43" fontId="13" fillId="0" borderId="0" xfId="19795" applyFont="1" applyFill="1"/>
    <xf numFmtId="43" fontId="13" fillId="0" borderId="0" xfId="19793" applyFont="1" applyFill="1"/>
    <xf numFmtId="43" fontId="13" fillId="0" borderId="0" xfId="19792" applyFont="1" applyFill="1"/>
    <xf numFmtId="43" fontId="13" fillId="0" borderId="0" xfId="19757" applyFont="1" applyFill="1"/>
    <xf numFmtId="43" fontId="13" fillId="0" borderId="0" xfId="19751" applyFont="1" applyFill="1"/>
    <xf numFmtId="43" fontId="13" fillId="0" borderId="0" xfId="19846" applyFont="1" applyFill="1"/>
    <xf numFmtId="49" fontId="13" fillId="0" borderId="0" xfId="21237" applyNumberFormat="1" applyFont="1"/>
    <xf numFmtId="0" fontId="2" fillId="0" borderId="0" xfId="26663" applyFill="1"/>
    <xf numFmtId="43" fontId="2" fillId="0" borderId="0" xfId="26663" applyNumberFormat="1" applyFill="1"/>
    <xf numFmtId="49" fontId="13" fillId="0" borderId="0" xfId="26665" applyNumberFormat="1" applyFill="1"/>
    <xf numFmtId="49" fontId="13" fillId="0" borderId="0" xfId="22103" applyNumberFormat="1" applyFill="1"/>
    <xf numFmtId="49" fontId="13" fillId="0" borderId="0" xfId="21833" applyNumberFormat="1" applyFill="1"/>
    <xf numFmtId="49" fontId="13" fillId="0" borderId="0" xfId="21780" applyNumberFormat="1" applyFont="1" applyFill="1"/>
    <xf numFmtId="49" fontId="13" fillId="0" borderId="0" xfId="21753" applyNumberFormat="1" applyFont="1" applyFill="1"/>
    <xf numFmtId="49" fontId="13" fillId="0" borderId="0" xfId="21725" applyNumberFormat="1" applyFont="1" applyFill="1"/>
    <xf numFmtId="49" fontId="13" fillId="0" borderId="0" xfId="21700" applyNumberFormat="1" applyFont="1" applyFill="1"/>
    <xf numFmtId="49" fontId="13" fillId="0" borderId="0" xfId="21611" applyNumberFormat="1" applyFont="1" applyFill="1"/>
    <xf numFmtId="49" fontId="13" fillId="0" borderId="0" xfId="26666" applyNumberFormat="1" applyFont="1" applyFill="1"/>
    <xf numFmtId="49" fontId="13" fillId="0" borderId="0" xfId="21556" applyNumberFormat="1" applyFont="1" applyFill="1"/>
    <xf numFmtId="49" fontId="13" fillId="0" borderId="0" xfId="22012" applyNumberFormat="1" applyFont="1" applyFill="1"/>
    <xf numFmtId="49" fontId="13" fillId="0" borderId="0" xfId="26665" applyNumberFormat="1" applyFont="1" applyFill="1"/>
    <xf numFmtId="43" fontId="13" fillId="0" borderId="10" xfId="19749" applyFont="1" applyFill="1" applyBorder="1"/>
    <xf numFmtId="43" fontId="13" fillId="0" borderId="10" xfId="19849" applyFont="1" applyFill="1" applyBorder="1"/>
    <xf numFmtId="43" fontId="13" fillId="0" borderId="10" xfId="19815" applyFont="1" applyFill="1" applyBorder="1"/>
    <xf numFmtId="43" fontId="13" fillId="0" borderId="10" xfId="19810" applyFont="1" applyFill="1" applyBorder="1"/>
    <xf numFmtId="43" fontId="13" fillId="0" borderId="10" xfId="17" applyFont="1" applyFill="1" applyBorder="1"/>
    <xf numFmtId="43" fontId="13" fillId="0" borderId="10" xfId="19795" applyFont="1" applyFill="1" applyBorder="1"/>
    <xf numFmtId="43" fontId="13" fillId="0" borderId="10" xfId="19793" applyFont="1" applyFill="1" applyBorder="1"/>
    <xf numFmtId="43" fontId="13" fillId="0" borderId="10" xfId="19792" applyFont="1" applyFill="1" applyBorder="1"/>
    <xf numFmtId="43" fontId="13" fillId="0" borderId="10" xfId="19757" applyFont="1" applyFill="1" applyBorder="1"/>
    <xf numFmtId="43" fontId="13" fillId="0" borderId="10" xfId="19751" applyFont="1" applyFill="1" applyBorder="1"/>
    <xf numFmtId="43" fontId="13" fillId="0" borderId="10" xfId="19846" applyFont="1" applyFill="1" applyBorder="1"/>
    <xf numFmtId="43" fontId="0" fillId="0" borderId="0" xfId="19757" applyFont="1"/>
    <xf numFmtId="43" fontId="13" fillId="0" borderId="0" xfId="26667" applyFont="1" applyFill="1"/>
    <xf numFmtId="43" fontId="13" fillId="0" borderId="0" xfId="19748" applyFont="1"/>
    <xf numFmtId="43" fontId="13" fillId="0" borderId="0" xfId="19749" applyFont="1" applyFill="1" applyBorder="1"/>
    <xf numFmtId="43" fontId="13" fillId="0" borderId="0" xfId="19849" applyFont="1" applyFill="1" applyBorder="1"/>
    <xf numFmtId="43" fontId="13" fillId="0" borderId="0" xfId="19815" applyFont="1" applyFill="1" applyBorder="1"/>
    <xf numFmtId="43" fontId="13" fillId="0" borderId="0" xfId="19810" applyFont="1" applyFill="1" applyBorder="1"/>
    <xf numFmtId="43" fontId="13" fillId="0" borderId="0" xfId="17" applyFont="1" applyFill="1" applyBorder="1"/>
    <xf numFmtId="43" fontId="13" fillId="0" borderId="0" xfId="19795" applyFont="1" applyFill="1" applyBorder="1"/>
    <xf numFmtId="43" fontId="13" fillId="0" borderId="0" xfId="19793" applyFont="1" applyFill="1" applyBorder="1"/>
    <xf numFmtId="43" fontId="13" fillId="0" borderId="0" xfId="19792" applyFont="1" applyFill="1" applyBorder="1"/>
    <xf numFmtId="43" fontId="13" fillId="0" borderId="0" xfId="19757" applyFont="1" applyFill="1" applyBorder="1"/>
    <xf numFmtId="43" fontId="13" fillId="0" borderId="0" xfId="19751" applyFont="1" applyFill="1" applyBorder="1"/>
    <xf numFmtId="43" fontId="13" fillId="0" borderId="0" xfId="19846" applyFont="1" applyFill="1" applyBorder="1"/>
    <xf numFmtId="43" fontId="13" fillId="0" borderId="8" xfId="19749" applyFont="1" applyFill="1" applyBorder="1"/>
    <xf numFmtId="43" fontId="13" fillId="0" borderId="8" xfId="19849" applyFont="1" applyFill="1" applyBorder="1"/>
    <xf numFmtId="43" fontId="13" fillId="0" borderId="8" xfId="19815" applyFont="1" applyFill="1" applyBorder="1"/>
    <xf numFmtId="43" fontId="13" fillId="0" borderId="8" xfId="19810" applyFont="1" applyFill="1" applyBorder="1"/>
    <xf numFmtId="43" fontId="13" fillId="0" borderId="8" xfId="17" applyFont="1" applyFill="1" applyBorder="1"/>
    <xf numFmtId="43" fontId="13" fillId="0" borderId="8" xfId="19795" applyFont="1" applyFill="1" applyBorder="1"/>
    <xf numFmtId="43" fontId="13" fillId="0" borderId="8" xfId="19793" applyFont="1" applyFill="1" applyBorder="1"/>
    <xf numFmtId="43" fontId="13" fillId="0" borderId="8" xfId="19792" applyFont="1" applyFill="1" applyBorder="1"/>
    <xf numFmtId="43" fontId="13" fillId="0" borderId="8" xfId="19757" applyFont="1" applyFill="1" applyBorder="1"/>
    <xf numFmtId="43" fontId="13" fillId="0" borderId="8" xfId="19751" applyFont="1" applyFill="1" applyBorder="1"/>
    <xf numFmtId="43" fontId="13" fillId="0" borderId="8" xfId="19846" applyFont="1" applyFill="1" applyBorder="1"/>
    <xf numFmtId="43" fontId="13" fillId="0" borderId="0" xfId="19749" applyNumberFormat="1" applyFont="1" applyFill="1"/>
    <xf numFmtId="43" fontId="13" fillId="0" borderId="0" xfId="19815" applyNumberFormat="1" applyFont="1" applyFill="1"/>
    <xf numFmtId="43" fontId="13" fillId="0" borderId="0" xfId="19810" applyNumberFormat="1" applyFont="1" applyFill="1"/>
    <xf numFmtId="43" fontId="13" fillId="0" borderId="0" xfId="17" applyNumberFormat="1" applyFont="1" applyFill="1"/>
    <xf numFmtId="43" fontId="13" fillId="0" borderId="0" xfId="19795" applyNumberFormat="1" applyFont="1" applyFill="1"/>
    <xf numFmtId="43" fontId="13" fillId="0" borderId="0" xfId="19793" applyNumberFormat="1" applyFont="1" applyFill="1"/>
    <xf numFmtId="43" fontId="13" fillId="0" borderId="0" xfId="19792" applyNumberFormat="1" applyFont="1" applyFill="1"/>
    <xf numFmtId="43" fontId="13" fillId="0" borderId="0" xfId="19757" applyNumberFormat="1" applyFont="1" applyFill="1"/>
    <xf numFmtId="43" fontId="13" fillId="0" borderId="0" xfId="19751" applyNumberFormat="1" applyFont="1" applyFill="1"/>
    <xf numFmtId="43" fontId="13" fillId="0" borderId="0" xfId="19846" applyNumberFormat="1" applyFont="1" applyFill="1"/>
    <xf numFmtId="43" fontId="13" fillId="0" borderId="12" xfId="19749" applyNumberFormat="1" applyFont="1" applyFill="1" applyBorder="1"/>
    <xf numFmtId="43" fontId="13" fillId="0" borderId="12" xfId="19849" applyFont="1" applyFill="1" applyBorder="1"/>
    <xf numFmtId="43" fontId="13" fillId="0" borderId="12" xfId="19815" applyNumberFormat="1" applyFont="1" applyFill="1" applyBorder="1"/>
    <xf numFmtId="43" fontId="13" fillId="0" borderId="12" xfId="19810" applyNumberFormat="1" applyFont="1" applyFill="1" applyBorder="1"/>
    <xf numFmtId="43" fontId="13" fillId="0" borderId="12" xfId="17" applyNumberFormat="1" applyFont="1" applyFill="1" applyBorder="1"/>
    <xf numFmtId="43" fontId="13" fillId="0" borderId="12" xfId="19795" applyNumberFormat="1" applyFont="1" applyFill="1" applyBorder="1"/>
    <xf numFmtId="43" fontId="13" fillId="0" borderId="12" xfId="19793" applyNumberFormat="1" applyFont="1" applyFill="1" applyBorder="1"/>
    <xf numFmtId="43" fontId="13" fillId="0" borderId="12" xfId="19792" applyNumberFormat="1" applyFont="1" applyFill="1" applyBorder="1"/>
    <xf numFmtId="43" fontId="13" fillId="0" borderId="12" xfId="19757" applyNumberFormat="1" applyFont="1" applyFill="1" applyBorder="1"/>
    <xf numFmtId="43" fontId="13" fillId="0" borderId="12" xfId="19751" applyNumberFormat="1" applyFont="1" applyFill="1" applyBorder="1"/>
    <xf numFmtId="43" fontId="13" fillId="0" borderId="12" xfId="19846" applyNumberFormat="1" applyFont="1" applyFill="1" applyBorder="1"/>
    <xf numFmtId="43" fontId="13" fillId="0" borderId="8" xfId="19749" applyNumberFormat="1" applyFont="1" applyFill="1" applyBorder="1"/>
    <xf numFmtId="43" fontId="13" fillId="0" borderId="8" xfId="19815" applyNumberFormat="1" applyFont="1" applyFill="1" applyBorder="1"/>
    <xf numFmtId="43" fontId="13" fillId="0" borderId="8" xfId="19810" applyNumberFormat="1" applyFont="1" applyFill="1" applyBorder="1"/>
    <xf numFmtId="43" fontId="13" fillId="0" borderId="8" xfId="17" applyNumberFormat="1" applyFont="1" applyFill="1" applyBorder="1"/>
    <xf numFmtId="43" fontId="13" fillId="0" borderId="8" xfId="19795" applyNumberFormat="1" applyFont="1" applyFill="1" applyBorder="1"/>
    <xf numFmtId="43" fontId="13" fillId="0" borderId="8" xfId="19793" applyNumberFormat="1" applyFont="1" applyFill="1" applyBorder="1"/>
    <xf numFmtId="43" fontId="13" fillId="0" borderId="8" xfId="19792" applyNumberFormat="1" applyFont="1" applyFill="1" applyBorder="1"/>
    <xf numFmtId="43" fontId="13" fillId="0" borderId="8" xfId="19757" applyNumberFormat="1" applyFont="1" applyFill="1" applyBorder="1"/>
    <xf numFmtId="43" fontId="13" fillId="0" borderId="8" xfId="19751" applyNumberFormat="1" applyFont="1" applyFill="1" applyBorder="1"/>
    <xf numFmtId="43" fontId="13" fillId="0" borderId="8" xfId="19846" applyNumberFormat="1" applyFont="1" applyFill="1" applyBorder="1"/>
    <xf numFmtId="49" fontId="13" fillId="0" borderId="0" xfId="21806" applyNumberFormat="1" applyFill="1"/>
    <xf numFmtId="0" fontId="13" fillId="0" borderId="0" xfId="26665" applyNumberFormat="1" applyFill="1"/>
    <xf numFmtId="0" fontId="13" fillId="0" borderId="0" xfId="22103" applyFill="1"/>
    <xf numFmtId="0" fontId="13" fillId="0" borderId="0" xfId="21833" applyNumberFormat="1" applyFill="1"/>
    <xf numFmtId="0" fontId="13" fillId="0" borderId="0" xfId="21780" applyNumberFormat="1" applyFont="1" applyFill="1"/>
    <xf numFmtId="0" fontId="13" fillId="0" borderId="0" xfId="21753" applyNumberFormat="1" applyFont="1" applyFill="1"/>
    <xf numFmtId="0" fontId="13" fillId="0" borderId="0" xfId="21725" applyNumberFormat="1" applyFont="1" applyFill="1"/>
    <xf numFmtId="0" fontId="13" fillId="0" borderId="0" xfId="21700" applyNumberFormat="1" applyFont="1" applyFill="1"/>
    <xf numFmtId="0" fontId="13" fillId="0" borderId="0" xfId="21611" applyNumberFormat="1" applyFont="1" applyFill="1"/>
    <xf numFmtId="0" fontId="13" fillId="0" borderId="0" xfId="26666" applyNumberFormat="1" applyFont="1" applyFill="1"/>
    <xf numFmtId="0" fontId="13" fillId="0" borderId="0" xfId="21556" applyNumberFormat="1" applyFont="1" applyFill="1"/>
    <xf numFmtId="0" fontId="13" fillId="0" borderId="0" xfId="22012" applyNumberFormat="1" applyFont="1" applyFill="1"/>
    <xf numFmtId="0" fontId="13" fillId="0" borderId="0" xfId="26665" applyNumberFormat="1" applyFont="1" applyFill="1"/>
    <xf numFmtId="43" fontId="13" fillId="0" borderId="0" xfId="26665" applyNumberFormat="1" applyFill="1"/>
    <xf numFmtId="43" fontId="13" fillId="0" borderId="0" xfId="22103" applyNumberFormat="1" applyFill="1"/>
    <xf numFmtId="43" fontId="13" fillId="0" borderId="0" xfId="21833" applyNumberFormat="1" applyFill="1"/>
    <xf numFmtId="43" fontId="13" fillId="0" borderId="0" xfId="21780" applyNumberFormat="1" applyFont="1" applyFill="1"/>
    <xf numFmtId="43" fontId="13" fillId="0" borderId="0" xfId="21753" applyNumberFormat="1" applyFont="1" applyFill="1"/>
    <xf numFmtId="43" fontId="13" fillId="0" borderId="0" xfId="21725" applyNumberFormat="1" applyFont="1" applyFill="1"/>
    <xf numFmtId="43" fontId="13" fillId="0" borderId="0" xfId="21700" applyNumberFormat="1" applyFont="1" applyFill="1"/>
    <xf numFmtId="43" fontId="13" fillId="0" borderId="0" xfId="21611" applyNumberFormat="1" applyFont="1" applyFill="1"/>
    <xf numFmtId="43" fontId="13" fillId="0" borderId="0" xfId="26666" applyNumberFormat="1" applyFont="1" applyFill="1"/>
    <xf numFmtId="43" fontId="13" fillId="0" borderId="0" xfId="21556" applyNumberFormat="1" applyFont="1" applyFill="1"/>
    <xf numFmtId="43" fontId="13" fillId="0" borderId="0" xfId="22012" applyNumberFormat="1" applyFont="1" applyFill="1"/>
    <xf numFmtId="43" fontId="13" fillId="0" borderId="0" xfId="26665" applyNumberFormat="1" applyFont="1" applyFill="1"/>
    <xf numFmtId="49" fontId="31" fillId="0" borderId="0" xfId="21237" applyNumberFormat="1" applyFont="1"/>
    <xf numFmtId="43" fontId="13" fillId="0" borderId="10" xfId="19757" applyFont="1" applyBorder="1"/>
    <xf numFmtId="0" fontId="13" fillId="0" borderId="0" xfId="21237" applyNumberFormat="1" applyFont="1" applyFill="1"/>
    <xf numFmtId="43" fontId="13" fillId="0" borderId="0" xfId="19761" applyFont="1" applyFill="1"/>
    <xf numFmtId="43" fontId="13" fillId="0" borderId="0" xfId="19816" applyFont="1" applyFill="1"/>
    <xf numFmtId="43" fontId="13" fillId="0" borderId="0" xfId="19818" applyFont="1" applyFill="1"/>
    <xf numFmtId="43" fontId="13" fillId="0" borderId="0" xfId="19850" applyFont="1" applyFill="1"/>
    <xf numFmtId="43" fontId="13" fillId="0" borderId="0" xfId="19847" applyFont="1" applyFill="1"/>
    <xf numFmtId="0" fontId="13" fillId="0" borderId="0" xfId="21237" quotePrefix="1" applyNumberFormat="1" applyFill="1"/>
    <xf numFmtId="49" fontId="13" fillId="0" borderId="0" xfId="22126" applyNumberFormat="1" applyFill="1"/>
    <xf numFmtId="49" fontId="13" fillId="0" borderId="0" xfId="22057" applyNumberFormat="1" applyFont="1" applyFill="1"/>
    <xf numFmtId="43" fontId="13" fillId="0" borderId="10" xfId="19850" applyFont="1" applyFill="1" applyBorder="1"/>
    <xf numFmtId="43" fontId="13" fillId="0" borderId="10" xfId="19847" applyFont="1" applyFill="1" applyBorder="1"/>
    <xf numFmtId="43" fontId="13" fillId="0" borderId="0" xfId="19757" applyFont="1"/>
    <xf numFmtId="43" fontId="13" fillId="0" borderId="0" xfId="19847" applyFont="1" applyFill="1" applyBorder="1"/>
    <xf numFmtId="43" fontId="0" fillId="0" borderId="0" xfId="19757" applyFont="1" applyFill="1" applyBorder="1"/>
    <xf numFmtId="43" fontId="0" fillId="0" borderId="0" xfId="19757" applyFont="1" applyFill="1"/>
    <xf numFmtId="43" fontId="0" fillId="0" borderId="8" xfId="19757" applyFont="1" applyFill="1" applyBorder="1"/>
    <xf numFmtId="43" fontId="13" fillId="0" borderId="0" xfId="19748" applyFont="1" applyFill="1"/>
    <xf numFmtId="49" fontId="13" fillId="0" borderId="0" xfId="21456" applyNumberFormat="1" applyFill="1"/>
    <xf numFmtId="43" fontId="13" fillId="0" borderId="0" xfId="19850" applyFont="1" applyFill="1" applyBorder="1"/>
    <xf numFmtId="49" fontId="13" fillId="0" borderId="0" xfId="21237" quotePrefix="1" applyNumberFormat="1"/>
    <xf numFmtId="49" fontId="157" fillId="0" borderId="0" xfId="26666" applyNumberFormat="1"/>
    <xf numFmtId="49" fontId="157" fillId="0" borderId="0" xfId="26666" quotePrefix="1" applyNumberFormat="1"/>
    <xf numFmtId="0" fontId="13" fillId="0" borderId="0" xfId="21237" quotePrefix="1" applyNumberFormat="1"/>
    <xf numFmtId="49" fontId="139" fillId="0" borderId="0" xfId="21237" applyNumberFormat="1" applyFont="1"/>
    <xf numFmtId="0" fontId="139" fillId="0" borderId="0" xfId="21237" applyNumberFormat="1" applyFont="1"/>
    <xf numFmtId="0" fontId="139" fillId="0" borderId="0" xfId="21237" quotePrefix="1" applyNumberFormat="1" applyFont="1"/>
    <xf numFmtId="0" fontId="13" fillId="0" borderId="0" xfId="21237" quotePrefix="1" applyNumberFormat="1" applyFont="1"/>
    <xf numFmtId="49" fontId="13" fillId="0" borderId="0" xfId="26666" applyNumberFormat="1" applyFont="1"/>
    <xf numFmtId="0" fontId="13" fillId="0" borderId="0" xfId="26666" quotePrefix="1" applyNumberFormat="1" applyFont="1"/>
    <xf numFmtId="43" fontId="13" fillId="0" borderId="0" xfId="173" applyFont="1" applyFill="1"/>
    <xf numFmtId="0" fontId="13" fillId="0" borderId="0" xfId="21237" applyNumberFormat="1" applyAlignment="1">
      <alignment horizontal="left"/>
    </xf>
    <xf numFmtId="43" fontId="13" fillId="0" borderId="19" xfId="19749" applyFont="1" applyFill="1" applyBorder="1"/>
    <xf numFmtId="43" fontId="13" fillId="0" borderId="19" xfId="19850" applyFont="1" applyFill="1" applyBorder="1"/>
    <xf numFmtId="43" fontId="13" fillId="0" borderId="19" xfId="19815" applyFont="1" applyFill="1" applyBorder="1"/>
    <xf numFmtId="43" fontId="13" fillId="0" borderId="19" xfId="19810" applyFont="1" applyFill="1" applyBorder="1"/>
    <xf numFmtId="43" fontId="13" fillId="0" borderId="19" xfId="17" applyFont="1" applyFill="1" applyBorder="1"/>
    <xf numFmtId="43" fontId="13" fillId="0" borderId="19" xfId="19795" applyFont="1" applyFill="1" applyBorder="1"/>
    <xf numFmtId="43" fontId="13" fillId="0" borderId="19" xfId="19793" applyFont="1" applyFill="1" applyBorder="1"/>
    <xf numFmtId="43" fontId="13" fillId="0" borderId="19" xfId="19792" applyFont="1" applyFill="1" applyBorder="1"/>
    <xf numFmtId="43" fontId="13" fillId="0" borderId="19" xfId="19757" applyFont="1" applyFill="1" applyBorder="1"/>
    <xf numFmtId="43" fontId="13" fillId="0" borderId="19" xfId="19751" applyFont="1" applyFill="1" applyBorder="1"/>
    <xf numFmtId="43" fontId="13" fillId="0" borderId="19" xfId="19847" applyFont="1" applyFill="1" applyBorder="1"/>
    <xf numFmtId="2" fontId="13" fillId="0" borderId="0" xfId="21806" applyNumberFormat="1" applyFill="1" applyAlignment="1">
      <alignment wrapText="1"/>
    </xf>
    <xf numFmtId="2" fontId="13" fillId="0" borderId="0" xfId="21237" applyNumberFormat="1" applyFont="1" applyAlignment="1">
      <alignment wrapText="1"/>
    </xf>
    <xf numFmtId="2" fontId="13" fillId="0" borderId="0" xfId="21806" applyNumberFormat="1" applyFont="1" applyFill="1" applyAlignment="1">
      <alignment wrapText="1"/>
    </xf>
    <xf numFmtId="49" fontId="13" fillId="0" borderId="0" xfId="21753" applyNumberFormat="1" applyFill="1"/>
    <xf numFmtId="49" fontId="14" fillId="0" borderId="0" xfId="21237" applyNumberFormat="1" applyFont="1"/>
    <xf numFmtId="49" fontId="13" fillId="0" borderId="0" xfId="21806" applyNumberFormat="1" applyFont="1" applyFill="1"/>
    <xf numFmtId="2" fontId="13" fillId="0" borderId="0" xfId="21237" applyNumberFormat="1"/>
    <xf numFmtId="0" fontId="139" fillId="0" borderId="0" xfId="21237" applyNumberFormat="1" applyFont="1" applyFill="1"/>
    <xf numFmtId="49" fontId="13" fillId="0" borderId="0" xfId="26668" applyNumberFormat="1" applyFont="1" applyFill="1"/>
    <xf numFmtId="43" fontId="13" fillId="0" borderId="19" xfId="19757" applyFont="1" applyBorder="1"/>
    <xf numFmtId="43" fontId="2" fillId="0" borderId="0" xfId="26667" applyFont="1"/>
    <xf numFmtId="0" fontId="13" fillId="0" borderId="0" xfId="21237" applyFont="1" applyFill="1"/>
    <xf numFmtId="0" fontId="157" fillId="0" borderId="0" xfId="26666"/>
    <xf numFmtId="165" fontId="2" fillId="0" borderId="0" xfId="26667" applyNumberFormat="1" applyFont="1"/>
    <xf numFmtId="43" fontId="13" fillId="0" borderId="0" xfId="21237" applyNumberFormat="1" applyFill="1"/>
    <xf numFmtId="185" fontId="2" fillId="0" borderId="0" xfId="26663" applyNumberFormat="1"/>
    <xf numFmtId="10" fontId="13" fillId="0" borderId="0" xfId="21237" applyNumberFormat="1"/>
    <xf numFmtId="0" fontId="31" fillId="0" borderId="0" xfId="21237" applyFont="1" applyFill="1"/>
    <xf numFmtId="10" fontId="55" fillId="0" borderId="0" xfId="26663" applyNumberFormat="1" applyFont="1" applyFill="1"/>
    <xf numFmtId="43" fontId="13" fillId="0" borderId="0" xfId="21237" applyNumberFormat="1"/>
    <xf numFmtId="43" fontId="2" fillId="91" borderId="0" xfId="26663" applyNumberFormat="1" applyFill="1"/>
    <xf numFmtId="39" fontId="2" fillId="91" borderId="0" xfId="26663" applyNumberFormat="1" applyFill="1"/>
    <xf numFmtId="0" fontId="9" fillId="91" borderId="5" xfId="0" applyFont="1" applyFill="1" applyBorder="1" applyAlignment="1" applyProtection="1">
      <alignment horizontal="left"/>
    </xf>
    <xf numFmtId="0" fontId="9" fillId="91" borderId="5" xfId="0" applyFont="1" applyFill="1" applyBorder="1" applyAlignment="1" applyProtection="1">
      <alignment horizontal="centerContinuous"/>
    </xf>
    <xf numFmtId="0" fontId="9" fillId="91" borderId="4" xfId="0" applyFont="1" applyFill="1" applyBorder="1" applyAlignment="1" applyProtection="1">
      <alignment horizontal="centerContinuous"/>
    </xf>
    <xf numFmtId="0" fontId="1" fillId="0" borderId="0" xfId="26669"/>
    <xf numFmtId="0" fontId="35" fillId="0" borderId="0" xfId="26669" applyFont="1"/>
    <xf numFmtId="0" fontId="36" fillId="0" borderId="0" xfId="26669" applyFont="1" applyAlignment="1">
      <alignment horizontal="centerContinuous"/>
    </xf>
    <xf numFmtId="0" fontId="35" fillId="0" borderId="0" xfId="26669" applyFont="1" applyAlignment="1">
      <alignment horizontal="centerContinuous"/>
    </xf>
    <xf numFmtId="166" fontId="35" fillId="0" borderId="0" xfId="26671" applyNumberFormat="1" applyFont="1" applyAlignment="1">
      <alignment horizontal="centerContinuous"/>
    </xf>
    <xf numFmtId="0" fontId="36" fillId="0" borderId="0" xfId="26669" applyFont="1" applyFill="1" applyAlignment="1">
      <alignment horizontal="centerContinuous"/>
    </xf>
    <xf numFmtId="0" fontId="35" fillId="0" borderId="0" xfId="26669" applyFont="1" applyFill="1" applyAlignment="1">
      <alignment horizontal="centerContinuous"/>
    </xf>
    <xf numFmtId="166" fontId="35" fillId="0" borderId="0" xfId="26671" applyNumberFormat="1" applyFont="1" applyFill="1" applyAlignment="1">
      <alignment horizontal="centerContinuous"/>
    </xf>
    <xf numFmtId="0" fontId="35" fillId="0" borderId="0" xfId="26669" applyFont="1" applyFill="1"/>
    <xf numFmtId="166" fontId="35" fillId="0" borderId="0" xfId="26671" applyNumberFormat="1" applyFont="1"/>
    <xf numFmtId="0" fontId="37" fillId="0" borderId="0" xfId="26669" applyFont="1"/>
    <xf numFmtId="0" fontId="36" fillId="0" borderId="8" xfId="26669" applyFont="1" applyBorder="1" applyAlignment="1">
      <alignment horizontal="centerContinuous"/>
    </xf>
    <xf numFmtId="0" fontId="37" fillId="0" borderId="0" xfId="26669" applyFont="1" applyAlignment="1">
      <alignment horizontal="center"/>
    </xf>
    <xf numFmtId="166" fontId="37" fillId="0" borderId="0" xfId="26671" applyNumberFormat="1" applyFont="1" applyAlignment="1">
      <alignment horizontal="center"/>
    </xf>
    <xf numFmtId="0" fontId="35" fillId="0" borderId="0" xfId="26669" applyFont="1" applyAlignment="1">
      <alignment horizontal="center"/>
    </xf>
    <xf numFmtId="0" fontId="36" fillId="0" borderId="0" xfId="26669" applyFont="1"/>
    <xf numFmtId="165" fontId="35" fillId="0" borderId="0" xfId="26669" applyNumberFormat="1" applyFont="1"/>
    <xf numFmtId="167" fontId="35" fillId="0" borderId="0" xfId="26669" applyNumberFormat="1" applyFont="1" applyFill="1"/>
    <xf numFmtId="0" fontId="35" fillId="0" borderId="8" xfId="26669" applyFont="1" applyBorder="1"/>
    <xf numFmtId="166" fontId="35" fillId="0" borderId="8" xfId="26671" applyNumberFormat="1" applyFont="1" applyBorder="1"/>
    <xf numFmtId="0" fontId="160" fillId="0" borderId="20" xfId="26669" applyFont="1" applyBorder="1"/>
    <xf numFmtId="0" fontId="35" fillId="0" borderId="20" xfId="26669" applyFont="1" applyBorder="1"/>
    <xf numFmtId="0" fontId="35" fillId="0" borderId="20" xfId="26669" applyFont="1" applyFill="1" applyBorder="1"/>
    <xf numFmtId="165" fontId="35" fillId="0" borderId="20" xfId="26669" applyNumberFormat="1" applyFont="1" applyBorder="1"/>
    <xf numFmtId="166" fontId="35" fillId="0" borderId="20" xfId="26671" applyNumberFormat="1" applyFont="1" applyBorder="1"/>
    <xf numFmtId="0" fontId="22" fillId="0" borderId="0" xfId="26669" applyFont="1"/>
    <xf numFmtId="0" fontId="22" fillId="0" borderId="0" xfId="26669" applyFont="1" applyFill="1"/>
    <xf numFmtId="0" fontId="22" fillId="0" borderId="0" xfId="26669" applyFont="1" applyAlignment="1">
      <alignment horizontal="center"/>
    </xf>
    <xf numFmtId="167" fontId="22" fillId="0" borderId="0" xfId="26669" applyNumberFormat="1" applyFont="1" applyFill="1"/>
    <xf numFmtId="165" fontId="22" fillId="0" borderId="0" xfId="26669" applyNumberFormat="1" applyFont="1"/>
    <xf numFmtId="166" fontId="35" fillId="0" borderId="0" xfId="26671" applyNumberFormat="1" applyFont="1" applyBorder="1"/>
    <xf numFmtId="165" fontId="22" fillId="0" borderId="8" xfId="26669" applyNumberFormat="1" applyFont="1" applyBorder="1"/>
    <xf numFmtId="166" fontId="22" fillId="0" borderId="0" xfId="26671" applyNumberFormat="1" applyFont="1"/>
    <xf numFmtId="165" fontId="22" fillId="0" borderId="19" xfId="26669" applyNumberFormat="1" applyFont="1" applyBorder="1"/>
    <xf numFmtId="37" fontId="9" fillId="91" borderId="5" xfId="0" applyNumberFormat="1" applyFont="1" applyFill="1" applyBorder="1" applyProtection="1"/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9" fontId="31" fillId="0" borderId="0" xfId="21237" applyNumberFormat="1" applyFont="1" applyFill="1" applyAlignment="1">
      <alignment horizontal="center" wrapText="1"/>
    </xf>
    <xf numFmtId="10" fontId="12" fillId="0" borderId="0" xfId="26672" applyNumberFormat="1" applyFont="1" applyFill="1"/>
    <xf numFmtId="0" fontId="12" fillId="0" borderId="0" xfId="0" applyFont="1" applyFill="1"/>
  </cellXfs>
  <cellStyles count="26673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E01D32D2-6132-4B91-8FFC-6A2B37B55804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60" xfId="26670" xr:uid="{00000000-0005-0000-0000-00005968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25" xfId="26671" xr:uid="{00000000-0005-0000-0000-00005A68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03" xfId="26666" xr:uid="{833C98FD-8AA3-46E0-A855-7C0564BAF64E}"/>
    <cellStyle name="Normal 104" xfId="26669" xr:uid="{00000000-0005-0000-0000-00005B68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11" xfId="26665" xr:uid="{63C92203-9588-4E5B-A2E1-27D107D7C6D9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10" xfId="26664" xr:uid="{F2BF080E-EFF6-4070-8DBD-D5B98F319EA2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14" xfId="26668" xr:uid="{8CEA301A-461F-4265-BB47-DDA67B815308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14" xfId="26663" xr:uid="{A6976445-97DB-405A-8F7F-AACD5BD06C5A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72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247650</xdr:colOff>
          <xdr:row>46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4" zoomScaleNormal="100" zoomScaleSheetLayoutView="100" workbookViewId="0">
      <selection activeCell="O28" sqref="O28"/>
    </sheetView>
  </sheetViews>
  <sheetFormatPr defaultRowHeight="12"/>
  <cols>
    <col min="1" max="4" width="9.33203125" style="123"/>
    <col min="5" max="5" width="13.5" style="123" customWidth="1"/>
    <col min="6" max="6" width="16.83203125" style="123" customWidth="1"/>
    <col min="7" max="10" width="9.33203125" style="123"/>
    <col min="11" max="11" width="25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7" spans="6:13">
      <c r="F17" s="123">
        <v>0</v>
      </c>
    </row>
    <row r="27" spans="6:13" ht="12.75">
      <c r="M27" s="124"/>
    </row>
    <row r="38" spans="12:12">
      <c r="L38" s="12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247650</xdr:colOff>
                <xdr:row>46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H27"/>
  <sheetViews>
    <sheetView zoomScaleNormal="100" zoomScaleSheetLayoutView="85" workbookViewId="0">
      <selection activeCell="O28" sqref="O28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0" width="9.33203125" style="45"/>
    <col min="11" max="11" width="9.83203125" style="45" bestFit="1" customWidth="1"/>
    <col min="12" max="16384" width="9.33203125" style="45"/>
  </cols>
  <sheetData>
    <row r="4" spans="1:8" ht="15.75">
      <c r="A4" s="40" t="s">
        <v>0</v>
      </c>
      <c r="B4" s="41"/>
      <c r="C4" s="42"/>
      <c r="D4" s="43"/>
      <c r="E4" s="44"/>
    </row>
    <row r="5" spans="1:8" ht="15.75">
      <c r="A5" s="79" t="s">
        <v>67</v>
      </c>
      <c r="B5" s="46"/>
      <c r="C5" s="47"/>
      <c r="D5" s="48"/>
      <c r="E5" s="49"/>
    </row>
    <row r="6" spans="1:8" ht="15.75">
      <c r="A6" s="50" t="s">
        <v>2</v>
      </c>
      <c r="B6" s="51"/>
      <c r="C6" s="52"/>
      <c r="D6" s="53"/>
      <c r="E6" s="54"/>
    </row>
    <row r="7" spans="1:8" ht="15.75">
      <c r="A7" s="80" t="s">
        <v>8</v>
      </c>
      <c r="B7" s="55"/>
      <c r="C7" s="56"/>
      <c r="D7" s="57"/>
      <c r="E7" s="58"/>
    </row>
    <row r="8" spans="1:8" ht="15.75">
      <c r="A8" s="81" t="s">
        <v>13</v>
      </c>
      <c r="B8" s="59" t="s">
        <v>63</v>
      </c>
      <c r="C8" s="83"/>
      <c r="D8" s="112" t="s">
        <v>136</v>
      </c>
      <c r="E8" s="60" t="s">
        <v>74</v>
      </c>
    </row>
    <row r="9" spans="1:8" ht="15.75">
      <c r="A9" s="82"/>
      <c r="B9" s="61" t="s">
        <v>75</v>
      </c>
      <c r="D9" s="62" t="s">
        <v>76</v>
      </c>
      <c r="E9" s="63" t="s">
        <v>78</v>
      </c>
    </row>
    <row r="10" spans="1:8">
      <c r="A10" s="64"/>
      <c r="B10" s="65"/>
      <c r="C10" s="64"/>
      <c r="D10" s="65"/>
      <c r="E10" s="66"/>
    </row>
    <row r="11" spans="1:8" ht="15.75">
      <c r="A11" s="67"/>
      <c r="B11" s="115" t="s">
        <v>80</v>
      </c>
      <c r="C11" s="67"/>
      <c r="D11" s="68"/>
      <c r="E11" s="69"/>
    </row>
    <row r="12" spans="1:8" ht="15.75">
      <c r="A12" s="67">
        <v>1</v>
      </c>
      <c r="B12" s="113" t="s">
        <v>137</v>
      </c>
      <c r="C12" s="70"/>
      <c r="D12" s="71">
        <f>+Summary!D30</f>
        <v>3262.86</v>
      </c>
      <c r="E12" s="72"/>
    </row>
    <row r="13" spans="1:8" ht="18">
      <c r="A13" s="67">
        <v>2</v>
      </c>
      <c r="B13" s="73" t="s">
        <v>79</v>
      </c>
      <c r="C13" s="74"/>
      <c r="D13" s="75"/>
      <c r="E13" s="114">
        <f>-D12</f>
        <v>-3262.86</v>
      </c>
    </row>
    <row r="14" spans="1:8">
      <c r="A14" s="76"/>
      <c r="B14" s="77"/>
      <c r="C14" s="76"/>
      <c r="D14" s="77"/>
      <c r="E14" s="78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12.75">
      <c r="A20" s="31"/>
      <c r="B20" s="30"/>
      <c r="C20" s="31"/>
      <c r="D20" s="31"/>
      <c r="E20" s="31"/>
      <c r="F20" s="31"/>
      <c r="G20" s="31"/>
      <c r="H20" s="31"/>
    </row>
    <row r="21" spans="1:8" ht="12.75">
      <c r="A21" s="32"/>
      <c r="B21" s="31"/>
      <c r="C21" s="17"/>
      <c r="D21" s="31"/>
      <c r="E21" s="31"/>
      <c r="F21" s="31"/>
      <c r="G21" s="18"/>
      <c r="H21" s="31"/>
    </row>
    <row r="22" spans="1:8" ht="12.75">
      <c r="A22" s="32"/>
      <c r="B22" s="31"/>
      <c r="C22" s="17"/>
      <c r="D22" s="31"/>
      <c r="E22" s="31"/>
      <c r="F22" s="31"/>
      <c r="G22" s="18"/>
      <c r="H22" s="31"/>
    </row>
    <row r="23" spans="1:8" ht="15.75">
      <c r="A23" s="30"/>
      <c r="B23" s="30"/>
      <c r="D23" s="36"/>
      <c r="E23" s="36"/>
      <c r="F23" s="36"/>
      <c r="H23" s="31"/>
    </row>
    <row r="24" spans="1:8" ht="15.75">
      <c r="A24" s="30"/>
      <c r="B24" s="30"/>
      <c r="C24" s="36"/>
      <c r="D24" s="36"/>
      <c r="E24" s="36"/>
      <c r="F24" s="37"/>
      <c r="G24" s="38"/>
      <c r="H24" s="31"/>
    </row>
    <row r="25" spans="1:8" ht="15.75">
      <c r="A25" s="30"/>
      <c r="B25" s="32"/>
      <c r="C25" s="1"/>
      <c r="D25" s="36"/>
      <c r="E25" s="36"/>
      <c r="F25" s="36"/>
      <c r="G25" s="38"/>
      <c r="H25" s="31"/>
    </row>
    <row r="26" spans="1:8" ht="18">
      <c r="A26" s="30"/>
      <c r="B26" s="30"/>
      <c r="D26" s="36"/>
      <c r="E26" s="36"/>
      <c r="F26" s="36"/>
      <c r="G26" s="39"/>
      <c r="H26" s="31"/>
    </row>
    <row r="27" spans="1:8" ht="12.75">
      <c r="A27" s="32"/>
      <c r="B27" s="17"/>
      <c r="C27" s="17"/>
      <c r="D27" s="31"/>
      <c r="E27" s="31"/>
      <c r="F27" s="31"/>
      <c r="G27" s="31"/>
      <c r="H27" s="31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D60C-0E53-4956-BC41-36F5CE86C15F}">
  <dimension ref="A1:AB415"/>
  <sheetViews>
    <sheetView zoomScaleNormal="100" workbookViewId="0">
      <pane xSplit="4" ySplit="15" topLeftCell="E16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RowHeight="12.75"/>
  <cols>
    <col min="1" max="1" width="13.6640625" style="186" customWidth="1"/>
    <col min="2" max="2" width="6.1640625" style="186" customWidth="1"/>
    <col min="3" max="3" width="11.1640625" style="186" customWidth="1"/>
    <col min="4" max="4" width="40.83203125" style="186" customWidth="1"/>
    <col min="5" max="5" width="21.83203125" style="186" bestFit="1" customWidth="1"/>
    <col min="6" max="6" width="20.5" style="186" bestFit="1" customWidth="1"/>
    <col min="7" max="7" width="21" style="186" bestFit="1" customWidth="1"/>
    <col min="8" max="9" width="20.6640625" style="186" bestFit="1" customWidth="1"/>
    <col min="10" max="10" width="21.5" style="186" bestFit="1" customWidth="1"/>
    <col min="11" max="12" width="20.6640625" style="186" bestFit="1" customWidth="1"/>
    <col min="13" max="13" width="21" style="186" bestFit="1" customWidth="1"/>
    <col min="14" max="14" width="22.6640625" style="186" bestFit="1" customWidth="1"/>
    <col min="15" max="15" width="21.5" style="186" bestFit="1" customWidth="1"/>
    <col min="16" max="16" width="21.83203125" style="186" bestFit="1" customWidth="1"/>
    <col min="17" max="17" width="21.83203125" style="384" bestFit="1" customWidth="1"/>
    <col min="18" max="18" width="20.6640625" style="186" bestFit="1" customWidth="1"/>
    <col min="19" max="19" width="7" style="191" customWidth="1"/>
    <col min="20" max="20" width="21" style="191" bestFit="1" customWidth="1"/>
    <col min="21" max="22" width="21.83203125" style="191" customWidth="1"/>
    <col min="23" max="23" width="18.6640625" style="191" bestFit="1" customWidth="1"/>
    <col min="24" max="24" width="9.33203125" style="191"/>
    <col min="25" max="25" width="35" style="191" bestFit="1" customWidth="1"/>
    <col min="26" max="16384" width="9.33203125" style="191"/>
  </cols>
  <sheetData>
    <row r="1" spans="1:28" ht="15">
      <c r="A1" s="183"/>
      <c r="B1" s="183"/>
      <c r="C1" s="184"/>
      <c r="D1" s="185" t="s">
        <v>140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Q1" s="187"/>
      <c r="S1" s="188"/>
      <c r="T1" s="188"/>
      <c r="U1" s="188"/>
      <c r="V1" s="188"/>
      <c r="W1" s="188"/>
      <c r="X1" s="189"/>
      <c r="Y1" s="190"/>
      <c r="Z1" s="190"/>
      <c r="AA1" s="190"/>
      <c r="AB1" s="189"/>
    </row>
    <row r="2" spans="1:28" ht="15">
      <c r="A2" s="183"/>
      <c r="B2" s="183"/>
      <c r="C2" s="184"/>
      <c r="D2" s="185" t="s">
        <v>141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Q2" s="187"/>
      <c r="S2" s="188"/>
      <c r="T2" s="188"/>
      <c r="U2" s="188"/>
      <c r="V2" s="188"/>
      <c r="W2" s="188"/>
      <c r="X2" s="189"/>
      <c r="Y2" s="190"/>
      <c r="Z2" s="190"/>
      <c r="AA2" s="190"/>
      <c r="AB2" s="189"/>
    </row>
    <row r="3" spans="1:28" ht="15">
      <c r="A3" s="183"/>
      <c r="B3" s="183"/>
      <c r="C3" s="184"/>
      <c r="D3" s="185" t="s">
        <v>142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Q3" s="187"/>
      <c r="S3" s="188"/>
      <c r="T3" s="188"/>
      <c r="U3" s="188"/>
      <c r="V3" s="188"/>
      <c r="W3" s="188"/>
      <c r="X3" s="189"/>
      <c r="Y3" s="190"/>
      <c r="Z3" s="190"/>
      <c r="AA3" s="190"/>
      <c r="AB3" s="189"/>
    </row>
    <row r="4" spans="1:28" ht="15">
      <c r="A4" s="183"/>
      <c r="B4" s="183"/>
      <c r="C4" s="184"/>
      <c r="D4" s="192" t="s">
        <v>143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Q4" s="187"/>
      <c r="S4" s="188"/>
      <c r="T4" s="188"/>
      <c r="U4" s="193"/>
      <c r="V4" s="188"/>
      <c r="W4" s="188"/>
      <c r="X4" s="189"/>
      <c r="Y4" s="190"/>
      <c r="Z4" s="190"/>
      <c r="AA4" s="190"/>
      <c r="AB4" s="189"/>
    </row>
    <row r="5" spans="1:28" ht="10.5" hidden="1" customHeight="1">
      <c r="A5" s="183"/>
      <c r="B5" s="183"/>
      <c r="C5" s="184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Q5" s="194"/>
      <c r="S5" s="188"/>
      <c r="T5" s="188"/>
      <c r="U5" s="193">
        <v>15312826.92</v>
      </c>
      <c r="V5" s="188"/>
      <c r="W5" s="188"/>
      <c r="Y5" s="195" t="s">
        <v>144</v>
      </c>
      <c r="Z5" s="190" t="s">
        <v>144</v>
      </c>
      <c r="AA5" s="196" t="s">
        <v>144</v>
      </c>
    </row>
    <row r="6" spans="1:28" s="199" customFormat="1" ht="12.75" hidden="1" customHeight="1">
      <c r="A6" s="183"/>
      <c r="B6" s="183"/>
      <c r="C6" s="184"/>
      <c r="D6" s="197" t="s">
        <v>145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86"/>
      <c r="Q6" s="198"/>
      <c r="R6" s="186"/>
      <c r="S6" s="188"/>
      <c r="T6" s="188"/>
      <c r="U6" s="188"/>
      <c r="V6" s="193">
        <v>17169117.829999998</v>
      </c>
      <c r="W6" s="188"/>
    </row>
    <row r="7" spans="1:28" s="199" customFormat="1" ht="12.75" hidden="1" customHeight="1">
      <c r="A7" s="183"/>
      <c r="B7" s="183"/>
      <c r="C7" s="184"/>
      <c r="D7" s="197" t="s">
        <v>146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86"/>
      <c r="Q7" s="198"/>
      <c r="R7" s="186"/>
      <c r="S7" s="188"/>
      <c r="T7" s="188"/>
      <c r="U7" s="188"/>
      <c r="V7" s="188"/>
      <c r="W7" s="188"/>
    </row>
    <row r="8" spans="1:28" s="199" customFormat="1" ht="12.75" hidden="1" customHeight="1">
      <c r="A8" s="183"/>
      <c r="B8" s="183"/>
      <c r="C8" s="184"/>
      <c r="D8" s="197" t="s">
        <v>147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86"/>
      <c r="Q8" s="198"/>
      <c r="R8" s="186"/>
      <c r="S8" s="188"/>
      <c r="T8" s="188"/>
      <c r="U8" s="188"/>
      <c r="V8" s="188"/>
      <c r="W8" s="188"/>
    </row>
    <row r="9" spans="1:28" s="199" customFormat="1" ht="12.75" hidden="1" customHeight="1">
      <c r="A9" s="183"/>
      <c r="B9" s="183" t="s">
        <v>148</v>
      </c>
      <c r="C9" s="184"/>
      <c r="D9" s="197" t="s">
        <v>149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86"/>
      <c r="Q9" s="198"/>
      <c r="R9" s="186"/>
      <c r="S9" s="188"/>
      <c r="T9" s="188"/>
      <c r="U9" s="188"/>
      <c r="V9" s="188"/>
      <c r="W9" s="188"/>
    </row>
    <row r="10" spans="1:28" s="199" customFormat="1" ht="12.75" hidden="1" customHeight="1">
      <c r="A10" s="183"/>
      <c r="B10" s="183"/>
      <c r="C10" s="184"/>
      <c r="D10" s="197" t="s">
        <v>150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86"/>
      <c r="Q10" s="198"/>
      <c r="R10" s="186"/>
      <c r="S10" s="188"/>
      <c r="T10" s="188"/>
      <c r="U10" s="188"/>
      <c r="V10" s="188"/>
      <c r="W10" s="188"/>
    </row>
    <row r="11" spans="1:28" s="199" customFormat="1" ht="12.75" hidden="1" customHeight="1">
      <c r="A11" s="183"/>
      <c r="B11" s="183"/>
      <c r="C11" s="184"/>
      <c r="D11" s="197" t="s">
        <v>151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86"/>
      <c r="Q11" s="198"/>
      <c r="R11" s="186"/>
      <c r="S11" s="188"/>
      <c r="T11" s="188"/>
      <c r="U11" s="188"/>
      <c r="V11" s="188"/>
      <c r="W11" s="188"/>
    </row>
    <row r="12" spans="1:28" s="199" customFormat="1" ht="12.75" hidden="1" customHeight="1">
      <c r="A12" s="183"/>
      <c r="B12" s="183"/>
      <c r="C12" s="184"/>
      <c r="D12" s="197" t="s">
        <v>152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86"/>
      <c r="Q12" s="198"/>
      <c r="R12" s="186"/>
      <c r="S12" s="188"/>
      <c r="T12" s="188"/>
      <c r="U12" s="188"/>
      <c r="V12" s="188"/>
      <c r="W12" s="188"/>
    </row>
    <row r="13" spans="1:28" s="199" customFormat="1" ht="12.75" hidden="1" customHeight="1">
      <c r="A13" s="183"/>
      <c r="B13" s="183"/>
      <c r="C13" s="18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6"/>
      <c r="Q13" s="194"/>
      <c r="R13" s="186"/>
      <c r="S13" s="188"/>
      <c r="T13" s="188"/>
      <c r="U13" s="188"/>
      <c r="V13" s="188"/>
      <c r="W13" s="188"/>
    </row>
    <row r="14" spans="1:28" ht="15">
      <c r="A14" s="438" t="s">
        <v>157</v>
      </c>
      <c r="C14" s="184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Q14" s="194"/>
      <c r="S14" s="188"/>
      <c r="T14" s="200" t="s">
        <v>153</v>
      </c>
      <c r="U14" s="200" t="s">
        <v>154</v>
      </c>
      <c r="V14" s="200" t="s">
        <v>155</v>
      </c>
      <c r="W14" s="200" t="s">
        <v>156</v>
      </c>
    </row>
    <row r="15" spans="1:28" ht="15">
      <c r="A15" s="438"/>
      <c r="B15" s="201" t="s">
        <v>158</v>
      </c>
      <c r="C15" s="202" t="s">
        <v>159</v>
      </c>
      <c r="D15" s="203" t="s">
        <v>63</v>
      </c>
      <c r="E15" s="204" t="s">
        <v>160</v>
      </c>
      <c r="F15" s="204" t="s">
        <v>161</v>
      </c>
      <c r="G15" s="204" t="s">
        <v>162</v>
      </c>
      <c r="H15" s="204" t="s">
        <v>163</v>
      </c>
      <c r="I15" s="204" t="s">
        <v>164</v>
      </c>
      <c r="J15" s="204" t="s">
        <v>165</v>
      </c>
      <c r="K15" s="204" t="s">
        <v>166</v>
      </c>
      <c r="L15" s="204" t="s">
        <v>167</v>
      </c>
      <c r="M15" s="204" t="s">
        <v>168</v>
      </c>
      <c r="N15" s="205" t="s">
        <v>169</v>
      </c>
      <c r="O15" s="205" t="s">
        <v>170</v>
      </c>
      <c r="P15" s="205" t="s">
        <v>171</v>
      </c>
      <c r="Q15" s="205" t="s">
        <v>172</v>
      </c>
      <c r="R15" s="204" t="s">
        <v>17</v>
      </c>
      <c r="S15" s="188"/>
      <c r="T15" s="206" t="s">
        <v>173</v>
      </c>
      <c r="U15" s="206" t="s">
        <v>174</v>
      </c>
      <c r="V15" s="206" t="s">
        <v>174</v>
      </c>
      <c r="W15" s="206" t="s">
        <v>173</v>
      </c>
    </row>
    <row r="16" spans="1:28">
      <c r="A16" s="207"/>
      <c r="B16" s="207"/>
      <c r="C16" s="207"/>
      <c r="D16" s="207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7"/>
      <c r="S16" s="207"/>
      <c r="T16" s="207"/>
      <c r="U16" s="207"/>
      <c r="V16" s="207"/>
      <c r="W16" s="207"/>
    </row>
    <row r="17" spans="1:23" ht="15">
      <c r="A17" s="199" t="s">
        <v>175</v>
      </c>
      <c r="B17" s="199" t="s">
        <v>176</v>
      </c>
      <c r="C17" s="209" t="str">
        <f>+A17</f>
        <v>1012</v>
      </c>
      <c r="D17" s="210" t="s">
        <v>177</v>
      </c>
      <c r="E17" s="211">
        <v>889631646.78999996</v>
      </c>
      <c r="F17" s="212">
        <v>892869815.38</v>
      </c>
      <c r="G17" s="213">
        <v>893508468.37</v>
      </c>
      <c r="H17" s="213">
        <v>906196089.82000005</v>
      </c>
      <c r="I17" s="214">
        <v>907118336.98000002</v>
      </c>
      <c r="J17" s="215">
        <v>907545426.87</v>
      </c>
      <c r="K17" s="216">
        <v>907780040.54999995</v>
      </c>
      <c r="L17" s="217">
        <v>907226291.08000004</v>
      </c>
      <c r="M17" s="218">
        <v>919100741.57000005</v>
      </c>
      <c r="N17" s="219">
        <v>919230170.19000006</v>
      </c>
      <c r="O17" s="220">
        <v>918122995.66999996</v>
      </c>
      <c r="P17" s="221">
        <v>932318571.55999994</v>
      </c>
      <c r="Q17" s="211">
        <v>954960214.52999997</v>
      </c>
      <c r="R17" s="213">
        <f>((E17+Q17)+((F17+G17+H17+I17+J17+K17+L17+M17+N17+O17+P17)*2))/24</f>
        <v>911109406.55833328</v>
      </c>
      <c r="S17" s="188"/>
      <c r="T17" s="188"/>
      <c r="U17" s="193">
        <f>R17</f>
        <v>911109406.55833328</v>
      </c>
      <c r="V17" s="188"/>
      <c r="W17" s="188"/>
    </row>
    <row r="18" spans="1:23" ht="15">
      <c r="A18" s="222" t="s">
        <v>178</v>
      </c>
      <c r="B18" s="199" t="s">
        <v>176</v>
      </c>
      <c r="C18" s="209" t="str">
        <f>+A18</f>
        <v>1062</v>
      </c>
      <c r="D18" s="210" t="s">
        <v>179</v>
      </c>
      <c r="E18" s="211">
        <v>33062917.120000001</v>
      </c>
      <c r="F18" s="212">
        <v>31985863.850000001</v>
      </c>
      <c r="G18" s="213">
        <v>33538366.77</v>
      </c>
      <c r="H18" s="213">
        <v>26774730.559999999</v>
      </c>
      <c r="I18" s="214">
        <v>27701215.030000001</v>
      </c>
      <c r="J18" s="215">
        <v>33388939.02</v>
      </c>
      <c r="K18" s="216">
        <v>37287811.840000004</v>
      </c>
      <c r="L18" s="217">
        <v>40121926.960000001</v>
      </c>
      <c r="M18" s="218">
        <v>34824940.200000003</v>
      </c>
      <c r="N18" s="219">
        <v>41825395.479999997</v>
      </c>
      <c r="O18" s="220">
        <v>51947562.039999999</v>
      </c>
      <c r="P18" s="221">
        <v>46504821.719999999</v>
      </c>
      <c r="Q18" s="211">
        <v>42677267.270000003</v>
      </c>
      <c r="R18" s="213">
        <f t="shared" ref="R18:R82" si="0">((E18+Q18)+((F18+G18+H18+I18+J18+K18+L18+M18+N18+O18+P18)*2))/24</f>
        <v>36980972.138750002</v>
      </c>
      <c r="S18" s="188"/>
      <c r="T18" s="188"/>
      <c r="U18" s="193">
        <f>R18</f>
        <v>36980972.138750002</v>
      </c>
      <c r="V18" s="188"/>
      <c r="W18" s="188"/>
    </row>
    <row r="19" spans="1:23" ht="15">
      <c r="A19" s="222" t="s">
        <v>180</v>
      </c>
      <c r="B19" s="222" t="s">
        <v>176</v>
      </c>
      <c r="C19" s="209" t="str">
        <f>A19&amp;"."&amp;B19</f>
        <v>@2:107.*</v>
      </c>
      <c r="D19" s="210" t="s">
        <v>181</v>
      </c>
      <c r="E19" s="211">
        <v>12898869.82</v>
      </c>
      <c r="F19" s="212">
        <v>12826831.539999999</v>
      </c>
      <c r="G19" s="213">
        <v>13402177.42</v>
      </c>
      <c r="H19" s="213">
        <v>10859687.869999999</v>
      </c>
      <c r="I19" s="214">
        <v>13051298.970000001</v>
      </c>
      <c r="J19" s="215">
        <v>12006402.15</v>
      </c>
      <c r="K19" s="216">
        <v>12775949.789999999</v>
      </c>
      <c r="L19" s="217">
        <v>15585499.91</v>
      </c>
      <c r="M19" s="218">
        <v>18322511.949999999</v>
      </c>
      <c r="N19" s="219">
        <v>19247680.23</v>
      </c>
      <c r="O19" s="220">
        <v>15829121.619999999</v>
      </c>
      <c r="P19" s="221">
        <v>15253600.49</v>
      </c>
      <c r="Q19" s="211">
        <v>8458803.8800000008</v>
      </c>
      <c r="R19" s="213">
        <f t="shared" si="0"/>
        <v>14153299.899166666</v>
      </c>
      <c r="S19" s="188"/>
      <c r="T19" s="223"/>
      <c r="U19" s="223"/>
      <c r="V19" s="224">
        <f>R19</f>
        <v>14153299.899166666</v>
      </c>
      <c r="W19" s="223"/>
    </row>
    <row r="20" spans="1:23" ht="15">
      <c r="A20" s="199"/>
      <c r="B20" s="199"/>
      <c r="C20" s="209"/>
      <c r="D20" s="210"/>
      <c r="E20" s="225"/>
      <c r="F20" s="226"/>
      <c r="G20" s="227"/>
      <c r="H20" s="227"/>
      <c r="I20" s="228"/>
      <c r="J20" s="229"/>
      <c r="K20" s="230"/>
      <c r="L20" s="231"/>
      <c r="M20" s="232"/>
      <c r="N20" s="233"/>
      <c r="O20" s="234"/>
      <c r="P20" s="235"/>
      <c r="Q20" s="236"/>
      <c r="R20" s="213">
        <f t="shared" si="0"/>
        <v>0</v>
      </c>
      <c r="S20" s="188"/>
      <c r="T20" s="223"/>
      <c r="U20" s="223"/>
      <c r="V20" s="223"/>
      <c r="W20" s="223"/>
    </row>
    <row r="21" spans="1:23" ht="15">
      <c r="A21" s="199"/>
      <c r="B21" s="199"/>
      <c r="C21" s="209"/>
      <c r="D21" s="210" t="s">
        <v>182</v>
      </c>
      <c r="E21" s="237">
        <v>935593433.73000002</v>
      </c>
      <c r="F21" s="238">
        <v>937682510.76999998</v>
      </c>
      <c r="G21" s="239">
        <v>940449012.55999994</v>
      </c>
      <c r="H21" s="239">
        <v>943830508.25</v>
      </c>
      <c r="I21" s="240">
        <v>947870850.98000002</v>
      </c>
      <c r="J21" s="241">
        <v>952940768.03999996</v>
      </c>
      <c r="K21" s="242">
        <v>957843802.17999995</v>
      </c>
      <c r="L21" s="243">
        <v>962933717.95000005</v>
      </c>
      <c r="M21" s="244">
        <v>972248193.72000015</v>
      </c>
      <c r="N21" s="245">
        <v>980303245.9000001</v>
      </c>
      <c r="O21" s="246">
        <v>985899679.32999992</v>
      </c>
      <c r="P21" s="247">
        <v>994076993.76999998</v>
      </c>
      <c r="Q21" s="237">
        <v>1006096285.6799999</v>
      </c>
      <c r="R21" s="213">
        <f t="shared" si="0"/>
        <v>962243678.59625006</v>
      </c>
      <c r="S21" s="188"/>
      <c r="T21" s="223"/>
      <c r="U21" s="223"/>
      <c r="V21" s="223"/>
      <c r="W21" s="223"/>
    </row>
    <row r="22" spans="1:23" ht="15">
      <c r="A22" s="199"/>
      <c r="B22" s="199"/>
      <c r="C22" s="209"/>
      <c r="D22" s="210"/>
      <c r="E22" s="225"/>
      <c r="F22" s="226"/>
      <c r="G22" s="227"/>
      <c r="H22" s="227"/>
      <c r="I22" s="228"/>
      <c r="J22" s="229"/>
      <c r="K22" s="230"/>
      <c r="L22" s="231"/>
      <c r="M22" s="232"/>
      <c r="N22" s="233"/>
      <c r="O22" s="234"/>
      <c r="P22" s="235"/>
      <c r="Q22" s="236"/>
      <c r="R22" s="213">
        <f t="shared" si="0"/>
        <v>0</v>
      </c>
      <c r="S22" s="188"/>
      <c r="T22" s="223"/>
      <c r="U22" s="223"/>
      <c r="V22" s="223"/>
      <c r="W22" s="223"/>
    </row>
    <row r="23" spans="1:23" ht="15">
      <c r="A23" s="222" t="s">
        <v>183</v>
      </c>
      <c r="B23" s="222" t="s">
        <v>38</v>
      </c>
      <c r="C23" s="209" t="str">
        <f>A23&amp;"."&amp;B23</f>
        <v>1082.8</v>
      </c>
      <c r="D23" s="248" t="s">
        <v>184</v>
      </c>
      <c r="E23" s="249">
        <v>991503.47</v>
      </c>
      <c r="F23" s="250">
        <v>948412.89</v>
      </c>
      <c r="G23" s="213">
        <v>922043.64</v>
      </c>
      <c r="H23" s="213">
        <v>974593.31</v>
      </c>
      <c r="I23" s="249">
        <v>1166630.3</v>
      </c>
      <c r="J23" s="249">
        <v>1481945.06</v>
      </c>
      <c r="K23" s="249">
        <v>1690759.05</v>
      </c>
      <c r="L23" s="249">
        <v>1830560.66</v>
      </c>
      <c r="M23" s="249">
        <v>1286159</v>
      </c>
      <c r="N23" s="249">
        <v>1406260.81</v>
      </c>
      <c r="O23" s="249">
        <v>1663735.34</v>
      </c>
      <c r="P23" s="249">
        <v>2134830.0699999998</v>
      </c>
      <c r="Q23" s="249">
        <v>1304185.71</v>
      </c>
      <c r="R23" s="213">
        <f t="shared" si="0"/>
        <v>1387814.5599999998</v>
      </c>
      <c r="S23" s="188"/>
      <c r="T23" s="223"/>
      <c r="U23" s="223"/>
      <c r="V23" s="223"/>
      <c r="W23" s="223"/>
    </row>
    <row r="24" spans="1:23" ht="15">
      <c r="A24" s="222" t="s">
        <v>183</v>
      </c>
      <c r="B24" s="222" t="s">
        <v>185</v>
      </c>
      <c r="C24" s="209" t="str">
        <f>+A24</f>
        <v>1082</v>
      </c>
      <c r="D24" s="210" t="s">
        <v>186</v>
      </c>
      <c r="E24" s="211">
        <v>-310640427.29000002</v>
      </c>
      <c r="F24" s="212">
        <v>-311801883.58999997</v>
      </c>
      <c r="G24" s="213">
        <v>-313156796.61000001</v>
      </c>
      <c r="H24" s="213">
        <v>-314487858.56999999</v>
      </c>
      <c r="I24" s="214">
        <v>-315905726.49000001</v>
      </c>
      <c r="J24" s="215">
        <v>-317413286.24000001</v>
      </c>
      <c r="K24" s="216">
        <v>-318998194.35000002</v>
      </c>
      <c r="L24" s="217">
        <v>-320335899.31</v>
      </c>
      <c r="M24" s="218">
        <v>-321760563.79000002</v>
      </c>
      <c r="N24" s="219">
        <v>-323311433.55000001</v>
      </c>
      <c r="O24" s="220">
        <v>-323817239.5</v>
      </c>
      <c r="P24" s="221">
        <v>-326054937.10000002</v>
      </c>
      <c r="Q24" s="211">
        <v>-326996779.68000001</v>
      </c>
      <c r="R24" s="213">
        <f t="shared" si="0"/>
        <v>-318821868.54874998</v>
      </c>
      <c r="S24" s="188"/>
      <c r="T24" s="223"/>
      <c r="U24" s="223"/>
      <c r="V24" s="223"/>
      <c r="W24" s="223"/>
    </row>
    <row r="25" spans="1:23" ht="15">
      <c r="A25" s="199" t="s">
        <v>187</v>
      </c>
      <c r="B25" s="199" t="s">
        <v>176</v>
      </c>
      <c r="C25" s="209" t="str">
        <f>+A25</f>
        <v>1112</v>
      </c>
      <c r="D25" s="210" t="s">
        <v>188</v>
      </c>
      <c r="E25" s="251">
        <v>-10807311.550000001</v>
      </c>
      <c r="F25" s="252">
        <v>-11028229.34</v>
      </c>
      <c r="G25" s="253">
        <v>-11258336.15</v>
      </c>
      <c r="H25" s="253">
        <v>-11488442.960000001</v>
      </c>
      <c r="I25" s="254">
        <v>-11748030.880000001</v>
      </c>
      <c r="J25" s="255">
        <v>-12007674.4</v>
      </c>
      <c r="K25" s="256">
        <v>-12268220.82</v>
      </c>
      <c r="L25" s="257">
        <v>-12528767.24</v>
      </c>
      <c r="M25" s="258">
        <v>-12789313.66</v>
      </c>
      <c r="N25" s="259">
        <v>-13051978.939999999</v>
      </c>
      <c r="O25" s="260">
        <v>-13314644.220000001</v>
      </c>
      <c r="P25" s="261">
        <v>-13577309.5</v>
      </c>
      <c r="Q25" s="251">
        <v>-13839974.779999999</v>
      </c>
      <c r="R25" s="213">
        <f t="shared" si="0"/>
        <v>-12282049.272916667</v>
      </c>
      <c r="S25" s="188"/>
      <c r="T25" s="223"/>
      <c r="U25" s="223"/>
      <c r="V25" s="223"/>
      <c r="W25" s="223"/>
    </row>
    <row r="26" spans="1:23" ht="15">
      <c r="A26" s="199" t="s">
        <v>189</v>
      </c>
      <c r="B26" s="199" t="s">
        <v>176</v>
      </c>
      <c r="C26" s="199" t="str">
        <f>+A26</f>
        <v>1152</v>
      </c>
      <c r="D26" s="210" t="s">
        <v>190</v>
      </c>
      <c r="E26" s="262">
        <v>0</v>
      </c>
      <c r="F26" s="263">
        <v>0</v>
      </c>
      <c r="G26" s="264">
        <v>0</v>
      </c>
      <c r="H26" s="264">
        <v>0</v>
      </c>
      <c r="I26" s="265">
        <v>0</v>
      </c>
      <c r="J26" s="266">
        <v>0</v>
      </c>
      <c r="K26" s="267">
        <v>0</v>
      </c>
      <c r="L26" s="268">
        <v>0</v>
      </c>
      <c r="M26" s="269">
        <v>0</v>
      </c>
      <c r="N26" s="270">
        <v>0</v>
      </c>
      <c r="O26" s="271">
        <v>0</v>
      </c>
      <c r="P26" s="272">
        <v>0</v>
      </c>
      <c r="Q26" s="262">
        <v>0</v>
      </c>
      <c r="R26" s="213">
        <f t="shared" si="0"/>
        <v>0</v>
      </c>
      <c r="S26" s="188"/>
      <c r="T26" s="223"/>
      <c r="U26" s="223"/>
      <c r="V26" s="223"/>
      <c r="W26" s="223"/>
    </row>
    <row r="27" spans="1:23" ht="15">
      <c r="A27" s="199"/>
      <c r="B27" s="199"/>
      <c r="C27" s="209"/>
      <c r="D27" s="210" t="s">
        <v>191</v>
      </c>
      <c r="E27" s="273">
        <v>-320456235.37</v>
      </c>
      <c r="F27" s="212">
        <v>-321881700.03999996</v>
      </c>
      <c r="G27" s="274">
        <v>-323493089.12</v>
      </c>
      <c r="H27" s="274">
        <v>-325001708.21999997</v>
      </c>
      <c r="I27" s="275">
        <v>-326487127.06999999</v>
      </c>
      <c r="J27" s="276">
        <v>-327939015.57999998</v>
      </c>
      <c r="K27" s="277">
        <v>-329575656.12</v>
      </c>
      <c r="L27" s="278">
        <v>-331034105.88999999</v>
      </c>
      <c r="M27" s="279">
        <v>-333263718.45000005</v>
      </c>
      <c r="N27" s="280">
        <v>-334957151.68000001</v>
      </c>
      <c r="O27" s="281">
        <v>-335468148.38000005</v>
      </c>
      <c r="P27" s="282">
        <v>-337497416.53000003</v>
      </c>
      <c r="Q27" s="273">
        <v>-339532568.75</v>
      </c>
      <c r="R27" s="213">
        <f t="shared" si="0"/>
        <v>-329716103.26166666</v>
      </c>
      <c r="S27" s="188"/>
      <c r="T27" s="223"/>
      <c r="U27" s="224"/>
      <c r="V27" s="223"/>
      <c r="W27" s="223"/>
    </row>
    <row r="28" spans="1:23" ht="15">
      <c r="A28" s="199"/>
      <c r="B28" s="199"/>
      <c r="C28" s="209"/>
      <c r="D28" s="210"/>
      <c r="E28" s="225"/>
      <c r="F28" s="226"/>
      <c r="G28" s="227"/>
      <c r="H28" s="227"/>
      <c r="I28" s="228"/>
      <c r="J28" s="229"/>
      <c r="K28" s="230"/>
      <c r="L28" s="231"/>
      <c r="M28" s="232"/>
      <c r="N28" s="233"/>
      <c r="O28" s="234"/>
      <c r="P28" s="235"/>
      <c r="Q28" s="236"/>
      <c r="R28" s="213">
        <f t="shared" si="0"/>
        <v>0</v>
      </c>
      <c r="S28" s="188"/>
      <c r="T28" s="223"/>
      <c r="U28" s="223"/>
      <c r="V28" s="223"/>
      <c r="W28" s="223"/>
    </row>
    <row r="29" spans="1:23" ht="15">
      <c r="A29" s="199" t="s">
        <v>192</v>
      </c>
      <c r="B29" s="199" t="s">
        <v>176</v>
      </c>
      <c r="C29" s="209" t="str">
        <f>+A29</f>
        <v>1087</v>
      </c>
      <c r="D29" s="210" t="s">
        <v>193</v>
      </c>
      <c r="E29" s="211">
        <v>-3251382.2</v>
      </c>
      <c r="F29" s="212">
        <v>-3264358.48</v>
      </c>
      <c r="G29" s="213">
        <v>-3281359.31</v>
      </c>
      <c r="H29" s="213">
        <v>-3294974.09</v>
      </c>
      <c r="I29" s="214">
        <v>-3306058.52</v>
      </c>
      <c r="J29" s="215">
        <v>-3323375.35</v>
      </c>
      <c r="K29" s="216">
        <v>-3340831.27</v>
      </c>
      <c r="L29" s="217">
        <v>-3355756.99</v>
      </c>
      <c r="M29" s="218">
        <v>-3356431.07</v>
      </c>
      <c r="N29" s="219">
        <v>-3374472.49</v>
      </c>
      <c r="O29" s="220">
        <v>-3392362.74</v>
      </c>
      <c r="P29" s="221">
        <v>-3384513.55</v>
      </c>
      <c r="Q29" s="211">
        <v>-3402276.42</v>
      </c>
      <c r="R29" s="213">
        <f t="shared" si="0"/>
        <v>-3333443.5975000001</v>
      </c>
      <c r="S29" s="188"/>
      <c r="T29" s="223"/>
      <c r="U29" s="223"/>
      <c r="V29" s="223"/>
      <c r="W29" s="223"/>
    </row>
    <row r="30" spans="1:23" ht="15">
      <c r="A30" s="199" t="s">
        <v>194</v>
      </c>
      <c r="B30" s="199" t="s">
        <v>176</v>
      </c>
      <c r="C30" s="209" t="str">
        <f>+A30</f>
        <v>1088</v>
      </c>
      <c r="D30" s="211" t="s">
        <v>195</v>
      </c>
      <c r="E30" s="211">
        <v>-129636963.91</v>
      </c>
      <c r="F30" s="212">
        <v>-130072902.05</v>
      </c>
      <c r="G30" s="213">
        <v>-130469216.26000001</v>
      </c>
      <c r="H30" s="213">
        <v>-130876625.78</v>
      </c>
      <c r="I30" s="214">
        <v>-131284239.73999999</v>
      </c>
      <c r="J30" s="215">
        <v>-131728894.93000001</v>
      </c>
      <c r="K30" s="216">
        <v>-132178270.13</v>
      </c>
      <c r="L30" s="217">
        <v>-132607548.22</v>
      </c>
      <c r="M30" s="218">
        <v>-132792154.18000001</v>
      </c>
      <c r="N30" s="219">
        <v>-133257689.48</v>
      </c>
      <c r="O30" s="220">
        <v>-133716809.5</v>
      </c>
      <c r="P30" s="221">
        <v>-133738837.93000001</v>
      </c>
      <c r="Q30" s="211">
        <v>-134206540.91</v>
      </c>
      <c r="R30" s="213">
        <f t="shared" si="0"/>
        <v>-132053745.05083334</v>
      </c>
      <c r="S30" s="188"/>
      <c r="T30" s="223"/>
      <c r="U30" s="223"/>
      <c r="V30" s="223"/>
      <c r="W30" s="223"/>
    </row>
    <row r="31" spans="1:23" ht="15">
      <c r="A31" s="199"/>
      <c r="B31" s="199"/>
      <c r="C31" s="209"/>
      <c r="D31" s="210" t="s">
        <v>196</v>
      </c>
      <c r="E31" s="283">
        <v>-132888346.11</v>
      </c>
      <c r="F31" s="284">
        <v>-133337260.53</v>
      </c>
      <c r="G31" s="285">
        <v>-133750575.57000001</v>
      </c>
      <c r="H31" s="285">
        <v>-134171599.87</v>
      </c>
      <c r="I31" s="286">
        <v>-134590298.25999999</v>
      </c>
      <c r="J31" s="287">
        <v>-135052270.28</v>
      </c>
      <c r="K31" s="288">
        <v>-135519101.40000001</v>
      </c>
      <c r="L31" s="289">
        <v>-135963305.21000001</v>
      </c>
      <c r="M31" s="290">
        <v>-136148585.25</v>
      </c>
      <c r="N31" s="291">
        <v>-136632161.97</v>
      </c>
      <c r="O31" s="292">
        <v>-137109172.24000001</v>
      </c>
      <c r="P31" s="293">
        <v>-137123351.48000002</v>
      </c>
      <c r="Q31" s="283">
        <v>-137608817.32999998</v>
      </c>
      <c r="R31" s="213">
        <f t="shared" si="0"/>
        <v>-135387188.64833334</v>
      </c>
      <c r="S31" s="188"/>
      <c r="T31" s="223"/>
      <c r="U31" s="223"/>
      <c r="V31" s="223"/>
      <c r="W31" s="223"/>
    </row>
    <row r="32" spans="1:23" ht="15">
      <c r="A32" s="199"/>
      <c r="B32" s="199"/>
      <c r="C32" s="209"/>
      <c r="D32" s="210"/>
      <c r="E32" s="225"/>
      <c r="F32" s="226"/>
      <c r="G32" s="227"/>
      <c r="H32" s="227"/>
      <c r="I32" s="228"/>
      <c r="J32" s="229"/>
      <c r="K32" s="230"/>
      <c r="L32" s="231"/>
      <c r="M32" s="232"/>
      <c r="N32" s="233"/>
      <c r="O32" s="234"/>
      <c r="P32" s="235"/>
      <c r="Q32" s="236"/>
      <c r="R32" s="213">
        <f t="shared" si="0"/>
        <v>0</v>
      </c>
      <c r="S32" s="188"/>
      <c r="T32" s="223"/>
      <c r="U32" s="223"/>
      <c r="V32" s="223"/>
      <c r="W32" s="223"/>
    </row>
    <row r="33" spans="1:23" ht="15">
      <c r="A33" s="199"/>
      <c r="B33" s="199"/>
      <c r="C33" s="209"/>
      <c r="D33" s="210" t="s">
        <v>197</v>
      </c>
      <c r="E33" s="294">
        <v>-453344581.48000002</v>
      </c>
      <c r="F33" s="263">
        <v>-455218960.56999993</v>
      </c>
      <c r="G33" s="295">
        <v>-457243664.69</v>
      </c>
      <c r="H33" s="295">
        <v>-459173308.08999997</v>
      </c>
      <c r="I33" s="296">
        <v>-461077425.32999998</v>
      </c>
      <c r="J33" s="297">
        <v>-462991285.86000001</v>
      </c>
      <c r="K33" s="298">
        <v>-465094757.51999998</v>
      </c>
      <c r="L33" s="299">
        <v>-466997411.10000002</v>
      </c>
      <c r="M33" s="300">
        <v>-469412303.70000005</v>
      </c>
      <c r="N33" s="301">
        <v>-471589313.64999998</v>
      </c>
      <c r="O33" s="302">
        <v>-472577320.62000006</v>
      </c>
      <c r="P33" s="303">
        <v>-474620768.01000005</v>
      </c>
      <c r="Q33" s="294">
        <v>-477141386.07999998</v>
      </c>
      <c r="R33" s="213">
        <f t="shared" si="0"/>
        <v>-465103291.91000003</v>
      </c>
      <c r="S33" s="188"/>
      <c r="T33" s="223"/>
      <c r="U33" s="224">
        <f>R33</f>
        <v>-465103291.91000003</v>
      </c>
      <c r="V33" s="223"/>
      <c r="W33" s="223"/>
    </row>
    <row r="34" spans="1:23" ht="15">
      <c r="A34" s="199"/>
      <c r="B34" s="199"/>
      <c r="C34" s="209"/>
      <c r="D34" s="304"/>
      <c r="E34" s="305"/>
      <c r="F34" s="306"/>
      <c r="G34" s="307"/>
      <c r="H34" s="307"/>
      <c r="I34" s="308"/>
      <c r="J34" s="309"/>
      <c r="K34" s="310"/>
      <c r="L34" s="311"/>
      <c r="M34" s="312"/>
      <c r="N34" s="313"/>
      <c r="O34" s="314"/>
      <c r="P34" s="315"/>
      <c r="Q34" s="316"/>
      <c r="R34" s="213">
        <f t="shared" si="0"/>
        <v>0</v>
      </c>
      <c r="S34" s="188"/>
      <c r="T34" s="223"/>
      <c r="U34" s="223"/>
      <c r="V34" s="223"/>
      <c r="W34" s="223"/>
    </row>
    <row r="35" spans="1:23" ht="15">
      <c r="A35" s="199"/>
      <c r="B35" s="199"/>
      <c r="C35" s="209"/>
      <c r="D35" s="304" t="s">
        <v>198</v>
      </c>
      <c r="E35" s="317">
        <v>482248852.25</v>
      </c>
      <c r="F35" s="318">
        <v>482463550.20000005</v>
      </c>
      <c r="G35" s="319">
        <v>483205347.86999995</v>
      </c>
      <c r="H35" s="319">
        <v>484657200.16000003</v>
      </c>
      <c r="I35" s="320">
        <v>486793425.65000004</v>
      </c>
      <c r="J35" s="321">
        <v>489949482.17999995</v>
      </c>
      <c r="K35" s="322">
        <v>492749044.65999997</v>
      </c>
      <c r="L35" s="323">
        <v>495936306.85000002</v>
      </c>
      <c r="M35" s="324">
        <v>502835890.0200001</v>
      </c>
      <c r="N35" s="325">
        <v>508713932.25000012</v>
      </c>
      <c r="O35" s="326">
        <v>513322358.70999986</v>
      </c>
      <c r="P35" s="327">
        <v>519456225.75999993</v>
      </c>
      <c r="Q35" s="328">
        <v>528954899.59999996</v>
      </c>
      <c r="R35" s="213">
        <f t="shared" si="0"/>
        <v>497140386.68625003</v>
      </c>
      <c r="S35" s="188"/>
      <c r="T35" s="223"/>
      <c r="U35" s="223"/>
      <c r="V35" s="223"/>
      <c r="W35" s="223"/>
    </row>
    <row r="36" spans="1:23" ht="15">
      <c r="A36" s="199"/>
      <c r="B36" s="199"/>
      <c r="C36" s="209"/>
      <c r="D36" s="304"/>
      <c r="E36" s="225"/>
      <c r="F36" s="226"/>
      <c r="G36" s="227"/>
      <c r="H36" s="227"/>
      <c r="I36" s="228"/>
      <c r="J36" s="229"/>
      <c r="K36" s="230"/>
      <c r="L36" s="231"/>
      <c r="M36" s="232"/>
      <c r="N36" s="233"/>
      <c r="O36" s="234"/>
      <c r="P36" s="235"/>
      <c r="Q36" s="236"/>
      <c r="R36" s="213">
        <f t="shared" si="0"/>
        <v>0</v>
      </c>
      <c r="S36" s="188"/>
      <c r="T36" s="223"/>
      <c r="U36" s="223"/>
      <c r="V36" s="223"/>
      <c r="W36" s="223"/>
    </row>
    <row r="37" spans="1:23" ht="15">
      <c r="A37" s="199" t="s">
        <v>199</v>
      </c>
      <c r="B37" s="199" t="s">
        <v>176</v>
      </c>
      <c r="C37" s="209" t="str">
        <f>+A37</f>
        <v>1231</v>
      </c>
      <c r="D37" s="210" t="s">
        <v>200</v>
      </c>
      <c r="E37" s="211">
        <v>0</v>
      </c>
      <c r="F37" s="212">
        <v>0</v>
      </c>
      <c r="G37" s="213">
        <v>0</v>
      </c>
      <c r="H37" s="213">
        <v>0</v>
      </c>
      <c r="I37" s="214">
        <v>0</v>
      </c>
      <c r="J37" s="215">
        <v>0</v>
      </c>
      <c r="K37" s="216">
        <v>0</v>
      </c>
      <c r="L37" s="217">
        <v>0</v>
      </c>
      <c r="M37" s="218">
        <v>0</v>
      </c>
      <c r="N37" s="219">
        <v>0</v>
      </c>
      <c r="O37" s="220">
        <v>0</v>
      </c>
      <c r="P37" s="221">
        <v>0</v>
      </c>
      <c r="Q37" s="211">
        <v>0</v>
      </c>
      <c r="R37" s="213">
        <f t="shared" si="0"/>
        <v>0</v>
      </c>
      <c r="S37" s="188"/>
      <c r="T37" s="223"/>
      <c r="U37" s="223"/>
      <c r="V37" s="223"/>
      <c r="W37" s="223"/>
    </row>
    <row r="38" spans="1:23" ht="15">
      <c r="A38" s="199"/>
      <c r="B38" s="199"/>
      <c r="C38" s="209"/>
      <c r="D38" s="304"/>
      <c r="E38" s="225"/>
      <c r="F38" s="226"/>
      <c r="G38" s="227"/>
      <c r="H38" s="227"/>
      <c r="I38" s="228"/>
      <c r="J38" s="229"/>
      <c r="K38" s="230"/>
      <c r="L38" s="231"/>
      <c r="M38" s="232"/>
      <c r="N38" s="233"/>
      <c r="O38" s="234"/>
      <c r="P38" s="235"/>
      <c r="Q38" s="236"/>
      <c r="R38" s="213">
        <f t="shared" si="0"/>
        <v>0</v>
      </c>
      <c r="S38" s="188"/>
      <c r="T38" s="223"/>
      <c r="U38" s="223"/>
      <c r="V38" s="223"/>
      <c r="W38" s="223"/>
    </row>
    <row r="39" spans="1:23" ht="15">
      <c r="A39" s="199"/>
      <c r="B39" s="199"/>
      <c r="C39" s="209"/>
      <c r="D39" s="304" t="s">
        <v>201</v>
      </c>
      <c r="E39" s="237">
        <v>0</v>
      </c>
      <c r="F39" s="238">
        <v>0</v>
      </c>
      <c r="G39" s="239">
        <v>0</v>
      </c>
      <c r="H39" s="239">
        <v>0</v>
      </c>
      <c r="I39" s="240">
        <v>0</v>
      </c>
      <c r="J39" s="241">
        <v>0</v>
      </c>
      <c r="K39" s="242">
        <v>0</v>
      </c>
      <c r="L39" s="243">
        <v>0</v>
      </c>
      <c r="M39" s="244">
        <v>0</v>
      </c>
      <c r="N39" s="245">
        <v>0</v>
      </c>
      <c r="O39" s="246">
        <v>0</v>
      </c>
      <c r="P39" s="247">
        <v>0</v>
      </c>
      <c r="Q39" s="237">
        <v>0</v>
      </c>
      <c r="R39" s="213">
        <f t="shared" si="0"/>
        <v>0</v>
      </c>
      <c r="S39" s="188"/>
      <c r="T39" s="223"/>
      <c r="U39" s="223"/>
      <c r="V39" s="223"/>
      <c r="W39" s="223"/>
    </row>
    <row r="40" spans="1:23" ht="15">
      <c r="A40" s="199"/>
      <c r="B40" s="199"/>
      <c r="C40" s="209"/>
      <c r="D40" s="304"/>
      <c r="E40" s="211"/>
      <c r="F40" s="212"/>
      <c r="G40" s="213"/>
      <c r="H40" s="213"/>
      <c r="I40" s="214"/>
      <c r="J40" s="215"/>
      <c r="K40" s="216"/>
      <c r="L40" s="217"/>
      <c r="M40" s="218"/>
      <c r="N40" s="219"/>
      <c r="O40" s="220"/>
      <c r="P40" s="221"/>
      <c r="Q40" s="211"/>
      <c r="R40" s="213">
        <f t="shared" si="0"/>
        <v>0</v>
      </c>
      <c r="S40" s="188"/>
      <c r="T40" s="223"/>
      <c r="U40" s="223"/>
      <c r="V40" s="223"/>
      <c r="W40" s="223"/>
    </row>
    <row r="41" spans="1:23" ht="15">
      <c r="A41" s="199" t="s">
        <v>202</v>
      </c>
      <c r="B41" s="199" t="s">
        <v>176</v>
      </c>
      <c r="C41" s="209" t="s">
        <v>203</v>
      </c>
      <c r="D41" s="210" t="s">
        <v>204</v>
      </c>
      <c r="E41" s="211">
        <v>10932832.17</v>
      </c>
      <c r="F41" s="212">
        <v>10978495.35</v>
      </c>
      <c r="G41" s="213">
        <v>11060546.869999999</v>
      </c>
      <c r="H41" s="213">
        <v>11105525.880000001</v>
      </c>
      <c r="I41" s="214">
        <v>11157354.539999999</v>
      </c>
      <c r="J41" s="215">
        <v>11194481.68</v>
      </c>
      <c r="K41" s="216">
        <v>11251598.93</v>
      </c>
      <c r="L41" s="217">
        <v>11307252.26</v>
      </c>
      <c r="M41" s="218">
        <v>11337142.560000001</v>
      </c>
      <c r="N41" s="219">
        <v>11502971.02</v>
      </c>
      <c r="O41" s="220">
        <v>11534211.51</v>
      </c>
      <c r="P41" s="221">
        <v>11583155.74</v>
      </c>
      <c r="Q41" s="211">
        <v>11692637.77</v>
      </c>
      <c r="R41" s="213">
        <f t="shared" si="0"/>
        <v>11277122.609166667</v>
      </c>
      <c r="S41" s="188"/>
      <c r="T41" s="223"/>
      <c r="U41" s="223"/>
      <c r="V41" s="224">
        <f>R41</f>
        <v>11277122.609166667</v>
      </c>
      <c r="W41" s="224"/>
    </row>
    <row r="42" spans="1:23" ht="15">
      <c r="A42" s="199" t="s">
        <v>205</v>
      </c>
      <c r="B42" s="199" t="s">
        <v>176</v>
      </c>
      <c r="C42" s="209" t="str">
        <f>+A42</f>
        <v>1210</v>
      </c>
      <c r="D42" s="210" t="s">
        <v>206</v>
      </c>
      <c r="E42" s="211">
        <v>202030.18</v>
      </c>
      <c r="F42" s="212">
        <v>202030.18</v>
      </c>
      <c r="G42" s="213">
        <v>202030.18</v>
      </c>
      <c r="H42" s="213">
        <v>202030.18</v>
      </c>
      <c r="I42" s="214">
        <v>202030.18</v>
      </c>
      <c r="J42" s="215">
        <v>202030.18</v>
      </c>
      <c r="K42" s="216">
        <v>202030.18</v>
      </c>
      <c r="L42" s="217">
        <v>202030.18</v>
      </c>
      <c r="M42" s="218">
        <v>202030.18</v>
      </c>
      <c r="N42" s="219">
        <v>202030.18</v>
      </c>
      <c r="O42" s="220">
        <v>202030.18</v>
      </c>
      <c r="P42" s="221">
        <v>202030.18</v>
      </c>
      <c r="Q42" s="211">
        <v>202030.18</v>
      </c>
      <c r="R42" s="213">
        <f t="shared" si="0"/>
        <v>202030.17999999996</v>
      </c>
      <c r="S42" s="188"/>
      <c r="T42" s="223"/>
      <c r="U42" s="223"/>
      <c r="V42" s="224">
        <f>R42</f>
        <v>202030.17999999996</v>
      </c>
      <c r="W42" s="223"/>
    </row>
    <row r="43" spans="1:23" ht="15">
      <c r="A43" s="199" t="s">
        <v>207</v>
      </c>
      <c r="B43" s="199" t="s">
        <v>176</v>
      </c>
      <c r="C43" s="209" t="str">
        <f>+A43</f>
        <v>1220</v>
      </c>
      <c r="D43" s="210" t="s">
        <v>208</v>
      </c>
      <c r="E43" s="211">
        <v>0</v>
      </c>
      <c r="F43" s="212">
        <v>0</v>
      </c>
      <c r="G43" s="213">
        <v>0</v>
      </c>
      <c r="H43" s="213">
        <v>0</v>
      </c>
      <c r="I43" s="214">
        <v>0</v>
      </c>
      <c r="J43" s="215">
        <v>0</v>
      </c>
      <c r="K43" s="216">
        <v>0</v>
      </c>
      <c r="L43" s="217">
        <v>0</v>
      </c>
      <c r="M43" s="218">
        <v>0</v>
      </c>
      <c r="N43" s="219">
        <v>0</v>
      </c>
      <c r="O43" s="220">
        <v>0</v>
      </c>
      <c r="P43" s="221">
        <v>0</v>
      </c>
      <c r="Q43" s="211">
        <v>0</v>
      </c>
      <c r="R43" s="213">
        <f t="shared" si="0"/>
        <v>0</v>
      </c>
      <c r="S43" s="188"/>
      <c r="T43" s="223"/>
      <c r="U43" s="223"/>
      <c r="V43" s="223"/>
      <c r="W43" s="223"/>
    </row>
    <row r="44" spans="1:23" ht="15">
      <c r="A44" s="199"/>
      <c r="B44" s="199"/>
      <c r="C44" s="209"/>
      <c r="D44" s="304"/>
      <c r="E44" s="225"/>
      <c r="F44" s="226"/>
      <c r="G44" s="227"/>
      <c r="H44" s="227"/>
      <c r="I44" s="228"/>
      <c r="J44" s="229"/>
      <c r="K44" s="230"/>
      <c r="L44" s="231"/>
      <c r="M44" s="232"/>
      <c r="N44" s="233"/>
      <c r="O44" s="234"/>
      <c r="P44" s="235"/>
      <c r="Q44" s="236"/>
      <c r="R44" s="213">
        <f t="shared" si="0"/>
        <v>0</v>
      </c>
      <c r="S44" s="188"/>
      <c r="T44" s="223"/>
      <c r="U44" s="223"/>
      <c r="V44" s="223"/>
      <c r="W44" s="223"/>
    </row>
    <row r="45" spans="1:23" ht="15">
      <c r="A45" s="199"/>
      <c r="B45" s="199"/>
      <c r="C45" s="209"/>
      <c r="D45" s="304" t="s">
        <v>209</v>
      </c>
      <c r="E45" s="237">
        <v>11134862.35</v>
      </c>
      <c r="F45" s="238">
        <v>11180525.529999999</v>
      </c>
      <c r="G45" s="239">
        <v>11262577.049999999</v>
      </c>
      <c r="H45" s="239">
        <v>11307556.060000001</v>
      </c>
      <c r="I45" s="240">
        <v>11359384.719999999</v>
      </c>
      <c r="J45" s="241">
        <v>11396511.859999999</v>
      </c>
      <c r="K45" s="242">
        <v>11453629.109999999</v>
      </c>
      <c r="L45" s="243">
        <v>11509282.439999999</v>
      </c>
      <c r="M45" s="244">
        <v>11539172.74</v>
      </c>
      <c r="N45" s="245">
        <v>11705001.199999999</v>
      </c>
      <c r="O45" s="246">
        <v>11736241.689999999</v>
      </c>
      <c r="P45" s="247">
        <v>11785185.92</v>
      </c>
      <c r="Q45" s="237">
        <v>11894667.949999999</v>
      </c>
      <c r="R45" s="213">
        <f t="shared" si="0"/>
        <v>11479152.789166667</v>
      </c>
      <c r="S45" s="188"/>
      <c r="T45" s="223"/>
      <c r="U45" s="223"/>
      <c r="V45" s="224"/>
      <c r="W45" s="223"/>
    </row>
    <row r="46" spans="1:23" ht="15">
      <c r="A46" s="199"/>
      <c r="B46" s="199"/>
      <c r="C46" s="209"/>
      <c r="D46" s="304"/>
      <c r="E46" s="211"/>
      <c r="F46" s="212"/>
      <c r="G46" s="213"/>
      <c r="H46" s="213"/>
      <c r="I46" s="214"/>
      <c r="J46" s="215"/>
      <c r="K46" s="216"/>
      <c r="L46" s="217"/>
      <c r="M46" s="218"/>
      <c r="N46" s="219"/>
      <c r="O46" s="220"/>
      <c r="P46" s="221"/>
      <c r="Q46" s="211"/>
      <c r="R46" s="213">
        <f t="shared" si="0"/>
        <v>0</v>
      </c>
      <c r="S46" s="188"/>
      <c r="T46" s="223"/>
      <c r="U46" s="223"/>
      <c r="V46" s="223"/>
      <c r="W46" s="223"/>
    </row>
    <row r="47" spans="1:23" ht="15">
      <c r="A47" s="199" t="s">
        <v>210</v>
      </c>
      <c r="B47" s="199" t="s">
        <v>176</v>
      </c>
      <c r="C47" s="209" t="str">
        <f>+A47</f>
        <v>1310</v>
      </c>
      <c r="D47" s="210" t="s">
        <v>211</v>
      </c>
      <c r="E47" s="211">
        <v>3539112.52</v>
      </c>
      <c r="F47" s="212">
        <v>3551286.98</v>
      </c>
      <c r="G47" s="213">
        <v>5053408.6500000004</v>
      </c>
      <c r="H47" s="213">
        <v>12494016.289999999</v>
      </c>
      <c r="I47" s="214">
        <v>8678549.7899999991</v>
      </c>
      <c r="J47" s="215">
        <v>10277458.42</v>
      </c>
      <c r="K47" s="216">
        <v>3719799.06</v>
      </c>
      <c r="L47" s="217">
        <v>-2.3283064365387E-9</v>
      </c>
      <c r="M47" s="218">
        <v>124346.099999998</v>
      </c>
      <c r="N47" s="219">
        <v>950598.599999998</v>
      </c>
      <c r="O47" s="220">
        <v>46375.949999997603</v>
      </c>
      <c r="P47" s="221">
        <v>5500901.4000000004</v>
      </c>
      <c r="Q47" s="211">
        <v>2727130.08</v>
      </c>
      <c r="R47" s="213">
        <f t="shared" si="0"/>
        <v>4460821.8783333329</v>
      </c>
      <c r="S47" s="188"/>
      <c r="T47" s="223"/>
      <c r="U47" s="223"/>
      <c r="V47" s="223"/>
      <c r="W47" s="223"/>
    </row>
    <row r="48" spans="1:23" ht="15">
      <c r="A48" s="199" t="s">
        <v>212</v>
      </c>
      <c r="B48" s="199" t="s">
        <v>213</v>
      </c>
      <c r="C48" s="209" t="str">
        <f>A48&amp;"."&amp;B48</f>
        <v>1340.1*</v>
      </c>
      <c r="D48" s="210" t="s">
        <v>214</v>
      </c>
      <c r="E48" s="211">
        <v>0</v>
      </c>
      <c r="F48" s="212">
        <v>0</v>
      </c>
      <c r="G48" s="213">
        <v>0</v>
      </c>
      <c r="H48" s="213">
        <v>0</v>
      </c>
      <c r="I48" s="214">
        <v>0</v>
      </c>
      <c r="J48" s="215">
        <v>0</v>
      </c>
      <c r="K48" s="216">
        <v>0</v>
      </c>
      <c r="L48" s="217">
        <v>0</v>
      </c>
      <c r="M48" s="218">
        <v>0</v>
      </c>
      <c r="N48" s="219">
        <v>0</v>
      </c>
      <c r="O48" s="220">
        <v>0</v>
      </c>
      <c r="P48" s="221">
        <v>0</v>
      </c>
      <c r="Q48" s="211">
        <v>0</v>
      </c>
      <c r="R48" s="213">
        <f t="shared" si="0"/>
        <v>0</v>
      </c>
      <c r="S48" s="188"/>
      <c r="T48" s="223"/>
      <c r="U48" s="223"/>
      <c r="V48" s="223"/>
      <c r="W48" s="223"/>
    </row>
    <row r="49" spans="1:23" ht="15">
      <c r="A49" s="199" t="s">
        <v>215</v>
      </c>
      <c r="B49" s="199" t="s">
        <v>176</v>
      </c>
      <c r="C49" s="209" t="str">
        <f>+A49</f>
        <v>1350</v>
      </c>
      <c r="D49" s="210" t="s">
        <v>216</v>
      </c>
      <c r="E49" s="251">
        <v>2750</v>
      </c>
      <c r="F49" s="212">
        <v>2750</v>
      </c>
      <c r="G49" s="253">
        <v>2750</v>
      </c>
      <c r="H49" s="253">
        <v>2750</v>
      </c>
      <c r="I49" s="254">
        <v>2750</v>
      </c>
      <c r="J49" s="255">
        <v>2550</v>
      </c>
      <c r="K49" s="256">
        <v>2550</v>
      </c>
      <c r="L49" s="257">
        <v>2550</v>
      </c>
      <c r="M49" s="258">
        <v>2550</v>
      </c>
      <c r="N49" s="259">
        <v>2550</v>
      </c>
      <c r="O49" s="260">
        <v>2550</v>
      </c>
      <c r="P49" s="221">
        <v>2550</v>
      </c>
      <c r="Q49" s="251">
        <v>1550</v>
      </c>
      <c r="R49" s="213">
        <f t="shared" si="0"/>
        <v>2583.3333333333335</v>
      </c>
      <c r="S49" s="188"/>
      <c r="T49" s="223"/>
      <c r="U49" s="223"/>
      <c r="V49" s="223"/>
      <c r="W49" s="223"/>
    </row>
    <row r="50" spans="1:23" ht="15">
      <c r="A50" s="199"/>
      <c r="B50" s="199"/>
      <c r="C50" s="209"/>
      <c r="D50" s="304"/>
      <c r="E50" s="225"/>
      <c r="F50" s="226"/>
      <c r="G50" s="227"/>
      <c r="H50" s="227"/>
      <c r="I50" s="228"/>
      <c r="J50" s="229"/>
      <c r="K50" s="230"/>
      <c r="L50" s="231"/>
      <c r="M50" s="232"/>
      <c r="N50" s="233"/>
      <c r="O50" s="234"/>
      <c r="P50" s="235"/>
      <c r="Q50" s="236"/>
      <c r="R50" s="213">
        <f t="shared" si="0"/>
        <v>0</v>
      </c>
      <c r="S50" s="188"/>
      <c r="T50" s="223"/>
      <c r="U50" s="223"/>
      <c r="V50" s="223"/>
      <c r="W50" s="223"/>
    </row>
    <row r="51" spans="1:23" ht="15">
      <c r="A51" s="199"/>
      <c r="B51" s="199"/>
      <c r="C51" s="209"/>
      <c r="D51" s="304" t="s">
        <v>217</v>
      </c>
      <c r="E51" s="237">
        <v>3541862.52</v>
      </c>
      <c r="F51" s="238">
        <v>3554036.98</v>
      </c>
      <c r="G51" s="239">
        <v>5056158.6500000004</v>
      </c>
      <c r="H51" s="239">
        <v>12496766.289999999</v>
      </c>
      <c r="I51" s="240">
        <v>8681299.7899999991</v>
      </c>
      <c r="J51" s="241">
        <v>10280008.42</v>
      </c>
      <c r="K51" s="242">
        <v>3722349.06</v>
      </c>
      <c r="L51" s="243">
        <v>2549.9999999976717</v>
      </c>
      <c r="M51" s="244">
        <v>126896.099999998</v>
      </c>
      <c r="N51" s="245">
        <v>953148.599999998</v>
      </c>
      <c r="O51" s="246">
        <v>48925.949999997603</v>
      </c>
      <c r="P51" s="247">
        <v>5503451.4000000004</v>
      </c>
      <c r="Q51" s="237">
        <v>2728680.08</v>
      </c>
      <c r="R51" s="213">
        <f t="shared" si="0"/>
        <v>4463405.2116666669</v>
      </c>
      <c r="S51" s="188"/>
      <c r="T51" s="223"/>
      <c r="U51" s="223"/>
      <c r="V51" s="223"/>
      <c r="W51" s="224">
        <f>R51</f>
        <v>4463405.2116666669</v>
      </c>
    </row>
    <row r="52" spans="1:23" ht="15">
      <c r="A52" s="199"/>
      <c r="B52" s="199"/>
      <c r="C52" s="209"/>
      <c r="D52" s="304"/>
      <c r="E52" s="211"/>
      <c r="F52" s="212"/>
      <c r="G52" s="213"/>
      <c r="H52" s="213"/>
      <c r="I52" s="214"/>
      <c r="J52" s="215"/>
      <c r="K52" s="216"/>
      <c r="L52" s="217"/>
      <c r="M52" s="218"/>
      <c r="N52" s="219"/>
      <c r="O52" s="220"/>
      <c r="P52" s="221"/>
      <c r="Q52" s="211"/>
      <c r="R52" s="213">
        <f t="shared" si="0"/>
        <v>0</v>
      </c>
      <c r="S52" s="188"/>
      <c r="T52" s="223"/>
      <c r="U52" s="223"/>
      <c r="V52" s="223"/>
      <c r="W52" s="223"/>
    </row>
    <row r="53" spans="1:23" ht="15">
      <c r="A53" s="199" t="s">
        <v>218</v>
      </c>
      <c r="B53" s="199" t="s">
        <v>176</v>
      </c>
      <c r="C53" s="209" t="str">
        <f>+A53</f>
        <v>1360</v>
      </c>
      <c r="D53" s="210" t="s">
        <v>219</v>
      </c>
      <c r="E53" s="211">
        <v>0</v>
      </c>
      <c r="F53" s="212">
        <v>0</v>
      </c>
      <c r="G53" s="213">
        <v>0</v>
      </c>
      <c r="H53" s="213">
        <v>0</v>
      </c>
      <c r="I53" s="214">
        <v>0</v>
      </c>
      <c r="J53" s="215">
        <v>0</v>
      </c>
      <c r="K53" s="216">
        <v>0</v>
      </c>
      <c r="L53" s="217">
        <v>0</v>
      </c>
      <c r="M53" s="218">
        <v>0</v>
      </c>
      <c r="N53" s="219">
        <v>0</v>
      </c>
      <c r="O53" s="220">
        <v>0</v>
      </c>
      <c r="P53" s="221">
        <v>0</v>
      </c>
      <c r="Q53" s="211">
        <v>0</v>
      </c>
      <c r="R53" s="213">
        <f t="shared" si="0"/>
        <v>0</v>
      </c>
      <c r="S53" s="188"/>
      <c r="T53" s="223"/>
      <c r="U53" s="223"/>
      <c r="V53" s="223"/>
      <c r="W53" s="223"/>
    </row>
    <row r="54" spans="1:23" ht="15">
      <c r="A54" s="199"/>
      <c r="B54" s="199"/>
      <c r="C54" s="209"/>
      <c r="D54" s="304"/>
      <c r="E54" s="225"/>
      <c r="F54" s="226"/>
      <c r="G54" s="227"/>
      <c r="H54" s="227"/>
      <c r="I54" s="228"/>
      <c r="J54" s="229"/>
      <c r="K54" s="230"/>
      <c r="L54" s="231"/>
      <c r="M54" s="232"/>
      <c r="N54" s="233"/>
      <c r="O54" s="234"/>
      <c r="P54" s="235"/>
      <c r="Q54" s="236"/>
      <c r="R54" s="213">
        <f t="shared" si="0"/>
        <v>0</v>
      </c>
      <c r="S54" s="188"/>
      <c r="T54" s="223"/>
      <c r="U54" s="223"/>
      <c r="V54" s="223"/>
      <c r="W54" s="223"/>
    </row>
    <row r="55" spans="1:23" ht="15">
      <c r="A55" s="199"/>
      <c r="B55" s="199"/>
      <c r="C55" s="209"/>
      <c r="D55" s="304" t="s">
        <v>220</v>
      </c>
      <c r="E55" s="237">
        <v>0</v>
      </c>
      <c r="F55" s="238">
        <v>0</v>
      </c>
      <c r="G55" s="239">
        <v>0</v>
      </c>
      <c r="H55" s="239">
        <v>0</v>
      </c>
      <c r="I55" s="240">
        <v>0</v>
      </c>
      <c r="J55" s="241">
        <v>0</v>
      </c>
      <c r="K55" s="242">
        <v>0</v>
      </c>
      <c r="L55" s="243">
        <v>0</v>
      </c>
      <c r="M55" s="244">
        <v>0</v>
      </c>
      <c r="N55" s="245">
        <v>0</v>
      </c>
      <c r="O55" s="246">
        <v>0</v>
      </c>
      <c r="P55" s="247">
        <v>0</v>
      </c>
      <c r="Q55" s="237">
        <v>0</v>
      </c>
      <c r="R55" s="213">
        <f t="shared" si="0"/>
        <v>0</v>
      </c>
      <c r="S55" s="188"/>
      <c r="T55" s="223"/>
      <c r="U55" s="223"/>
      <c r="V55" s="223"/>
      <c r="W55" s="223"/>
    </row>
    <row r="56" spans="1:23" ht="15">
      <c r="A56" s="199"/>
      <c r="B56" s="199"/>
      <c r="C56" s="209"/>
      <c r="D56" s="304"/>
      <c r="E56" s="211"/>
      <c r="F56" s="212"/>
      <c r="G56" s="213"/>
      <c r="H56" s="213"/>
      <c r="I56" s="214"/>
      <c r="J56" s="215"/>
      <c r="K56" s="216"/>
      <c r="L56" s="217"/>
      <c r="M56" s="218"/>
      <c r="N56" s="219"/>
      <c r="O56" s="220"/>
      <c r="P56" s="221"/>
      <c r="Q56" s="211"/>
      <c r="R56" s="213">
        <f t="shared" si="0"/>
        <v>0</v>
      </c>
      <c r="S56" s="188"/>
      <c r="T56" s="223"/>
      <c r="U56" s="223"/>
      <c r="V56" s="223"/>
      <c r="W56" s="223"/>
    </row>
    <row r="57" spans="1:23" ht="15">
      <c r="A57" s="199" t="s">
        <v>221</v>
      </c>
      <c r="B57" s="199" t="s">
        <v>176</v>
      </c>
      <c r="C57" s="209" t="str">
        <f>+A57</f>
        <v>1420</v>
      </c>
      <c r="D57" s="210" t="s">
        <v>222</v>
      </c>
      <c r="E57" s="211">
        <v>18361542.969999999</v>
      </c>
      <c r="F57" s="212">
        <v>29044173.920000002</v>
      </c>
      <c r="G57" s="213">
        <v>24484408.399999999</v>
      </c>
      <c r="H57" s="213">
        <v>21632148.73</v>
      </c>
      <c r="I57" s="214">
        <v>16547590.550000001</v>
      </c>
      <c r="J57" s="215">
        <v>12487031.449999999</v>
      </c>
      <c r="K57" s="216">
        <v>9835641.3800000008</v>
      </c>
      <c r="L57" s="217">
        <v>7333905.6600000001</v>
      </c>
      <c r="M57" s="218">
        <v>6190712.1799999997</v>
      </c>
      <c r="N57" s="219">
        <v>6049712</v>
      </c>
      <c r="O57" s="220">
        <v>7842753.3600000003</v>
      </c>
      <c r="P57" s="221">
        <v>12429597.279999999</v>
      </c>
      <c r="Q57" s="211">
        <v>18060008.32</v>
      </c>
      <c r="R57" s="213">
        <f t="shared" si="0"/>
        <v>14340704.212916667</v>
      </c>
      <c r="S57" s="188"/>
      <c r="T57" s="223"/>
      <c r="U57" s="223"/>
      <c r="V57" s="223"/>
      <c r="W57" s="223"/>
    </row>
    <row r="58" spans="1:23" ht="15">
      <c r="A58" s="199" t="s">
        <v>223</v>
      </c>
      <c r="B58" s="199" t="s">
        <v>176</v>
      </c>
      <c r="C58" s="209" t="str">
        <f>+A58</f>
        <v>1432</v>
      </c>
      <c r="D58" s="210" t="s">
        <v>224</v>
      </c>
      <c r="E58" s="211">
        <v>1813282.23</v>
      </c>
      <c r="F58" s="212">
        <v>1782463.35</v>
      </c>
      <c r="G58" s="213">
        <v>1825029.67</v>
      </c>
      <c r="H58" s="213">
        <v>1771991.73</v>
      </c>
      <c r="I58" s="214">
        <v>1793261.65</v>
      </c>
      <c r="J58" s="215">
        <v>1931861.68</v>
      </c>
      <c r="K58" s="216">
        <v>1912961.8</v>
      </c>
      <c r="L58" s="217">
        <v>2642529.52</v>
      </c>
      <c r="M58" s="218">
        <v>1980359.22</v>
      </c>
      <c r="N58" s="219">
        <v>1958921.87</v>
      </c>
      <c r="O58" s="220">
        <v>1894038.29</v>
      </c>
      <c r="P58" s="221">
        <v>2150820.15</v>
      </c>
      <c r="Q58" s="211">
        <v>2255787.2599999998</v>
      </c>
      <c r="R58" s="213">
        <f t="shared" si="0"/>
        <v>1973231.1395833334</v>
      </c>
      <c r="S58" s="188"/>
      <c r="T58" s="223"/>
      <c r="U58" s="223"/>
      <c r="V58" s="223"/>
      <c r="W58" s="223"/>
    </row>
    <row r="59" spans="1:23" ht="15">
      <c r="A59" s="199" t="s">
        <v>225</v>
      </c>
      <c r="B59" s="199" t="s">
        <v>176</v>
      </c>
      <c r="C59" s="209" t="str">
        <f>+A59</f>
        <v>1710</v>
      </c>
      <c r="D59" s="210" t="s">
        <v>226</v>
      </c>
      <c r="E59" s="262">
        <v>0</v>
      </c>
      <c r="F59" s="263">
        <v>0</v>
      </c>
      <c r="G59" s="264">
        <v>0</v>
      </c>
      <c r="H59" s="264">
        <v>0</v>
      </c>
      <c r="I59" s="265">
        <v>0</v>
      </c>
      <c r="J59" s="266">
        <v>0</v>
      </c>
      <c r="K59" s="267">
        <v>0</v>
      </c>
      <c r="L59" s="268">
        <v>0</v>
      </c>
      <c r="M59" s="269">
        <v>0</v>
      </c>
      <c r="N59" s="270">
        <v>0</v>
      </c>
      <c r="O59" s="271">
        <v>0</v>
      </c>
      <c r="P59" s="272">
        <v>0</v>
      </c>
      <c r="Q59" s="262">
        <v>0</v>
      </c>
      <c r="R59" s="213">
        <f t="shared" si="0"/>
        <v>0</v>
      </c>
      <c r="S59" s="188"/>
      <c r="T59" s="223"/>
      <c r="U59" s="223"/>
      <c r="V59" s="223"/>
      <c r="W59" s="223"/>
    </row>
    <row r="60" spans="1:23" ht="15">
      <c r="A60" s="199"/>
      <c r="B60" s="199"/>
      <c r="C60" s="209"/>
      <c r="D60" s="304" t="s">
        <v>227</v>
      </c>
      <c r="E60" s="211">
        <v>20174825.199999999</v>
      </c>
      <c r="F60" s="212">
        <v>30826637.270000003</v>
      </c>
      <c r="G60" s="213">
        <v>26309438.07</v>
      </c>
      <c r="H60" s="213">
        <v>23404140.460000001</v>
      </c>
      <c r="I60" s="214">
        <v>18340852.199999999</v>
      </c>
      <c r="J60" s="215">
        <v>14418893.129999999</v>
      </c>
      <c r="K60" s="216">
        <v>11748603.180000002</v>
      </c>
      <c r="L60" s="217">
        <v>9976435.1799999997</v>
      </c>
      <c r="M60" s="218">
        <v>8171071.3999999994</v>
      </c>
      <c r="N60" s="219">
        <v>8008633.8700000001</v>
      </c>
      <c r="O60" s="220">
        <v>9736791.6500000004</v>
      </c>
      <c r="P60" s="221">
        <v>14580417.43</v>
      </c>
      <c r="Q60" s="211">
        <v>20315795.579999998</v>
      </c>
      <c r="R60" s="213">
        <f t="shared" si="0"/>
        <v>16313935.352500001</v>
      </c>
      <c r="S60" s="188"/>
      <c r="T60" s="223"/>
      <c r="U60" s="223"/>
      <c r="V60" s="223"/>
      <c r="W60" s="224">
        <f>R60</f>
        <v>16313935.352500001</v>
      </c>
    </row>
    <row r="61" spans="1:23" ht="15">
      <c r="A61" s="199"/>
      <c r="B61" s="199"/>
      <c r="C61" s="209"/>
      <c r="D61" s="304" t="s">
        <v>228</v>
      </c>
      <c r="E61" s="211"/>
      <c r="F61" s="212"/>
      <c r="G61" s="213"/>
      <c r="H61" s="213"/>
      <c r="I61" s="214"/>
      <c r="J61" s="215"/>
      <c r="K61" s="216"/>
      <c r="L61" s="217"/>
      <c r="M61" s="218"/>
      <c r="N61" s="219"/>
      <c r="O61" s="220"/>
      <c r="P61" s="221"/>
      <c r="Q61" s="211"/>
      <c r="R61" s="213">
        <f t="shared" si="0"/>
        <v>0</v>
      </c>
      <c r="S61" s="188"/>
      <c r="T61" s="223"/>
      <c r="U61" s="223"/>
      <c r="V61" s="223"/>
      <c r="W61" s="223"/>
    </row>
    <row r="62" spans="1:23" ht="15">
      <c r="A62" s="222" t="s">
        <v>229</v>
      </c>
      <c r="B62" s="222" t="s">
        <v>213</v>
      </c>
      <c r="C62" s="209" t="str">
        <f t="shared" ref="C62:C73" si="1">A62&amp;"."&amp;B62</f>
        <v>1410.1*</v>
      </c>
      <c r="D62" s="304" t="s">
        <v>230</v>
      </c>
      <c r="E62" s="211">
        <v>0</v>
      </c>
      <c r="F62" s="212">
        <v>0</v>
      </c>
      <c r="G62" s="213">
        <v>0</v>
      </c>
      <c r="H62" s="213">
        <v>0</v>
      </c>
      <c r="I62" s="214">
        <v>0</v>
      </c>
      <c r="J62" s="215">
        <v>0</v>
      </c>
      <c r="K62" s="216">
        <v>0</v>
      </c>
      <c r="L62" s="217">
        <v>0</v>
      </c>
      <c r="M62" s="218">
        <v>0</v>
      </c>
      <c r="N62" s="219">
        <v>0</v>
      </c>
      <c r="O62" s="220">
        <v>0</v>
      </c>
      <c r="P62" s="221">
        <v>0</v>
      </c>
      <c r="Q62" s="211">
        <v>0</v>
      </c>
      <c r="R62" s="213">
        <f t="shared" si="0"/>
        <v>0</v>
      </c>
      <c r="S62" s="188"/>
      <c r="T62" s="223"/>
      <c r="U62" s="223"/>
      <c r="V62" s="223"/>
      <c r="W62" s="224">
        <f>R62</f>
        <v>0</v>
      </c>
    </row>
    <row r="63" spans="1:23" ht="15">
      <c r="A63" s="222" t="s">
        <v>229</v>
      </c>
      <c r="B63" s="222" t="s">
        <v>231</v>
      </c>
      <c r="C63" s="209" t="str">
        <f t="shared" si="1"/>
        <v>1410.2*</v>
      </c>
      <c r="D63" s="304" t="s">
        <v>232</v>
      </c>
      <c r="E63" s="211">
        <v>0</v>
      </c>
      <c r="F63" s="212">
        <v>0</v>
      </c>
      <c r="G63" s="213">
        <v>0</v>
      </c>
      <c r="H63" s="213">
        <v>0</v>
      </c>
      <c r="I63" s="214">
        <v>0</v>
      </c>
      <c r="J63" s="215">
        <v>0</v>
      </c>
      <c r="K63" s="216">
        <v>0</v>
      </c>
      <c r="L63" s="217">
        <v>0</v>
      </c>
      <c r="M63" s="218">
        <v>0</v>
      </c>
      <c r="N63" s="219">
        <v>0</v>
      </c>
      <c r="O63" s="220">
        <v>0</v>
      </c>
      <c r="P63" s="221">
        <v>0</v>
      </c>
      <c r="Q63" s="211">
        <v>0</v>
      </c>
      <c r="R63" s="213">
        <f t="shared" si="0"/>
        <v>0</v>
      </c>
      <c r="S63" s="188"/>
      <c r="T63" s="223"/>
      <c r="U63" s="223"/>
      <c r="V63" s="223"/>
      <c r="W63" s="186"/>
    </row>
    <row r="64" spans="1:23" ht="15">
      <c r="A64" s="222"/>
      <c r="B64" s="222"/>
      <c r="C64" s="209"/>
      <c r="D64" s="304"/>
      <c r="E64" s="211"/>
      <c r="F64" s="212"/>
      <c r="G64" s="213"/>
      <c r="H64" s="213"/>
      <c r="I64" s="214"/>
      <c r="J64" s="215"/>
      <c r="K64" s="216"/>
      <c r="L64" s="217"/>
      <c r="M64" s="218"/>
      <c r="N64" s="219"/>
      <c r="O64" s="220"/>
      <c r="P64" s="221"/>
      <c r="Q64" s="211"/>
      <c r="R64" s="213">
        <f t="shared" si="0"/>
        <v>0</v>
      </c>
      <c r="S64" s="188"/>
      <c r="T64" s="223"/>
      <c r="U64" s="223"/>
      <c r="V64" s="223"/>
      <c r="W64" s="186"/>
    </row>
    <row r="65" spans="1:23" ht="15">
      <c r="A65" s="222" t="s">
        <v>233</v>
      </c>
      <c r="B65" s="222" t="s">
        <v>234</v>
      </c>
      <c r="C65" s="209" t="str">
        <f t="shared" si="1"/>
        <v>1460.000*</v>
      </c>
      <c r="D65" s="304" t="s">
        <v>235</v>
      </c>
      <c r="E65" s="211">
        <v>0</v>
      </c>
      <c r="F65" s="212">
        <v>0</v>
      </c>
      <c r="G65" s="213">
        <v>0</v>
      </c>
      <c r="H65" s="213">
        <v>0</v>
      </c>
      <c r="I65" s="214">
        <v>0</v>
      </c>
      <c r="J65" s="215">
        <v>0</v>
      </c>
      <c r="K65" s="216">
        <v>0</v>
      </c>
      <c r="L65" s="217">
        <v>0</v>
      </c>
      <c r="M65" s="218">
        <v>0</v>
      </c>
      <c r="N65" s="219">
        <v>0</v>
      </c>
      <c r="O65" s="220">
        <v>0</v>
      </c>
      <c r="P65" s="221">
        <v>0</v>
      </c>
      <c r="Q65" s="211">
        <v>0</v>
      </c>
      <c r="R65" s="213">
        <f t="shared" si="0"/>
        <v>0</v>
      </c>
      <c r="S65" s="188"/>
      <c r="T65" s="223"/>
      <c r="U65" s="223"/>
      <c r="V65" s="223"/>
      <c r="W65" s="186"/>
    </row>
    <row r="66" spans="1:23" ht="15">
      <c r="A66" s="222" t="s">
        <v>233</v>
      </c>
      <c r="B66" s="222" t="s">
        <v>236</v>
      </c>
      <c r="C66" s="209" t="str">
        <f t="shared" si="1"/>
        <v>1460.001*</v>
      </c>
      <c r="D66" s="304" t="s">
        <v>235</v>
      </c>
      <c r="E66" s="211">
        <v>10479.629999999999</v>
      </c>
      <c r="F66" s="212">
        <v>0</v>
      </c>
      <c r="G66" s="213">
        <v>0</v>
      </c>
      <c r="H66" s="213">
        <v>0</v>
      </c>
      <c r="I66" s="214">
        <v>0</v>
      </c>
      <c r="J66" s="215">
        <v>0</v>
      </c>
      <c r="K66" s="216">
        <v>0</v>
      </c>
      <c r="L66" s="217">
        <v>0</v>
      </c>
      <c r="M66" s="218">
        <v>0</v>
      </c>
      <c r="N66" s="219">
        <v>0</v>
      </c>
      <c r="O66" s="220">
        <v>0</v>
      </c>
      <c r="P66" s="221">
        <v>0</v>
      </c>
      <c r="Q66" s="211">
        <v>0</v>
      </c>
      <c r="R66" s="213">
        <f t="shared" si="0"/>
        <v>436.65124999999995</v>
      </c>
      <c r="S66" s="188"/>
      <c r="T66" s="223"/>
      <c r="U66" s="223"/>
      <c r="V66" s="223"/>
      <c r="W66" s="186"/>
    </row>
    <row r="67" spans="1:23" ht="15">
      <c r="A67" s="222" t="s">
        <v>233</v>
      </c>
      <c r="B67" s="222" t="s">
        <v>237</v>
      </c>
      <c r="C67" s="209" t="str">
        <f t="shared" si="1"/>
        <v>1460.008*</v>
      </c>
      <c r="D67" s="304" t="s">
        <v>238</v>
      </c>
      <c r="E67" s="211">
        <v>0</v>
      </c>
      <c r="F67" s="212">
        <v>0</v>
      </c>
      <c r="G67" s="213">
        <v>0</v>
      </c>
      <c r="H67" s="213">
        <v>0</v>
      </c>
      <c r="I67" s="214">
        <v>0</v>
      </c>
      <c r="J67" s="215">
        <v>0</v>
      </c>
      <c r="K67" s="216">
        <v>0</v>
      </c>
      <c r="L67" s="217">
        <v>0</v>
      </c>
      <c r="M67" s="218">
        <v>0</v>
      </c>
      <c r="N67" s="219">
        <v>0</v>
      </c>
      <c r="O67" s="220">
        <v>0</v>
      </c>
      <c r="P67" s="221">
        <v>1125.49</v>
      </c>
      <c r="Q67" s="211">
        <v>0</v>
      </c>
      <c r="R67" s="213">
        <f t="shared" si="0"/>
        <v>93.790833333333339</v>
      </c>
      <c r="S67" s="188"/>
      <c r="T67" s="223"/>
      <c r="U67" s="223"/>
      <c r="V67" s="223"/>
      <c r="W67" s="186"/>
    </row>
    <row r="68" spans="1:23" ht="15">
      <c r="A68" s="222" t="s">
        <v>233</v>
      </c>
      <c r="B68" s="222" t="s">
        <v>239</v>
      </c>
      <c r="C68" s="209" t="str">
        <f t="shared" si="1"/>
        <v>1460.041*</v>
      </c>
      <c r="D68" s="304" t="s">
        <v>240</v>
      </c>
      <c r="E68" s="211">
        <v>0</v>
      </c>
      <c r="F68" s="212">
        <v>0</v>
      </c>
      <c r="G68" s="213">
        <v>0</v>
      </c>
      <c r="H68" s="213">
        <v>0</v>
      </c>
      <c r="I68" s="214">
        <v>0</v>
      </c>
      <c r="J68" s="215">
        <v>0</v>
      </c>
      <c r="K68" s="216">
        <v>0</v>
      </c>
      <c r="L68" s="217">
        <v>0</v>
      </c>
      <c r="M68" s="218">
        <v>0</v>
      </c>
      <c r="N68" s="219">
        <v>0</v>
      </c>
      <c r="O68" s="220">
        <v>0</v>
      </c>
      <c r="P68" s="221">
        <v>0</v>
      </c>
      <c r="Q68" s="211">
        <v>0</v>
      </c>
      <c r="R68" s="213">
        <f t="shared" si="0"/>
        <v>0</v>
      </c>
      <c r="S68" s="188"/>
      <c r="T68" s="223"/>
      <c r="U68" s="223"/>
      <c r="V68" s="223"/>
      <c r="W68" s="186"/>
    </row>
    <row r="69" spans="1:23" ht="15">
      <c r="A69" s="222" t="s">
        <v>233</v>
      </c>
      <c r="B69" s="222" t="s">
        <v>241</v>
      </c>
      <c r="C69" s="209" t="str">
        <f t="shared" si="1"/>
        <v>1460.067*</v>
      </c>
      <c r="D69" s="304" t="s">
        <v>242</v>
      </c>
      <c r="E69" s="211">
        <v>0</v>
      </c>
      <c r="F69" s="212">
        <v>0</v>
      </c>
      <c r="G69" s="213">
        <v>0</v>
      </c>
      <c r="H69" s="213">
        <v>0</v>
      </c>
      <c r="I69" s="214">
        <v>0</v>
      </c>
      <c r="J69" s="215">
        <v>0</v>
      </c>
      <c r="K69" s="216">
        <v>0</v>
      </c>
      <c r="L69" s="217">
        <v>0</v>
      </c>
      <c r="M69" s="218">
        <v>0</v>
      </c>
      <c r="N69" s="219">
        <v>0</v>
      </c>
      <c r="O69" s="220">
        <v>0</v>
      </c>
      <c r="P69" s="221">
        <v>0</v>
      </c>
      <c r="Q69" s="211">
        <v>0</v>
      </c>
      <c r="R69" s="213">
        <f t="shared" si="0"/>
        <v>0</v>
      </c>
      <c r="S69" s="188"/>
      <c r="T69" s="223"/>
      <c r="U69" s="223"/>
      <c r="V69" s="223"/>
      <c r="W69" s="186"/>
    </row>
    <row r="70" spans="1:23" ht="15">
      <c r="A70" s="222" t="s">
        <v>233</v>
      </c>
      <c r="B70" s="222" t="s">
        <v>243</v>
      </c>
      <c r="C70" s="209" t="str">
        <f t="shared" si="1"/>
        <v>1460.044*</v>
      </c>
      <c r="D70" s="304" t="s">
        <v>244</v>
      </c>
      <c r="E70" s="211">
        <v>0</v>
      </c>
      <c r="F70" s="212">
        <v>0</v>
      </c>
      <c r="G70" s="213">
        <v>0</v>
      </c>
      <c r="H70" s="213">
        <v>0</v>
      </c>
      <c r="I70" s="214">
        <v>0</v>
      </c>
      <c r="J70" s="215">
        <v>0</v>
      </c>
      <c r="K70" s="216">
        <v>0</v>
      </c>
      <c r="L70" s="217">
        <v>0</v>
      </c>
      <c r="M70" s="218">
        <v>0</v>
      </c>
      <c r="N70" s="219">
        <v>0</v>
      </c>
      <c r="O70" s="220">
        <v>0</v>
      </c>
      <c r="P70" s="221">
        <v>0</v>
      </c>
      <c r="Q70" s="211">
        <v>0</v>
      </c>
      <c r="R70" s="213">
        <f t="shared" si="0"/>
        <v>0</v>
      </c>
      <c r="S70" s="188"/>
      <c r="T70" s="223"/>
      <c r="U70" s="223"/>
      <c r="V70" s="223"/>
      <c r="W70" s="186"/>
    </row>
    <row r="71" spans="1:23" ht="15">
      <c r="A71" s="222" t="s">
        <v>233</v>
      </c>
      <c r="B71" s="222" t="s">
        <v>245</v>
      </c>
      <c r="C71" s="209" t="str">
        <f t="shared" si="1"/>
        <v>1460.046*</v>
      </c>
      <c r="D71" s="304" t="s">
        <v>246</v>
      </c>
      <c r="E71" s="211">
        <v>0</v>
      </c>
      <c r="F71" s="212">
        <v>0</v>
      </c>
      <c r="G71" s="213">
        <v>0</v>
      </c>
      <c r="H71" s="213">
        <v>0</v>
      </c>
      <c r="I71" s="214">
        <v>0</v>
      </c>
      <c r="J71" s="215">
        <v>0</v>
      </c>
      <c r="K71" s="216">
        <v>0</v>
      </c>
      <c r="L71" s="217">
        <v>0</v>
      </c>
      <c r="M71" s="218">
        <v>0</v>
      </c>
      <c r="N71" s="219">
        <v>0</v>
      </c>
      <c r="O71" s="220">
        <v>0</v>
      </c>
      <c r="P71" s="221">
        <v>0</v>
      </c>
      <c r="Q71" s="211">
        <v>0</v>
      </c>
      <c r="R71" s="213">
        <f t="shared" si="0"/>
        <v>0</v>
      </c>
      <c r="S71" s="188"/>
      <c r="T71" s="223"/>
      <c r="U71" s="223"/>
      <c r="V71" s="223"/>
      <c r="W71" s="186"/>
    </row>
    <row r="72" spans="1:23" ht="15">
      <c r="A72" s="194" t="s">
        <v>233</v>
      </c>
      <c r="B72" s="194" t="s">
        <v>247</v>
      </c>
      <c r="C72" s="184" t="str">
        <f t="shared" si="1"/>
        <v>1460.047*</v>
      </c>
      <c r="D72" s="304" t="s">
        <v>248</v>
      </c>
      <c r="E72" s="211">
        <v>0</v>
      </c>
      <c r="F72" s="212">
        <v>0</v>
      </c>
      <c r="G72" s="213">
        <v>0</v>
      </c>
      <c r="H72" s="213">
        <v>0</v>
      </c>
      <c r="I72" s="214">
        <v>0</v>
      </c>
      <c r="J72" s="215">
        <v>0</v>
      </c>
      <c r="K72" s="216">
        <v>0</v>
      </c>
      <c r="L72" s="217">
        <v>0</v>
      </c>
      <c r="M72" s="218">
        <v>0</v>
      </c>
      <c r="N72" s="219">
        <v>0</v>
      </c>
      <c r="O72" s="220">
        <v>0</v>
      </c>
      <c r="P72" s="221">
        <v>0</v>
      </c>
      <c r="Q72" s="211">
        <v>0</v>
      </c>
      <c r="R72" s="213">
        <f t="shared" si="0"/>
        <v>0</v>
      </c>
      <c r="S72" s="188"/>
      <c r="T72" s="223"/>
      <c r="U72" s="223"/>
      <c r="V72" s="223"/>
      <c r="W72" s="186"/>
    </row>
    <row r="73" spans="1:23" ht="15">
      <c r="A73" s="222" t="s">
        <v>233</v>
      </c>
      <c r="B73" s="222" t="s">
        <v>249</v>
      </c>
      <c r="C73" s="209" t="str">
        <f t="shared" si="1"/>
        <v>1460.048*</v>
      </c>
      <c r="D73" s="304" t="s">
        <v>250</v>
      </c>
      <c r="E73" s="211">
        <v>34047.85</v>
      </c>
      <c r="F73" s="212">
        <v>0</v>
      </c>
      <c r="G73" s="213">
        <v>0</v>
      </c>
      <c r="H73" s="213">
        <v>0</v>
      </c>
      <c r="I73" s="214">
        <v>0</v>
      </c>
      <c r="J73" s="215">
        <v>0</v>
      </c>
      <c r="K73" s="216">
        <v>0</v>
      </c>
      <c r="L73" s="217">
        <v>0</v>
      </c>
      <c r="M73" s="218">
        <v>0</v>
      </c>
      <c r="N73" s="219">
        <v>0</v>
      </c>
      <c r="O73" s="220">
        <v>0</v>
      </c>
      <c r="P73" s="221">
        <v>0</v>
      </c>
      <c r="Q73" s="211">
        <v>0</v>
      </c>
      <c r="R73" s="213">
        <f t="shared" si="0"/>
        <v>1418.6604166666666</v>
      </c>
      <c r="S73" s="188"/>
      <c r="T73" s="223"/>
      <c r="U73" s="223"/>
      <c r="V73" s="223"/>
      <c r="W73" s="186"/>
    </row>
    <row r="74" spans="1:23" ht="15">
      <c r="A74" s="194" t="s">
        <v>233</v>
      </c>
      <c r="B74" s="194" t="s">
        <v>251</v>
      </c>
      <c r="C74" s="184" t="str">
        <f>A74&amp;"."&amp;B74</f>
        <v>1460.060*</v>
      </c>
      <c r="D74" s="304" t="s">
        <v>252</v>
      </c>
      <c r="E74" s="211">
        <v>0</v>
      </c>
      <c r="F74" s="212">
        <v>0</v>
      </c>
      <c r="G74" s="213">
        <v>0</v>
      </c>
      <c r="H74" s="213">
        <v>0</v>
      </c>
      <c r="I74" s="214">
        <v>0</v>
      </c>
      <c r="J74" s="215">
        <v>0</v>
      </c>
      <c r="K74" s="216">
        <v>0</v>
      </c>
      <c r="L74" s="217">
        <v>0</v>
      </c>
      <c r="M74" s="218">
        <v>0</v>
      </c>
      <c r="N74" s="219">
        <v>0</v>
      </c>
      <c r="O74" s="220">
        <v>0</v>
      </c>
      <c r="P74" s="221">
        <v>0</v>
      </c>
      <c r="Q74" s="211">
        <v>0</v>
      </c>
      <c r="R74" s="213">
        <f t="shared" si="0"/>
        <v>0</v>
      </c>
      <c r="S74" s="188"/>
      <c r="T74" s="223"/>
      <c r="U74" s="223"/>
      <c r="V74" s="223"/>
      <c r="W74" s="186"/>
    </row>
    <row r="75" spans="1:23" ht="15">
      <c r="A75" s="194" t="s">
        <v>233</v>
      </c>
      <c r="B75" s="194" t="s">
        <v>253</v>
      </c>
      <c r="C75" s="184" t="str">
        <f>A75&amp;"."&amp;B75</f>
        <v>1460.062*</v>
      </c>
      <c r="D75" s="304" t="s">
        <v>254</v>
      </c>
      <c r="E75" s="211">
        <v>15532.52</v>
      </c>
      <c r="F75" s="212">
        <v>15532.52</v>
      </c>
      <c r="G75" s="213">
        <v>15532.52</v>
      </c>
      <c r="H75" s="213">
        <v>15532.52</v>
      </c>
      <c r="I75" s="214">
        <v>0</v>
      </c>
      <c r="J75" s="215">
        <v>0</v>
      </c>
      <c r="K75" s="216">
        <v>0</v>
      </c>
      <c r="L75" s="217">
        <v>0</v>
      </c>
      <c r="M75" s="218">
        <v>0</v>
      </c>
      <c r="N75" s="219">
        <v>0</v>
      </c>
      <c r="O75" s="220">
        <v>0</v>
      </c>
      <c r="P75" s="221">
        <v>15880.87</v>
      </c>
      <c r="Q75" s="211">
        <v>0</v>
      </c>
      <c r="R75" s="213">
        <f t="shared" si="0"/>
        <v>5853.7241666666669</v>
      </c>
      <c r="S75" s="188"/>
      <c r="T75" s="223"/>
      <c r="U75" s="223"/>
      <c r="V75" s="223"/>
      <c r="W75" s="186"/>
    </row>
    <row r="76" spans="1:23" ht="15">
      <c r="A76" s="199"/>
      <c r="B76" s="329"/>
      <c r="C76" s="209"/>
      <c r="D76" s="304" t="s">
        <v>255</v>
      </c>
      <c r="E76" s="237">
        <v>60060</v>
      </c>
      <c r="F76" s="238">
        <v>15532.52</v>
      </c>
      <c r="G76" s="239">
        <v>15532.52</v>
      </c>
      <c r="H76" s="239">
        <v>15532.52</v>
      </c>
      <c r="I76" s="240">
        <v>0</v>
      </c>
      <c r="J76" s="241">
        <v>0</v>
      </c>
      <c r="K76" s="242">
        <v>0</v>
      </c>
      <c r="L76" s="243">
        <v>0</v>
      </c>
      <c r="M76" s="244">
        <v>0</v>
      </c>
      <c r="N76" s="330">
        <v>0</v>
      </c>
      <c r="O76" s="246">
        <v>0</v>
      </c>
      <c r="P76" s="247">
        <v>17006.36</v>
      </c>
      <c r="Q76" s="237">
        <v>0</v>
      </c>
      <c r="R76" s="213">
        <f t="shared" si="0"/>
        <v>7802.8266666666668</v>
      </c>
      <c r="S76" s="188"/>
      <c r="T76" s="223"/>
      <c r="U76" s="223"/>
      <c r="V76" s="224">
        <f>R76</f>
        <v>7802.8266666666668</v>
      </c>
      <c r="W76" s="186"/>
    </row>
    <row r="77" spans="1:23" ht="15">
      <c r="A77" s="199"/>
      <c r="B77" s="329"/>
      <c r="C77" s="209"/>
      <c r="D77" s="304"/>
      <c r="E77" s="211"/>
      <c r="F77" s="212"/>
      <c r="G77" s="213"/>
      <c r="H77" s="213"/>
      <c r="I77" s="214"/>
      <c r="J77" s="215"/>
      <c r="K77" s="216"/>
      <c r="L77" s="217"/>
      <c r="M77" s="218"/>
      <c r="N77" s="259"/>
      <c r="O77" s="220"/>
      <c r="P77" s="221"/>
      <c r="Q77" s="211"/>
      <c r="R77" s="213">
        <f t="shared" si="0"/>
        <v>0</v>
      </c>
      <c r="S77" s="188"/>
      <c r="T77" s="223"/>
      <c r="U77" s="223"/>
      <c r="V77" s="223"/>
      <c r="W77" s="186"/>
    </row>
    <row r="78" spans="1:23" ht="15">
      <c r="A78" s="199" t="s">
        <v>256</v>
      </c>
      <c r="B78" s="329" t="s">
        <v>176</v>
      </c>
      <c r="C78" s="209">
        <v>1466</v>
      </c>
      <c r="D78" s="304" t="s">
        <v>257</v>
      </c>
      <c r="E78" s="211">
        <v>0</v>
      </c>
      <c r="F78" s="212">
        <v>0</v>
      </c>
      <c r="G78" s="213">
        <v>0</v>
      </c>
      <c r="H78" s="213">
        <v>0</v>
      </c>
      <c r="I78" s="214">
        <v>0</v>
      </c>
      <c r="J78" s="215">
        <v>0</v>
      </c>
      <c r="K78" s="216">
        <v>0</v>
      </c>
      <c r="L78" s="217">
        <v>0</v>
      </c>
      <c r="M78" s="218">
        <v>0</v>
      </c>
      <c r="N78" s="219">
        <v>0</v>
      </c>
      <c r="O78" s="220">
        <v>0</v>
      </c>
      <c r="P78" s="221">
        <v>0</v>
      </c>
      <c r="Q78" s="211">
        <v>0</v>
      </c>
      <c r="R78" s="213">
        <f t="shared" si="0"/>
        <v>0</v>
      </c>
      <c r="S78" s="188"/>
      <c r="T78" s="223"/>
      <c r="U78" s="223"/>
      <c r="V78" s="224">
        <f>R78</f>
        <v>0</v>
      </c>
      <c r="W78" s="186"/>
    </row>
    <row r="79" spans="1:23" ht="15">
      <c r="A79" s="199"/>
      <c r="B79" s="199"/>
      <c r="C79" s="209"/>
      <c r="D79" s="304"/>
      <c r="E79" s="211"/>
      <c r="F79" s="212"/>
      <c r="G79" s="213"/>
      <c r="H79" s="213"/>
      <c r="I79" s="214"/>
      <c r="J79" s="215"/>
      <c r="K79" s="216"/>
      <c r="L79" s="217"/>
      <c r="M79" s="218"/>
      <c r="N79" s="219"/>
      <c r="O79" s="220"/>
      <c r="P79" s="221"/>
      <c r="Q79" s="211"/>
      <c r="R79" s="213">
        <f t="shared" si="0"/>
        <v>0</v>
      </c>
      <c r="S79" s="188"/>
      <c r="T79" s="223"/>
      <c r="U79" s="223"/>
      <c r="V79" s="223"/>
      <c r="W79" s="186"/>
    </row>
    <row r="80" spans="1:23" ht="15">
      <c r="A80" s="199"/>
      <c r="B80" s="199"/>
      <c r="C80" s="209"/>
      <c r="D80" s="304" t="s">
        <v>258</v>
      </c>
      <c r="E80" s="211">
        <v>20234885.199999999</v>
      </c>
      <c r="F80" s="212">
        <v>30842169.790000003</v>
      </c>
      <c r="G80" s="213">
        <v>26324970.59</v>
      </c>
      <c r="H80" s="213">
        <v>23419672.98</v>
      </c>
      <c r="I80" s="214">
        <v>18340852.199999999</v>
      </c>
      <c r="J80" s="215">
        <v>14418893.129999999</v>
      </c>
      <c r="K80" s="216">
        <v>11748603.180000002</v>
      </c>
      <c r="L80" s="217">
        <v>9976435.1799999997</v>
      </c>
      <c r="M80" s="218">
        <v>8171071.3999999994</v>
      </c>
      <c r="N80" s="219">
        <v>8008633.8700000001</v>
      </c>
      <c r="O80" s="220">
        <v>9736791.6500000004</v>
      </c>
      <c r="P80" s="221">
        <v>14597423.789999999</v>
      </c>
      <c r="Q80" s="211">
        <v>20315795.579999998</v>
      </c>
      <c r="R80" s="213">
        <f t="shared" si="0"/>
        <v>16321738.179166669</v>
      </c>
      <c r="S80" s="188"/>
      <c r="T80" s="223"/>
      <c r="U80" s="223"/>
      <c r="V80" s="223"/>
      <c r="W80" s="223"/>
    </row>
    <row r="81" spans="1:23" ht="15">
      <c r="A81" s="199"/>
      <c r="B81" s="199"/>
      <c r="C81" s="184"/>
      <c r="D81" s="304"/>
      <c r="E81" s="211"/>
      <c r="F81" s="212"/>
      <c r="G81" s="213"/>
      <c r="H81" s="213"/>
      <c r="I81" s="214"/>
      <c r="J81" s="215"/>
      <c r="K81" s="216"/>
      <c r="L81" s="217"/>
      <c r="M81" s="218"/>
      <c r="N81" s="219"/>
      <c r="O81" s="220"/>
      <c r="P81" s="221"/>
      <c r="Q81" s="211"/>
      <c r="R81" s="213">
        <f t="shared" si="0"/>
        <v>0</v>
      </c>
      <c r="S81" s="188"/>
      <c r="T81" s="223"/>
      <c r="U81" s="223"/>
      <c r="V81" s="223"/>
      <c r="W81" s="223"/>
    </row>
    <row r="82" spans="1:23" ht="15">
      <c r="A82" s="199" t="s">
        <v>259</v>
      </c>
      <c r="B82" s="199" t="s">
        <v>176</v>
      </c>
      <c r="C82" s="184" t="str">
        <f>+A82</f>
        <v>1442</v>
      </c>
      <c r="D82" s="210" t="s">
        <v>260</v>
      </c>
      <c r="E82" s="211">
        <v>-412137.48</v>
      </c>
      <c r="F82" s="212">
        <v>-579742.92000000004</v>
      </c>
      <c r="G82" s="213">
        <v>-718182.29</v>
      </c>
      <c r="H82" s="213">
        <v>-690824.24</v>
      </c>
      <c r="I82" s="214">
        <v>-658442.78</v>
      </c>
      <c r="J82" s="215">
        <v>-611480.74</v>
      </c>
      <c r="K82" s="216">
        <v>-440705.03</v>
      </c>
      <c r="L82" s="217">
        <v>-416696.45</v>
      </c>
      <c r="M82" s="218">
        <v>-331063.01</v>
      </c>
      <c r="N82" s="219">
        <v>-274472.33</v>
      </c>
      <c r="O82" s="220">
        <v>-260438.38</v>
      </c>
      <c r="P82" s="221">
        <v>-311736.14</v>
      </c>
      <c r="Q82" s="211">
        <v>-411320.7</v>
      </c>
      <c r="R82" s="213">
        <f t="shared" si="0"/>
        <v>-475459.44999999995</v>
      </c>
      <c r="S82" s="188"/>
      <c r="T82" s="223"/>
      <c r="U82" s="223"/>
      <c r="V82" s="223"/>
      <c r="W82" s="223"/>
    </row>
    <row r="83" spans="1:23" ht="15">
      <c r="A83" s="199" t="s">
        <v>261</v>
      </c>
      <c r="B83" s="199" t="s">
        <v>176</v>
      </c>
      <c r="C83" s="184" t="str">
        <f>+A83</f>
        <v>1443</v>
      </c>
      <c r="D83" s="210" t="s">
        <v>262</v>
      </c>
      <c r="E83" s="211">
        <v>-40000</v>
      </c>
      <c r="F83" s="212">
        <v>-40000</v>
      </c>
      <c r="G83" s="213">
        <v>-40000</v>
      </c>
      <c r="H83" s="213">
        <v>-40000</v>
      </c>
      <c r="I83" s="214">
        <v>-40000</v>
      </c>
      <c r="J83" s="215">
        <v>-40000</v>
      </c>
      <c r="K83" s="216">
        <v>-40000</v>
      </c>
      <c r="L83" s="217">
        <v>-40000</v>
      </c>
      <c r="M83" s="218">
        <v>-40000</v>
      </c>
      <c r="N83" s="219">
        <v>-40000</v>
      </c>
      <c r="O83" s="220">
        <v>-39999.519999999997</v>
      </c>
      <c r="P83" s="221">
        <v>-39999.519999999997</v>
      </c>
      <c r="Q83" s="211">
        <v>-40000</v>
      </c>
      <c r="R83" s="213">
        <f t="shared" ref="R83:R146" si="2">((E83+Q83)+((F83+G83+H83+I83+J83+K83+L83+M83+N83+O83+P83)*2))/24</f>
        <v>-39999.920000000006</v>
      </c>
      <c r="S83" s="188"/>
      <c r="T83" s="223"/>
      <c r="U83" s="223"/>
      <c r="V83" s="223"/>
      <c r="W83" s="223"/>
    </row>
    <row r="84" spans="1:23" ht="15">
      <c r="A84" s="199" t="s">
        <v>263</v>
      </c>
      <c r="B84" s="199" t="s">
        <v>176</v>
      </c>
      <c r="C84" s="184" t="str">
        <f>+A84</f>
        <v>1449</v>
      </c>
      <c r="D84" s="210" t="s">
        <v>264</v>
      </c>
      <c r="E84" s="262">
        <v>-19013.580000000002</v>
      </c>
      <c r="F84" s="263">
        <v>-19013.580000000002</v>
      </c>
      <c r="G84" s="264">
        <v>-15625.71</v>
      </c>
      <c r="H84" s="264">
        <v>-15625.71</v>
      </c>
      <c r="I84" s="265">
        <v>-15179.45</v>
      </c>
      <c r="J84" s="266">
        <v>-15271.01</v>
      </c>
      <c r="K84" s="267">
        <v>-14249.1</v>
      </c>
      <c r="L84" s="268">
        <v>-13202.83</v>
      </c>
      <c r="M84" s="269">
        <v>-13843.83</v>
      </c>
      <c r="N84" s="270">
        <v>-6968.9</v>
      </c>
      <c r="O84" s="271">
        <v>-7159.9</v>
      </c>
      <c r="P84" s="272">
        <v>-7159.9</v>
      </c>
      <c r="Q84" s="262">
        <v>-20000</v>
      </c>
      <c r="R84" s="213">
        <f t="shared" si="2"/>
        <v>-13567.225833333332</v>
      </c>
      <c r="S84" s="188"/>
      <c r="T84" s="223"/>
      <c r="U84" s="223"/>
      <c r="V84" s="223"/>
      <c r="W84" s="223"/>
    </row>
    <row r="85" spans="1:23" ht="15">
      <c r="A85" s="199"/>
      <c r="B85" s="199"/>
      <c r="C85" s="184"/>
      <c r="D85" s="210"/>
      <c r="E85" s="251"/>
      <c r="F85" s="252"/>
      <c r="G85" s="253"/>
      <c r="H85" s="253"/>
      <c r="I85" s="254"/>
      <c r="J85" s="255"/>
      <c r="K85" s="256"/>
      <c r="L85" s="257"/>
      <c r="M85" s="258"/>
      <c r="N85" s="259"/>
      <c r="O85" s="260"/>
      <c r="P85" s="261"/>
      <c r="Q85" s="251"/>
      <c r="R85" s="213">
        <f t="shared" si="2"/>
        <v>0</v>
      </c>
      <c r="S85" s="188"/>
      <c r="T85" s="223"/>
      <c r="U85" s="223"/>
      <c r="V85" s="223"/>
      <c r="W85" s="223"/>
    </row>
    <row r="86" spans="1:23" ht="15">
      <c r="A86" s="199"/>
      <c r="B86" s="199"/>
      <c r="C86" s="209"/>
      <c r="D86" s="304" t="s">
        <v>265</v>
      </c>
      <c r="E86" s="251">
        <v>-471151.06</v>
      </c>
      <c r="F86" s="252">
        <v>-638756.5</v>
      </c>
      <c r="G86" s="253">
        <v>-773808</v>
      </c>
      <c r="H86" s="253">
        <v>-746449.95</v>
      </c>
      <c r="I86" s="254">
        <v>-713622.23</v>
      </c>
      <c r="J86" s="255">
        <v>-666751.75</v>
      </c>
      <c r="K86" s="256">
        <v>-494954.13</v>
      </c>
      <c r="L86" s="257">
        <v>-469899.28</v>
      </c>
      <c r="M86" s="258">
        <v>-384906.84</v>
      </c>
      <c r="N86" s="259">
        <v>-321441.23000000004</v>
      </c>
      <c r="O86" s="260">
        <v>-307597.80000000005</v>
      </c>
      <c r="P86" s="261">
        <v>-358895.56000000006</v>
      </c>
      <c r="Q86" s="251">
        <v>-471320.7</v>
      </c>
      <c r="R86" s="213">
        <f t="shared" si="2"/>
        <v>-529026.59583333333</v>
      </c>
      <c r="S86" s="188"/>
      <c r="T86" s="223"/>
      <c r="U86" s="223"/>
      <c r="V86" s="223"/>
      <c r="W86" s="224">
        <f>R86</f>
        <v>-529026.59583333333</v>
      </c>
    </row>
    <row r="87" spans="1:23" ht="15">
      <c r="A87" s="199"/>
      <c r="B87" s="199"/>
      <c r="C87" s="209"/>
      <c r="D87" s="304"/>
      <c r="E87" s="225"/>
      <c r="F87" s="226"/>
      <c r="G87" s="227"/>
      <c r="H87" s="227"/>
      <c r="I87" s="228"/>
      <c r="J87" s="229"/>
      <c r="K87" s="230"/>
      <c r="L87" s="231"/>
      <c r="M87" s="232"/>
      <c r="N87" s="233"/>
      <c r="O87" s="234"/>
      <c r="P87" s="235"/>
      <c r="Q87" s="236"/>
      <c r="R87" s="213">
        <f t="shared" si="2"/>
        <v>0</v>
      </c>
      <c r="S87" s="188"/>
      <c r="T87" s="223"/>
      <c r="U87" s="223"/>
      <c r="V87" s="223"/>
      <c r="W87" s="223"/>
    </row>
    <row r="88" spans="1:23" ht="15">
      <c r="A88" s="199"/>
      <c r="B88" s="199"/>
      <c r="C88" s="209"/>
      <c r="D88" s="304" t="s">
        <v>266</v>
      </c>
      <c r="E88" s="237">
        <v>19763734.140000001</v>
      </c>
      <c r="F88" s="238">
        <v>30203413.290000003</v>
      </c>
      <c r="G88" s="239">
        <v>25551162.59</v>
      </c>
      <c r="H88" s="239">
        <v>22673223.030000001</v>
      </c>
      <c r="I88" s="240">
        <v>17627229.969999999</v>
      </c>
      <c r="J88" s="241">
        <v>13752141.379999999</v>
      </c>
      <c r="K88" s="242">
        <v>11253649.050000001</v>
      </c>
      <c r="L88" s="243">
        <v>9506535.9000000004</v>
      </c>
      <c r="M88" s="244">
        <v>7786164.5599999996</v>
      </c>
      <c r="N88" s="245">
        <v>7687192.6399999997</v>
      </c>
      <c r="O88" s="246">
        <v>9429193.8499999996</v>
      </c>
      <c r="P88" s="247">
        <v>14238528.229999999</v>
      </c>
      <c r="Q88" s="237">
        <v>19844474.879999999</v>
      </c>
      <c r="R88" s="213">
        <f t="shared" si="2"/>
        <v>15792711.583333328</v>
      </c>
      <c r="S88" s="188"/>
      <c r="T88" s="223"/>
      <c r="U88" s="223"/>
      <c r="V88" s="223"/>
      <c r="W88" s="223"/>
    </row>
    <row r="89" spans="1:23" ht="15">
      <c r="A89" s="199"/>
      <c r="B89" s="199"/>
      <c r="C89" s="209"/>
      <c r="D89" s="304"/>
      <c r="E89" s="211"/>
      <c r="F89" s="212"/>
      <c r="G89" s="213"/>
      <c r="H89" s="213"/>
      <c r="I89" s="214"/>
      <c r="J89" s="215"/>
      <c r="K89" s="216"/>
      <c r="L89" s="217"/>
      <c r="M89" s="218"/>
      <c r="N89" s="219"/>
      <c r="O89" s="220"/>
      <c r="P89" s="221"/>
      <c r="Q89" s="211"/>
      <c r="R89" s="213">
        <f t="shared" si="2"/>
        <v>0</v>
      </c>
      <c r="S89" s="188"/>
      <c r="T89" s="223"/>
      <c r="U89" s="223"/>
      <c r="V89" s="223"/>
      <c r="W89" s="223"/>
    </row>
    <row r="90" spans="1:23" ht="15">
      <c r="A90" s="199" t="s">
        <v>267</v>
      </c>
      <c r="B90" s="199" t="s">
        <v>176</v>
      </c>
      <c r="C90" s="209" t="str">
        <f>+A90</f>
        <v>1540</v>
      </c>
      <c r="D90" s="210" t="s">
        <v>268</v>
      </c>
      <c r="E90" s="211">
        <v>7223893.4299999997</v>
      </c>
      <c r="F90" s="212">
        <v>7177992.7800000003</v>
      </c>
      <c r="G90" s="213">
        <v>7257020.8399999999</v>
      </c>
      <c r="H90" s="213">
        <v>7258702.2000000002</v>
      </c>
      <c r="I90" s="214">
        <v>7556515.04</v>
      </c>
      <c r="J90" s="215">
        <v>7730773.3499999996</v>
      </c>
      <c r="K90" s="216">
        <v>8388157.1600000001</v>
      </c>
      <c r="L90" s="217">
        <v>8519309.4700000007</v>
      </c>
      <c r="M90" s="218">
        <v>8863740.1400000006</v>
      </c>
      <c r="N90" s="219">
        <v>9020410.5999999996</v>
      </c>
      <c r="O90" s="220">
        <v>8827847.0700000003</v>
      </c>
      <c r="P90" s="221">
        <v>8476663.1199999992</v>
      </c>
      <c r="Q90" s="211">
        <v>8026534.7199999997</v>
      </c>
      <c r="R90" s="213">
        <f t="shared" si="2"/>
        <v>8058528.8204166675</v>
      </c>
      <c r="S90" s="188"/>
      <c r="T90" s="223"/>
      <c r="U90" s="223"/>
      <c r="V90" s="223"/>
      <c r="W90" s="223"/>
    </row>
    <row r="91" spans="1:23" ht="15">
      <c r="A91" s="199" t="s">
        <v>269</v>
      </c>
      <c r="B91" s="199" t="s">
        <v>176</v>
      </c>
      <c r="C91" s="209" t="str">
        <f>+A91</f>
        <v>1630</v>
      </c>
      <c r="D91" s="210" t="s">
        <v>270</v>
      </c>
      <c r="E91" s="211">
        <v>-2.91038304567337E-11</v>
      </c>
      <c r="F91" s="212">
        <v>11246.09</v>
      </c>
      <c r="G91" s="213">
        <v>36087.01</v>
      </c>
      <c r="H91" s="213">
        <v>33242.449999999997</v>
      </c>
      <c r="I91" s="214">
        <v>44014.720000000001</v>
      </c>
      <c r="J91" s="215">
        <v>47009.33</v>
      </c>
      <c r="K91" s="216">
        <v>59572.46</v>
      </c>
      <c r="L91" s="217">
        <v>70070.880000000005</v>
      </c>
      <c r="M91" s="218">
        <v>96827.71</v>
      </c>
      <c r="N91" s="219">
        <v>101368.7</v>
      </c>
      <c r="O91" s="220">
        <v>164595.39000000001</v>
      </c>
      <c r="P91" s="221">
        <v>195973.8</v>
      </c>
      <c r="Q91" s="211">
        <v>2.91038304567337E-11</v>
      </c>
      <c r="R91" s="213">
        <f t="shared" si="2"/>
        <v>71667.378333333341</v>
      </c>
      <c r="S91" s="188"/>
      <c r="T91" s="223"/>
      <c r="U91" s="223"/>
      <c r="V91" s="223"/>
      <c r="W91" s="223"/>
    </row>
    <row r="92" spans="1:23" ht="15">
      <c r="A92" s="199" t="s">
        <v>271</v>
      </c>
      <c r="B92" s="199" t="s">
        <v>272</v>
      </c>
      <c r="C92" s="209" t="str">
        <f>A92&amp;"."&amp;B92</f>
        <v>1641.[01,03]</v>
      </c>
      <c r="D92" s="210" t="s">
        <v>273</v>
      </c>
      <c r="E92" s="251">
        <v>0</v>
      </c>
      <c r="F92" s="212">
        <v>0</v>
      </c>
      <c r="G92" s="253">
        <v>0</v>
      </c>
      <c r="H92" s="253">
        <v>0</v>
      </c>
      <c r="I92" s="254">
        <v>0</v>
      </c>
      <c r="J92" s="255">
        <v>0</v>
      </c>
      <c r="K92" s="256">
        <v>0</v>
      </c>
      <c r="L92" s="257">
        <v>0</v>
      </c>
      <c r="M92" s="258">
        <v>0</v>
      </c>
      <c r="N92" s="259">
        <v>0</v>
      </c>
      <c r="O92" s="260">
        <v>0</v>
      </c>
      <c r="P92" s="221">
        <v>0</v>
      </c>
      <c r="Q92" s="251">
        <v>0</v>
      </c>
      <c r="R92" s="213">
        <f t="shared" si="2"/>
        <v>0</v>
      </c>
      <c r="S92" s="188"/>
      <c r="T92" s="223"/>
      <c r="U92" s="223"/>
      <c r="V92" s="223"/>
      <c r="W92" s="223"/>
    </row>
    <row r="93" spans="1:23" ht="15">
      <c r="A93" s="199" t="s">
        <v>271</v>
      </c>
      <c r="B93" s="199" t="s">
        <v>274</v>
      </c>
      <c r="C93" s="209" t="str">
        <f>A93&amp;"."&amp;B93</f>
        <v>1641.02</v>
      </c>
      <c r="D93" s="210" t="s">
        <v>275</v>
      </c>
      <c r="E93" s="251">
        <v>87958.720000000001</v>
      </c>
      <c r="F93" s="212">
        <v>158489.64000000001</v>
      </c>
      <c r="G93" s="253">
        <v>164961.32999999999</v>
      </c>
      <c r="H93" s="253">
        <v>89858.87</v>
      </c>
      <c r="I93" s="254">
        <v>257260.61</v>
      </c>
      <c r="J93" s="255">
        <v>44859.18</v>
      </c>
      <c r="K93" s="256">
        <v>171799.72</v>
      </c>
      <c r="L93" s="257">
        <v>737059.92</v>
      </c>
      <c r="M93" s="258">
        <v>681881.97</v>
      </c>
      <c r="N93" s="259">
        <v>293083.5</v>
      </c>
      <c r="O93" s="260">
        <v>364976.27</v>
      </c>
      <c r="P93" s="221">
        <v>203602.52</v>
      </c>
      <c r="Q93" s="251">
        <v>522921.19</v>
      </c>
      <c r="R93" s="213">
        <f t="shared" si="2"/>
        <v>289439.45708333334</v>
      </c>
      <c r="S93" s="188"/>
      <c r="T93" s="223"/>
      <c r="U93" s="223"/>
      <c r="V93" s="223"/>
      <c r="W93" s="223"/>
    </row>
    <row r="94" spans="1:23" ht="15">
      <c r="A94" s="199" t="s">
        <v>271</v>
      </c>
      <c r="B94" s="199" t="s">
        <v>276</v>
      </c>
      <c r="C94" s="209" t="str">
        <f>A94&amp;"."&amp;B94</f>
        <v>1641.04</v>
      </c>
      <c r="D94" s="210" t="s">
        <v>277</v>
      </c>
      <c r="E94" s="251">
        <v>38697.56</v>
      </c>
      <c r="F94" s="212">
        <v>203147.65</v>
      </c>
      <c r="G94" s="253">
        <v>222805.27</v>
      </c>
      <c r="H94" s="253">
        <v>32312.17</v>
      </c>
      <c r="I94" s="254">
        <v>45287.47</v>
      </c>
      <c r="J94" s="255">
        <v>6081.53999999999</v>
      </c>
      <c r="K94" s="256">
        <v>6129.5299999999897</v>
      </c>
      <c r="L94" s="257">
        <v>19257.169999999998</v>
      </c>
      <c r="M94" s="258">
        <v>8365.8299999999799</v>
      </c>
      <c r="N94" s="259">
        <v>29584.74</v>
      </c>
      <c r="O94" s="260">
        <v>6231.1099999999797</v>
      </c>
      <c r="P94" s="221">
        <v>38580.239999999998</v>
      </c>
      <c r="Q94" s="251">
        <v>64607.37</v>
      </c>
      <c r="R94" s="213">
        <f t="shared" si="2"/>
        <v>55786.265416666654</v>
      </c>
      <c r="S94" s="188"/>
      <c r="T94" s="223"/>
      <c r="U94" s="223"/>
      <c r="V94" s="223"/>
      <c r="W94" s="223"/>
    </row>
    <row r="95" spans="1:23" ht="15">
      <c r="A95" s="199" t="s">
        <v>278</v>
      </c>
      <c r="B95" s="199" t="s">
        <v>176</v>
      </c>
      <c r="C95" s="209" t="str">
        <f>+A95</f>
        <v>1642</v>
      </c>
      <c r="D95" s="210" t="s">
        <v>279</v>
      </c>
      <c r="E95" s="251">
        <v>1705163.69</v>
      </c>
      <c r="F95" s="212">
        <v>960536.31</v>
      </c>
      <c r="G95" s="253">
        <v>774889.69</v>
      </c>
      <c r="H95" s="253">
        <v>965383.08</v>
      </c>
      <c r="I95" s="254">
        <v>952407.78</v>
      </c>
      <c r="J95" s="255">
        <v>991613.71</v>
      </c>
      <c r="K95" s="256">
        <v>991565.72</v>
      </c>
      <c r="L95" s="257">
        <v>1525404.75</v>
      </c>
      <c r="M95" s="258">
        <v>2066265.93</v>
      </c>
      <c r="N95" s="259">
        <v>2265797.87</v>
      </c>
      <c r="O95" s="260">
        <v>2289151.5</v>
      </c>
      <c r="P95" s="221">
        <v>2256802.37</v>
      </c>
      <c r="Q95" s="251">
        <v>2230775.2400000002</v>
      </c>
      <c r="R95" s="213">
        <f t="shared" si="2"/>
        <v>1500649.0145833334</v>
      </c>
      <c r="S95" s="188"/>
      <c r="T95" s="223"/>
      <c r="U95" s="223"/>
      <c r="V95" s="223"/>
      <c r="W95" s="223"/>
    </row>
    <row r="96" spans="1:23" ht="15">
      <c r="A96" s="199"/>
      <c r="B96" s="199"/>
      <c r="C96" s="209"/>
      <c r="D96" s="210"/>
      <c r="E96" s="225"/>
      <c r="F96" s="226"/>
      <c r="G96" s="227"/>
      <c r="H96" s="227"/>
      <c r="I96" s="228"/>
      <c r="J96" s="229"/>
      <c r="K96" s="230"/>
      <c r="L96" s="231"/>
      <c r="M96" s="232"/>
      <c r="N96" s="233"/>
      <c r="O96" s="234"/>
      <c r="P96" s="235"/>
      <c r="Q96" s="236"/>
      <c r="R96" s="213">
        <f t="shared" si="2"/>
        <v>0</v>
      </c>
      <c r="S96" s="188"/>
      <c r="T96" s="223"/>
      <c r="U96" s="223"/>
      <c r="V96" s="223"/>
      <c r="W96" s="223"/>
    </row>
    <row r="97" spans="1:23" ht="15">
      <c r="A97" s="199"/>
      <c r="B97" s="199"/>
      <c r="C97" s="209"/>
      <c r="D97" s="210" t="s">
        <v>280</v>
      </c>
      <c r="E97" s="237">
        <v>9055713.3999999985</v>
      </c>
      <c r="F97" s="238">
        <v>8511412.4700000007</v>
      </c>
      <c r="G97" s="239">
        <v>8455764.1399999987</v>
      </c>
      <c r="H97" s="239">
        <v>8379498.7700000005</v>
      </c>
      <c r="I97" s="240">
        <v>8855485.6199999992</v>
      </c>
      <c r="J97" s="241">
        <v>8820337.1099999994</v>
      </c>
      <c r="K97" s="242">
        <v>9617224.5900000017</v>
      </c>
      <c r="L97" s="243">
        <v>10871102.190000001</v>
      </c>
      <c r="M97" s="244">
        <v>11717081.580000002</v>
      </c>
      <c r="N97" s="245">
        <v>11710245.41</v>
      </c>
      <c r="O97" s="246">
        <v>11652801.34</v>
      </c>
      <c r="P97" s="247">
        <v>11171622.050000001</v>
      </c>
      <c r="Q97" s="237">
        <v>10844838.52</v>
      </c>
      <c r="R97" s="213">
        <f t="shared" si="2"/>
        <v>9976070.9358333331</v>
      </c>
      <c r="S97" s="188"/>
      <c r="T97" s="223"/>
      <c r="U97" s="223"/>
      <c r="V97" s="223"/>
      <c r="W97" s="224">
        <f>R97</f>
        <v>9976070.9358333331</v>
      </c>
    </row>
    <row r="98" spans="1:23" ht="15">
      <c r="A98" s="199"/>
      <c r="B98" s="199"/>
      <c r="C98" s="209"/>
      <c r="D98" s="304"/>
      <c r="E98" s="211"/>
      <c r="F98" s="212"/>
      <c r="G98" s="213"/>
      <c r="H98" s="213"/>
      <c r="I98" s="214"/>
      <c r="J98" s="215"/>
      <c r="K98" s="216"/>
      <c r="L98" s="217"/>
      <c r="M98" s="218"/>
      <c r="N98" s="219"/>
      <c r="O98" s="220"/>
      <c r="P98" s="221"/>
      <c r="Q98" s="211"/>
      <c r="R98" s="213">
        <f t="shared" si="2"/>
        <v>0</v>
      </c>
      <c r="S98" s="188"/>
      <c r="T98" s="223"/>
      <c r="U98" s="223"/>
      <c r="V98" s="223"/>
      <c r="W98" s="223"/>
    </row>
    <row r="99" spans="1:23" ht="15">
      <c r="A99" s="199" t="s">
        <v>281</v>
      </c>
      <c r="B99" s="199" t="s">
        <v>176</v>
      </c>
      <c r="C99" s="209" t="str">
        <f>+A99</f>
        <v>1655</v>
      </c>
      <c r="D99" s="210" t="s">
        <v>282</v>
      </c>
      <c r="E99" s="211">
        <v>146719</v>
      </c>
      <c r="F99" s="212">
        <v>882350.89</v>
      </c>
      <c r="G99" s="213">
        <v>862607.55</v>
      </c>
      <c r="H99" s="213">
        <v>861066.2</v>
      </c>
      <c r="I99" s="214">
        <v>754209.26</v>
      </c>
      <c r="J99" s="215">
        <v>647352.31999999995</v>
      </c>
      <c r="K99" s="216">
        <v>579338.38</v>
      </c>
      <c r="L99" s="217">
        <v>472481.44</v>
      </c>
      <c r="M99" s="218">
        <v>365624.5</v>
      </c>
      <c r="N99" s="219">
        <v>302845.56</v>
      </c>
      <c r="O99" s="220">
        <v>194243.56</v>
      </c>
      <c r="P99" s="221">
        <v>236394.23999999999</v>
      </c>
      <c r="Q99" s="211">
        <v>128413.63</v>
      </c>
      <c r="R99" s="213">
        <f t="shared" si="2"/>
        <v>524673.35124999995</v>
      </c>
      <c r="S99" s="188"/>
      <c r="T99" s="223"/>
      <c r="U99" s="223"/>
      <c r="V99" s="223"/>
      <c r="W99" s="223"/>
    </row>
    <row r="100" spans="1:23" ht="15">
      <c r="A100" s="194" t="s">
        <v>283</v>
      </c>
      <c r="B100" s="194" t="s">
        <v>284</v>
      </c>
      <c r="C100" s="331" t="str">
        <f>A100&amp;"."&amp;B100</f>
        <v>1659.[18,19,20]</v>
      </c>
      <c r="D100" s="332" t="s">
        <v>285</v>
      </c>
      <c r="E100" s="211">
        <v>0</v>
      </c>
      <c r="F100" s="333">
        <v>0</v>
      </c>
      <c r="G100" s="213">
        <v>0</v>
      </c>
      <c r="H100" s="213">
        <v>0</v>
      </c>
      <c r="I100" s="214">
        <v>0</v>
      </c>
      <c r="J100" s="215">
        <v>0</v>
      </c>
      <c r="K100" s="216">
        <v>0</v>
      </c>
      <c r="L100" s="217">
        <v>889056.93</v>
      </c>
      <c r="M100" s="218">
        <v>2188254.2999999998</v>
      </c>
      <c r="N100" s="219">
        <v>3493175.93</v>
      </c>
      <c r="O100" s="220">
        <v>4058011.67</v>
      </c>
      <c r="P100" s="334">
        <v>5743846.5300000003</v>
      </c>
      <c r="Q100" s="211">
        <v>83220.2200000007</v>
      </c>
      <c r="R100" s="213">
        <f t="shared" si="2"/>
        <v>1367829.6225000001</v>
      </c>
      <c r="S100" s="188"/>
      <c r="T100" s="223"/>
      <c r="U100" s="223"/>
      <c r="V100" s="223"/>
      <c r="W100" s="223"/>
    </row>
    <row r="101" spans="1:23" ht="15">
      <c r="A101" s="194" t="s">
        <v>283</v>
      </c>
      <c r="B101" s="194" t="s">
        <v>286</v>
      </c>
      <c r="C101" s="331" t="str">
        <f>A101&amp;"."&amp;B101</f>
        <v>1659.22</v>
      </c>
      <c r="D101" s="332" t="s">
        <v>287</v>
      </c>
      <c r="E101" s="211">
        <v>1381150.02</v>
      </c>
      <c r="F101" s="333">
        <v>612288.43999999994</v>
      </c>
      <c r="G101" s="213">
        <v>119754.22</v>
      </c>
      <c r="H101" s="213">
        <v>119754.2</v>
      </c>
      <c r="I101" s="214">
        <v>119756.69</v>
      </c>
      <c r="J101" s="215">
        <v>779993.52</v>
      </c>
      <c r="K101" s="216">
        <v>1429632.65</v>
      </c>
      <c r="L101" s="217">
        <v>2159184.64</v>
      </c>
      <c r="M101" s="218">
        <v>2821325.78</v>
      </c>
      <c r="N101" s="219">
        <v>3298298.94</v>
      </c>
      <c r="O101" s="220">
        <v>3298298.94</v>
      </c>
      <c r="P101" s="334">
        <v>2766613.14</v>
      </c>
      <c r="Q101" s="211">
        <v>1971399.05</v>
      </c>
      <c r="R101" s="213">
        <f t="shared" si="2"/>
        <v>1600097.9745833331</v>
      </c>
      <c r="S101" s="188"/>
      <c r="T101" s="223"/>
      <c r="U101" s="223"/>
      <c r="V101" s="223"/>
      <c r="W101" s="223"/>
    </row>
    <row r="102" spans="1:23" ht="15">
      <c r="A102" s="183" t="s">
        <v>283</v>
      </c>
      <c r="B102" s="194" t="s">
        <v>288</v>
      </c>
      <c r="C102" s="184" t="str">
        <f>A102&amp;"."&amp;B102</f>
        <v>1659.[/20,/21,/22,/18,/19]</v>
      </c>
      <c r="D102" s="210" t="s">
        <v>289</v>
      </c>
      <c r="E102" s="211">
        <v>928900.59</v>
      </c>
      <c r="F102" s="335">
        <v>598711.71</v>
      </c>
      <c r="G102" s="213">
        <v>477664.42</v>
      </c>
      <c r="H102" s="213">
        <v>500928.17</v>
      </c>
      <c r="I102" s="214">
        <v>363846.32</v>
      </c>
      <c r="J102" s="215">
        <v>226764.47</v>
      </c>
      <c r="K102" s="216">
        <v>96207.369999999893</v>
      </c>
      <c r="L102" s="217">
        <v>80172.799999999901</v>
      </c>
      <c r="M102" s="218">
        <v>64138.239999999903</v>
      </c>
      <c r="N102" s="219">
        <v>106852.8</v>
      </c>
      <c r="O102" s="220">
        <v>83474.599999999904</v>
      </c>
      <c r="P102" s="336">
        <v>1109784.6599999999</v>
      </c>
      <c r="Q102" s="211">
        <v>1122655.03</v>
      </c>
      <c r="R102" s="213">
        <f t="shared" si="2"/>
        <v>394526.94749999995</v>
      </c>
      <c r="S102" s="188"/>
      <c r="T102" s="223"/>
      <c r="U102" s="223"/>
      <c r="V102" s="223"/>
      <c r="W102" s="223"/>
    </row>
    <row r="103" spans="1:23" ht="15">
      <c r="A103" s="183" t="s">
        <v>290</v>
      </c>
      <c r="B103" s="183" t="s">
        <v>291</v>
      </c>
      <c r="C103" s="184" t="str">
        <f>A103&amp;"."&amp;B103</f>
        <v>1860.[20424,20425]</v>
      </c>
      <c r="D103" s="210" t="s">
        <v>292</v>
      </c>
      <c r="E103" s="211">
        <v>0</v>
      </c>
      <c r="F103" s="335">
        <v>0</v>
      </c>
      <c r="G103" s="213">
        <v>0</v>
      </c>
      <c r="H103" s="213">
        <v>0</v>
      </c>
      <c r="I103" s="214">
        <v>0</v>
      </c>
      <c r="J103" s="215">
        <v>0</v>
      </c>
      <c r="K103" s="216">
        <v>0</v>
      </c>
      <c r="L103" s="217">
        <v>0</v>
      </c>
      <c r="M103" s="218">
        <v>0</v>
      </c>
      <c r="N103" s="219">
        <v>0</v>
      </c>
      <c r="O103" s="220">
        <v>0</v>
      </c>
      <c r="P103" s="336">
        <v>0</v>
      </c>
      <c r="Q103" s="211">
        <v>0</v>
      </c>
      <c r="R103" s="213">
        <f t="shared" si="2"/>
        <v>0</v>
      </c>
      <c r="S103" s="188"/>
      <c r="T103" s="223"/>
      <c r="U103" s="223"/>
      <c r="V103" s="223"/>
      <c r="W103" s="223"/>
    </row>
    <row r="104" spans="1:23" ht="15">
      <c r="A104" s="183" t="s">
        <v>293</v>
      </c>
      <c r="B104" s="183" t="s">
        <v>176</v>
      </c>
      <c r="C104" s="184" t="str">
        <f>+A104</f>
        <v>1747</v>
      </c>
      <c r="D104" s="210" t="s">
        <v>294</v>
      </c>
      <c r="E104" s="251">
        <v>0</v>
      </c>
      <c r="F104" s="335">
        <v>0</v>
      </c>
      <c r="G104" s="253">
        <v>0</v>
      </c>
      <c r="H104" s="253">
        <v>0</v>
      </c>
      <c r="I104" s="254">
        <v>0</v>
      </c>
      <c r="J104" s="255">
        <v>0</v>
      </c>
      <c r="K104" s="256">
        <v>0</v>
      </c>
      <c r="L104" s="257">
        <v>0</v>
      </c>
      <c r="M104" s="258">
        <v>0</v>
      </c>
      <c r="N104" s="259">
        <v>0</v>
      </c>
      <c r="O104" s="260">
        <v>0</v>
      </c>
      <c r="P104" s="336">
        <v>0</v>
      </c>
      <c r="Q104" s="251">
        <v>0</v>
      </c>
      <c r="R104" s="213">
        <f t="shared" si="2"/>
        <v>0</v>
      </c>
      <c r="S104" s="188"/>
      <c r="T104" s="223"/>
      <c r="U104" s="223"/>
      <c r="V104" s="223"/>
      <c r="W104" s="223"/>
    </row>
    <row r="105" spans="1:23" ht="15">
      <c r="A105" s="183" t="s">
        <v>295</v>
      </c>
      <c r="B105" s="183" t="s">
        <v>296</v>
      </c>
      <c r="C105" s="337" t="s">
        <v>297</v>
      </c>
      <c r="D105" s="210" t="s">
        <v>298</v>
      </c>
      <c r="E105" s="251">
        <v>0</v>
      </c>
      <c r="F105" s="335">
        <v>0</v>
      </c>
      <c r="G105" s="253">
        <v>0</v>
      </c>
      <c r="H105" s="253">
        <v>0</v>
      </c>
      <c r="I105" s="254">
        <v>0</v>
      </c>
      <c r="J105" s="255">
        <v>0</v>
      </c>
      <c r="K105" s="256">
        <v>0</v>
      </c>
      <c r="L105" s="257">
        <v>0</v>
      </c>
      <c r="M105" s="258">
        <v>0</v>
      </c>
      <c r="N105" s="259">
        <v>0</v>
      </c>
      <c r="O105" s="260">
        <v>0</v>
      </c>
      <c r="P105" s="336">
        <v>0</v>
      </c>
      <c r="Q105" s="251">
        <v>0</v>
      </c>
      <c r="R105" s="213">
        <f t="shared" si="2"/>
        <v>0</v>
      </c>
      <c r="S105" s="188"/>
      <c r="T105" s="223"/>
      <c r="U105" s="223"/>
      <c r="V105" s="223"/>
      <c r="W105" s="223"/>
    </row>
    <row r="106" spans="1:23" ht="15">
      <c r="A106" s="183"/>
      <c r="B106" s="183"/>
      <c r="C106" s="184"/>
      <c r="D106" s="210"/>
      <c r="E106" s="225"/>
      <c r="F106" s="338"/>
      <c r="G106" s="227"/>
      <c r="H106" s="227"/>
      <c r="I106" s="228"/>
      <c r="J106" s="229"/>
      <c r="K106" s="230"/>
      <c r="L106" s="231"/>
      <c r="M106" s="232"/>
      <c r="N106" s="233"/>
      <c r="O106" s="234"/>
      <c r="P106" s="339"/>
      <c r="Q106" s="236"/>
      <c r="R106" s="213">
        <f t="shared" si="2"/>
        <v>0</v>
      </c>
      <c r="S106" s="188"/>
      <c r="T106" s="223"/>
      <c r="U106" s="223"/>
      <c r="V106" s="223"/>
      <c r="W106" s="223"/>
    </row>
    <row r="107" spans="1:23" ht="15">
      <c r="A107" s="199"/>
      <c r="B107" s="199"/>
      <c r="C107" s="209"/>
      <c r="D107" s="210" t="s">
        <v>299</v>
      </c>
      <c r="E107" s="237">
        <v>2456769.61</v>
      </c>
      <c r="F107" s="340">
        <v>2093351.04</v>
      </c>
      <c r="G107" s="239">
        <v>1460026.19</v>
      </c>
      <c r="H107" s="239">
        <v>1481748.5699999998</v>
      </c>
      <c r="I107" s="240">
        <v>1237812.27</v>
      </c>
      <c r="J107" s="241">
        <v>1654110.3099999998</v>
      </c>
      <c r="K107" s="242">
        <v>2105178.4</v>
      </c>
      <c r="L107" s="243">
        <v>3600895.81</v>
      </c>
      <c r="M107" s="244">
        <v>5439342.8200000003</v>
      </c>
      <c r="N107" s="245">
        <v>7201173.2299999995</v>
      </c>
      <c r="O107" s="246">
        <v>7634028.7699999996</v>
      </c>
      <c r="P107" s="341">
        <v>9856638.5700000003</v>
      </c>
      <c r="Q107" s="237">
        <v>3305687.9300000006</v>
      </c>
      <c r="R107" s="213">
        <f t="shared" si="2"/>
        <v>3887127.8958333335</v>
      </c>
      <c r="S107" s="188"/>
      <c r="T107" s="223"/>
      <c r="U107" s="223"/>
      <c r="V107" s="223"/>
      <c r="W107" s="224">
        <f>R107</f>
        <v>3887127.8958333335</v>
      </c>
    </row>
    <row r="108" spans="1:23" ht="15">
      <c r="A108" s="199"/>
      <c r="B108" s="199"/>
      <c r="C108" s="209"/>
      <c r="D108" s="304"/>
      <c r="E108" s="211"/>
      <c r="F108" s="335"/>
      <c r="G108" s="213"/>
      <c r="H108" s="213"/>
      <c r="I108" s="214"/>
      <c r="J108" s="215"/>
      <c r="K108" s="216"/>
      <c r="L108" s="217"/>
      <c r="M108" s="218"/>
      <c r="N108" s="219"/>
      <c r="O108" s="220"/>
      <c r="P108" s="336"/>
      <c r="Q108" s="211"/>
      <c r="R108" s="213">
        <f t="shared" si="2"/>
        <v>0</v>
      </c>
      <c r="S108" s="188"/>
      <c r="T108" s="223"/>
      <c r="U108" s="223"/>
      <c r="V108" s="223"/>
      <c r="W108" s="223"/>
    </row>
    <row r="109" spans="1:23" ht="15">
      <c r="A109" s="199" t="s">
        <v>300</v>
      </c>
      <c r="B109" s="199" t="s">
        <v>176</v>
      </c>
      <c r="C109" s="209" t="str">
        <f>+A109</f>
        <v>1732</v>
      </c>
      <c r="D109" s="210" t="s">
        <v>301</v>
      </c>
      <c r="E109" s="211">
        <v>32058629.699999999</v>
      </c>
      <c r="F109" s="335">
        <v>29061259.899999999</v>
      </c>
      <c r="G109" s="213">
        <v>24374187.809999999</v>
      </c>
      <c r="H109" s="213">
        <v>15511584.880000001</v>
      </c>
      <c r="I109" s="214">
        <v>12970935.25</v>
      </c>
      <c r="J109" s="215">
        <v>9625858.8900000006</v>
      </c>
      <c r="K109" s="216">
        <v>4201385.9800000004</v>
      </c>
      <c r="L109" s="217">
        <v>3722122.83</v>
      </c>
      <c r="M109" s="218">
        <v>2795140.98</v>
      </c>
      <c r="N109" s="219">
        <v>4809295.41</v>
      </c>
      <c r="O109" s="220">
        <v>10591066.039999999</v>
      </c>
      <c r="P109" s="336">
        <v>19146690.420000002</v>
      </c>
      <c r="Q109" s="211">
        <v>29883539.93</v>
      </c>
      <c r="R109" s="213">
        <f t="shared" si="2"/>
        <v>13981717.767083332</v>
      </c>
      <c r="S109" s="188"/>
      <c r="T109" s="223"/>
      <c r="U109" s="223"/>
      <c r="V109" s="223"/>
      <c r="W109" s="223"/>
    </row>
    <row r="110" spans="1:23" ht="15">
      <c r="A110" s="199" t="s">
        <v>302</v>
      </c>
      <c r="B110" s="199" t="s">
        <v>176</v>
      </c>
      <c r="C110" s="209" t="str">
        <f>+A110</f>
        <v>1734</v>
      </c>
      <c r="D110" s="210" t="s">
        <v>303</v>
      </c>
      <c r="E110" s="249">
        <v>2463652.9500000002</v>
      </c>
      <c r="F110" s="249">
        <v>2488358.33</v>
      </c>
      <c r="G110" s="249">
        <v>2298979.7400000002</v>
      </c>
      <c r="H110" s="249">
        <v>2263669.86</v>
      </c>
      <c r="I110" s="249">
        <v>2181314.94</v>
      </c>
      <c r="J110" s="249">
        <v>2077922.06</v>
      </c>
      <c r="K110" s="249">
        <v>2082916.68</v>
      </c>
      <c r="L110" s="249">
        <v>2234098.5299999998</v>
      </c>
      <c r="M110" s="249">
        <v>2356701.52</v>
      </c>
      <c r="N110" s="249">
        <v>2359342.89</v>
      </c>
      <c r="O110" s="249">
        <v>2436520.5499999998</v>
      </c>
      <c r="P110" s="249">
        <v>2361770.89</v>
      </c>
      <c r="Q110" s="249">
        <v>2476666.6</v>
      </c>
      <c r="R110" s="213">
        <f t="shared" si="2"/>
        <v>2300979.6470833332</v>
      </c>
      <c r="S110" s="188"/>
      <c r="T110" s="223"/>
      <c r="U110" s="223"/>
      <c r="V110" s="223"/>
      <c r="W110" s="223"/>
    </row>
    <row r="111" spans="1:23" ht="15">
      <c r="A111" s="199"/>
      <c r="B111" s="199"/>
      <c r="C111" s="209"/>
      <c r="D111" s="210" t="s">
        <v>304</v>
      </c>
      <c r="E111" s="237">
        <v>34522282.649999999</v>
      </c>
      <c r="F111" s="340">
        <v>31549618.229999997</v>
      </c>
      <c r="G111" s="239">
        <v>26673167.549999997</v>
      </c>
      <c r="H111" s="239">
        <v>17775254.740000002</v>
      </c>
      <c r="I111" s="240">
        <v>15152250.189999999</v>
      </c>
      <c r="J111" s="241">
        <v>11703780.950000001</v>
      </c>
      <c r="K111" s="242">
        <v>6284302.6600000001</v>
      </c>
      <c r="L111" s="243">
        <v>5956221.3599999994</v>
      </c>
      <c r="M111" s="244">
        <v>5151842.5</v>
      </c>
      <c r="N111" s="245">
        <v>7168638.3000000007</v>
      </c>
      <c r="O111" s="246">
        <v>13027586.59</v>
      </c>
      <c r="P111" s="341">
        <v>21508461.310000002</v>
      </c>
      <c r="Q111" s="237">
        <v>32360206.530000001</v>
      </c>
      <c r="R111" s="213">
        <f t="shared" si="2"/>
        <v>16282697.414166667</v>
      </c>
      <c r="S111" s="188"/>
      <c r="T111" s="224"/>
      <c r="U111" s="223"/>
      <c r="V111" s="223"/>
      <c r="W111" s="224">
        <f>R111</f>
        <v>16282697.414166667</v>
      </c>
    </row>
    <row r="112" spans="1:23" ht="15">
      <c r="A112" s="199"/>
      <c r="B112" s="199"/>
      <c r="C112" s="209"/>
      <c r="D112" s="304"/>
      <c r="E112" s="211"/>
      <c r="F112" s="335"/>
      <c r="G112" s="213"/>
      <c r="H112" s="213"/>
      <c r="I112" s="214"/>
      <c r="J112" s="215"/>
      <c r="K112" s="216"/>
      <c r="L112" s="217"/>
      <c r="M112" s="218"/>
      <c r="N112" s="219"/>
      <c r="O112" s="220"/>
      <c r="P112" s="336"/>
      <c r="Q112" s="211"/>
      <c r="R112" s="213">
        <f t="shared" si="2"/>
        <v>0</v>
      </c>
      <c r="S112" s="188"/>
      <c r="T112" s="223"/>
      <c r="U112" s="223"/>
      <c r="V112" s="223"/>
      <c r="W112" s="223"/>
    </row>
    <row r="113" spans="1:23" ht="15">
      <c r="A113" s="199" t="s">
        <v>305</v>
      </c>
      <c r="B113" s="222" t="s">
        <v>306</v>
      </c>
      <c r="C113" s="209" t="str">
        <f>A113&amp;"."&amp;B113</f>
        <v>1900.[/*6*]</v>
      </c>
      <c r="D113" s="210" t="s">
        <v>307</v>
      </c>
      <c r="E113" s="211">
        <v>0</v>
      </c>
      <c r="F113" s="335">
        <v>0</v>
      </c>
      <c r="G113" s="213">
        <v>0</v>
      </c>
      <c r="H113" s="213">
        <v>0</v>
      </c>
      <c r="I113" s="214">
        <v>0</v>
      </c>
      <c r="J113" s="215">
        <v>0</v>
      </c>
      <c r="K113" s="216">
        <v>0</v>
      </c>
      <c r="L113" s="217">
        <v>0</v>
      </c>
      <c r="M113" s="218">
        <v>0</v>
      </c>
      <c r="N113" s="219">
        <v>0</v>
      </c>
      <c r="O113" s="220">
        <v>0</v>
      </c>
      <c r="P113" s="336">
        <v>0</v>
      </c>
      <c r="Q113" s="211">
        <v>0</v>
      </c>
      <c r="R113" s="213">
        <f t="shared" si="2"/>
        <v>0</v>
      </c>
      <c r="S113" s="188"/>
      <c r="T113" s="223"/>
      <c r="U113" s="223"/>
      <c r="V113" s="224">
        <f>R113</f>
        <v>0</v>
      </c>
      <c r="W113" s="224"/>
    </row>
    <row r="114" spans="1:23" ht="15">
      <c r="A114" s="199" t="s">
        <v>305</v>
      </c>
      <c r="B114" s="222" t="s">
        <v>308</v>
      </c>
      <c r="C114" s="209" t="str">
        <f>A114&amp;"."&amp;B114</f>
        <v>1900.[*6*]</v>
      </c>
      <c r="D114" s="210" t="s">
        <v>309</v>
      </c>
      <c r="E114" s="211">
        <v>26488326.940000001</v>
      </c>
      <c r="F114" s="335">
        <v>26383837.219999999</v>
      </c>
      <c r="G114" s="213">
        <v>26279347.420000002</v>
      </c>
      <c r="H114" s="213">
        <v>26210192.399999999</v>
      </c>
      <c r="I114" s="214">
        <v>25881745.760000002</v>
      </c>
      <c r="J114" s="215">
        <v>25553299.059999999</v>
      </c>
      <c r="K114" s="216">
        <v>25445491.879999999</v>
      </c>
      <c r="L114" s="217">
        <v>25153810.550000001</v>
      </c>
      <c r="M114" s="218">
        <v>24862129.18</v>
      </c>
      <c r="N114" s="219">
        <v>22582634.649999999</v>
      </c>
      <c r="O114" s="220">
        <v>22070085.780000001</v>
      </c>
      <c r="P114" s="336">
        <v>21508240.460000001</v>
      </c>
      <c r="Q114" s="211">
        <v>16343134.65</v>
      </c>
      <c r="R114" s="213">
        <f t="shared" si="2"/>
        <v>24445545.429583337</v>
      </c>
      <c r="S114" s="188"/>
      <c r="T114" s="223"/>
      <c r="U114" s="223"/>
      <c r="V114" s="224">
        <f>R114</f>
        <v>24445545.429583337</v>
      </c>
      <c r="W114" s="224"/>
    </row>
    <row r="115" spans="1:23" ht="15">
      <c r="A115" s="199"/>
      <c r="B115" s="199"/>
      <c r="C115" s="209"/>
      <c r="D115" s="304"/>
      <c r="E115" s="211"/>
      <c r="F115" s="335"/>
      <c r="G115" s="213"/>
      <c r="H115" s="213"/>
      <c r="I115" s="214"/>
      <c r="J115" s="215"/>
      <c r="K115" s="216"/>
      <c r="L115" s="217"/>
      <c r="M115" s="218"/>
      <c r="N115" s="219"/>
      <c r="O115" s="220"/>
      <c r="P115" s="336"/>
      <c r="Q115" s="211"/>
      <c r="R115" s="213">
        <f t="shared" si="2"/>
        <v>0</v>
      </c>
      <c r="S115" s="188"/>
      <c r="T115" s="223"/>
      <c r="U115" s="223"/>
      <c r="V115" s="223"/>
      <c r="W115" s="223"/>
    </row>
    <row r="116" spans="1:23" ht="15">
      <c r="A116" s="199" t="s">
        <v>310</v>
      </c>
      <c r="B116" s="199" t="s">
        <v>176</v>
      </c>
      <c r="C116" s="209" t="str">
        <f>+A116</f>
        <v>1910</v>
      </c>
      <c r="D116" s="210" t="s">
        <v>311</v>
      </c>
      <c r="E116" s="211">
        <v>318120.33</v>
      </c>
      <c r="F116" s="335">
        <v>2755537.51</v>
      </c>
      <c r="G116" s="213">
        <v>3380594.25</v>
      </c>
      <c r="H116" s="213">
        <v>2884214.8</v>
      </c>
      <c r="I116" s="214">
        <v>3692947.19</v>
      </c>
      <c r="J116" s="215">
        <v>5345091.45</v>
      </c>
      <c r="K116" s="216">
        <v>8956015.1099999994</v>
      </c>
      <c r="L116" s="217">
        <v>11151724.75</v>
      </c>
      <c r="M116" s="218">
        <v>14150236.52</v>
      </c>
      <c r="N116" s="219">
        <v>16372346.310000001</v>
      </c>
      <c r="O116" s="220">
        <v>17607463.289999999</v>
      </c>
      <c r="P116" s="336">
        <v>15443499.630000001</v>
      </c>
      <c r="Q116" s="211">
        <v>11596330.1</v>
      </c>
      <c r="R116" s="213">
        <f t="shared" si="2"/>
        <v>8974741.3354166672</v>
      </c>
      <c r="S116" s="188"/>
      <c r="T116" s="223"/>
      <c r="U116" s="223"/>
      <c r="V116" s="224">
        <f>R116</f>
        <v>8974741.3354166672</v>
      </c>
      <c r="W116" s="223"/>
    </row>
    <row r="117" spans="1:23" ht="15">
      <c r="A117" s="199"/>
      <c r="B117" s="199"/>
      <c r="C117" s="209"/>
      <c r="D117" s="304"/>
      <c r="E117" s="211"/>
      <c r="F117" s="335"/>
      <c r="G117" s="213"/>
      <c r="H117" s="213"/>
      <c r="I117" s="214"/>
      <c r="J117" s="215"/>
      <c r="K117" s="216"/>
      <c r="L117" s="217"/>
      <c r="M117" s="218"/>
      <c r="N117" s="219"/>
      <c r="O117" s="220"/>
      <c r="P117" s="336"/>
      <c r="Q117" s="211"/>
      <c r="R117" s="213">
        <f t="shared" si="2"/>
        <v>0</v>
      </c>
      <c r="S117" s="188"/>
      <c r="T117" s="223"/>
      <c r="U117" s="223"/>
      <c r="V117" s="223"/>
      <c r="W117" s="223"/>
    </row>
    <row r="118" spans="1:23" ht="15">
      <c r="A118" s="199" t="s">
        <v>312</v>
      </c>
      <c r="B118" s="199" t="s">
        <v>46</v>
      </c>
      <c r="C118" s="209" t="str">
        <f t="shared" ref="C118:C129" si="3">A118&amp;"."&amp;B118</f>
        <v>1810.12</v>
      </c>
      <c r="D118" s="210" t="s">
        <v>313</v>
      </c>
      <c r="E118" s="211">
        <v>71890.609999999899</v>
      </c>
      <c r="F118" s="335">
        <v>71331.149999999994</v>
      </c>
      <c r="G118" s="213">
        <v>70771.69</v>
      </c>
      <c r="H118" s="213">
        <v>70212.23</v>
      </c>
      <c r="I118" s="214">
        <v>69652.77</v>
      </c>
      <c r="J118" s="215">
        <v>69093.31</v>
      </c>
      <c r="K118" s="216">
        <v>68533.850000000006</v>
      </c>
      <c r="L118" s="217">
        <v>67974.39</v>
      </c>
      <c r="M118" s="218">
        <v>67414.929999999906</v>
      </c>
      <c r="N118" s="219">
        <v>66855.469999999899</v>
      </c>
      <c r="O118" s="220">
        <v>66296.009999999893</v>
      </c>
      <c r="P118" s="336">
        <v>65736.549999999901</v>
      </c>
      <c r="Q118" s="211">
        <v>65177.089999999902</v>
      </c>
      <c r="R118" s="213">
        <f t="shared" si="2"/>
        <v>68533.849999999962</v>
      </c>
      <c r="S118" s="188"/>
      <c r="T118" s="223"/>
      <c r="U118" s="223"/>
      <c r="V118" s="223"/>
      <c r="W118" s="223"/>
    </row>
    <row r="119" spans="1:23" ht="15">
      <c r="A119" s="199" t="s">
        <v>312</v>
      </c>
      <c r="B119" s="199" t="s">
        <v>314</v>
      </c>
      <c r="C119" s="209" t="str">
        <f t="shared" si="3"/>
        <v>1810.13</v>
      </c>
      <c r="D119" s="210" t="s">
        <v>315</v>
      </c>
      <c r="E119" s="211">
        <v>61260.22</v>
      </c>
      <c r="F119" s="335">
        <v>60840.62</v>
      </c>
      <c r="G119" s="213">
        <v>60421.02</v>
      </c>
      <c r="H119" s="213">
        <v>60001.42</v>
      </c>
      <c r="I119" s="214">
        <v>59581.82</v>
      </c>
      <c r="J119" s="215">
        <v>59162.22</v>
      </c>
      <c r="K119" s="216">
        <v>58742.62</v>
      </c>
      <c r="L119" s="217">
        <v>58323.02</v>
      </c>
      <c r="M119" s="218">
        <v>57903.42</v>
      </c>
      <c r="N119" s="219">
        <v>57483.82</v>
      </c>
      <c r="O119" s="220">
        <v>57064.22</v>
      </c>
      <c r="P119" s="336">
        <v>56644.62</v>
      </c>
      <c r="Q119" s="211">
        <v>56225.02</v>
      </c>
      <c r="R119" s="213">
        <f t="shared" si="2"/>
        <v>58742.619999999995</v>
      </c>
      <c r="S119" s="188"/>
      <c r="T119" s="223"/>
      <c r="U119" s="223"/>
      <c r="V119" s="223"/>
      <c r="W119" s="223"/>
    </row>
    <row r="120" spans="1:23" ht="15">
      <c r="A120" s="199" t="s">
        <v>312</v>
      </c>
      <c r="B120" s="199" t="s">
        <v>316</v>
      </c>
      <c r="C120" s="209" t="str">
        <f t="shared" si="3"/>
        <v>1810.17</v>
      </c>
      <c r="D120" s="210" t="s">
        <v>317</v>
      </c>
      <c r="E120" s="211">
        <v>1175675.6100000001</v>
      </c>
      <c r="F120" s="335">
        <v>1170257.74</v>
      </c>
      <c r="G120" s="213">
        <v>1164839.8700000001</v>
      </c>
      <c r="H120" s="213">
        <v>1159422</v>
      </c>
      <c r="I120" s="214">
        <v>1154004.1299999999</v>
      </c>
      <c r="J120" s="215">
        <v>1148586.26</v>
      </c>
      <c r="K120" s="216">
        <v>1143168.3899999999</v>
      </c>
      <c r="L120" s="217">
        <v>1137750.52</v>
      </c>
      <c r="M120" s="218">
        <v>1132332.6499999999</v>
      </c>
      <c r="N120" s="219">
        <v>1126914.78</v>
      </c>
      <c r="O120" s="220">
        <v>1121496.9099999999</v>
      </c>
      <c r="P120" s="336">
        <v>1116079.04</v>
      </c>
      <c r="Q120" s="211">
        <v>908285.03999999899</v>
      </c>
      <c r="R120" s="213">
        <f t="shared" si="2"/>
        <v>1134736.0512499998</v>
      </c>
      <c r="S120" s="188"/>
      <c r="T120" s="223"/>
      <c r="U120" s="223"/>
      <c r="V120" s="223"/>
      <c r="W120" s="223"/>
    </row>
    <row r="121" spans="1:23" ht="15">
      <c r="A121" s="199" t="s">
        <v>312</v>
      </c>
      <c r="B121" s="199" t="s">
        <v>318</v>
      </c>
      <c r="C121" s="209" t="str">
        <f t="shared" si="3"/>
        <v>1810.18</v>
      </c>
      <c r="D121" s="210" t="s">
        <v>319</v>
      </c>
      <c r="E121" s="211">
        <v>57649.919999999998</v>
      </c>
      <c r="F121" s="335">
        <v>56301.86</v>
      </c>
      <c r="G121" s="213">
        <v>54953.8</v>
      </c>
      <c r="H121" s="213">
        <v>53605.74</v>
      </c>
      <c r="I121" s="214">
        <v>52257.68</v>
      </c>
      <c r="J121" s="215">
        <v>50909.62</v>
      </c>
      <c r="K121" s="216">
        <v>49561.56</v>
      </c>
      <c r="L121" s="217">
        <v>48213.5</v>
      </c>
      <c r="M121" s="218">
        <v>46865.440000000002</v>
      </c>
      <c r="N121" s="219">
        <v>45517.38</v>
      </c>
      <c r="O121" s="220">
        <v>44169.32</v>
      </c>
      <c r="P121" s="336">
        <v>42821.26</v>
      </c>
      <c r="Q121" s="211">
        <v>41473.199999999997</v>
      </c>
      <c r="R121" s="213">
        <f t="shared" si="2"/>
        <v>49561.56</v>
      </c>
      <c r="S121" s="188"/>
      <c r="T121" s="223"/>
      <c r="U121" s="223"/>
      <c r="V121" s="223"/>
      <c r="W121" s="223"/>
    </row>
    <row r="122" spans="1:23" ht="15">
      <c r="A122" s="199" t="s">
        <v>312</v>
      </c>
      <c r="B122" s="199" t="s">
        <v>320</v>
      </c>
      <c r="C122" s="209" t="str">
        <f t="shared" si="3"/>
        <v>1810.19</v>
      </c>
      <c r="D122" s="210" t="s">
        <v>321</v>
      </c>
      <c r="E122" s="211">
        <v>156745.07999999999</v>
      </c>
      <c r="F122" s="335">
        <v>156097.57999999999</v>
      </c>
      <c r="G122" s="213">
        <v>155450.07999999999</v>
      </c>
      <c r="H122" s="213">
        <v>154802.57999999999</v>
      </c>
      <c r="I122" s="214">
        <v>154155.07999999999</v>
      </c>
      <c r="J122" s="215">
        <v>153507.57999999999</v>
      </c>
      <c r="K122" s="216">
        <v>152860.07999999999</v>
      </c>
      <c r="L122" s="217">
        <v>152212.57999999999</v>
      </c>
      <c r="M122" s="218">
        <v>151565.07999999999</v>
      </c>
      <c r="N122" s="219">
        <v>150917.57999999999</v>
      </c>
      <c r="O122" s="220">
        <v>150270.07999999999</v>
      </c>
      <c r="P122" s="336">
        <v>149622.57999999999</v>
      </c>
      <c r="Q122" s="211">
        <v>148975.07999999999</v>
      </c>
      <c r="R122" s="213">
        <f t="shared" si="2"/>
        <v>152860.08000000002</v>
      </c>
      <c r="S122" s="188"/>
      <c r="T122" s="223"/>
      <c r="U122" s="223"/>
      <c r="V122" s="223"/>
      <c r="W122" s="223"/>
    </row>
    <row r="123" spans="1:23" ht="15">
      <c r="A123" s="222" t="s">
        <v>312</v>
      </c>
      <c r="B123" s="222" t="s">
        <v>322</v>
      </c>
      <c r="C123" s="209" t="str">
        <f t="shared" si="3"/>
        <v>1810.20</v>
      </c>
      <c r="D123" s="342" t="s">
        <v>323</v>
      </c>
      <c r="E123" s="211">
        <v>108012.67</v>
      </c>
      <c r="F123" s="335">
        <v>106964</v>
      </c>
      <c r="G123" s="213">
        <v>105915.33</v>
      </c>
      <c r="H123" s="213">
        <v>104866.66</v>
      </c>
      <c r="I123" s="214">
        <v>103817.99</v>
      </c>
      <c r="J123" s="215">
        <v>102769.32</v>
      </c>
      <c r="K123" s="216">
        <v>101720.65</v>
      </c>
      <c r="L123" s="217">
        <v>100671.98</v>
      </c>
      <c r="M123" s="218">
        <v>99623.31</v>
      </c>
      <c r="N123" s="219">
        <v>98574.64</v>
      </c>
      <c r="O123" s="220">
        <v>97525.97</v>
      </c>
      <c r="P123" s="336">
        <v>96477.3</v>
      </c>
      <c r="Q123" s="211">
        <v>95428.63</v>
      </c>
      <c r="R123" s="213">
        <f t="shared" si="2"/>
        <v>101720.64999999998</v>
      </c>
      <c r="S123" s="188"/>
      <c r="T123" s="223"/>
      <c r="U123" s="223"/>
      <c r="V123" s="223"/>
      <c r="W123" s="223"/>
    </row>
    <row r="124" spans="1:23" ht="15">
      <c r="A124" s="222" t="s">
        <v>312</v>
      </c>
      <c r="B124" s="222" t="s">
        <v>324</v>
      </c>
      <c r="C124" s="209" t="str">
        <f t="shared" si="3"/>
        <v>1810.21</v>
      </c>
      <c r="D124" s="342" t="s">
        <v>325</v>
      </c>
      <c r="E124" s="211">
        <v>116611.81</v>
      </c>
      <c r="F124" s="335">
        <v>115772.88</v>
      </c>
      <c r="G124" s="213">
        <v>114933.95</v>
      </c>
      <c r="H124" s="213">
        <v>114095.02</v>
      </c>
      <c r="I124" s="214">
        <v>113256.09</v>
      </c>
      <c r="J124" s="215">
        <v>112417.16</v>
      </c>
      <c r="K124" s="216">
        <v>111578.23</v>
      </c>
      <c r="L124" s="217">
        <v>110739.3</v>
      </c>
      <c r="M124" s="218">
        <v>109900.37</v>
      </c>
      <c r="N124" s="219">
        <v>109061.44</v>
      </c>
      <c r="O124" s="220">
        <v>108222.51</v>
      </c>
      <c r="P124" s="336">
        <v>107383.58</v>
      </c>
      <c r="Q124" s="211">
        <v>106544.65</v>
      </c>
      <c r="R124" s="213">
        <f t="shared" si="2"/>
        <v>111578.23000000003</v>
      </c>
      <c r="S124" s="188"/>
      <c r="T124" s="223"/>
      <c r="U124" s="223"/>
      <c r="V124" s="223"/>
      <c r="W124" s="223"/>
    </row>
    <row r="125" spans="1:23" ht="15">
      <c r="A125" s="222" t="s">
        <v>312</v>
      </c>
      <c r="B125" s="222" t="s">
        <v>286</v>
      </c>
      <c r="C125" s="209" t="str">
        <f t="shared" si="3"/>
        <v>1810.22</v>
      </c>
      <c r="D125" s="342" t="s">
        <v>326</v>
      </c>
      <c r="E125" s="251">
        <v>62250.14</v>
      </c>
      <c r="F125" s="335">
        <v>58791.81</v>
      </c>
      <c r="G125" s="253">
        <v>55333.48</v>
      </c>
      <c r="H125" s="253">
        <v>51875.15</v>
      </c>
      <c r="I125" s="254">
        <v>248777.96</v>
      </c>
      <c r="J125" s="255">
        <v>242281.55</v>
      </c>
      <c r="K125" s="256">
        <v>256761.12</v>
      </c>
      <c r="L125" s="257">
        <v>256748.89</v>
      </c>
      <c r="M125" s="258">
        <v>248725.49</v>
      </c>
      <c r="N125" s="259">
        <v>240702.09</v>
      </c>
      <c r="O125" s="260">
        <v>232678.69</v>
      </c>
      <c r="P125" s="343">
        <v>224655.29</v>
      </c>
      <c r="Q125" s="251">
        <v>177725.47</v>
      </c>
      <c r="R125" s="213">
        <f t="shared" si="2"/>
        <v>186443.27708333335</v>
      </c>
      <c r="S125" s="188"/>
      <c r="T125" s="223"/>
      <c r="U125" s="223"/>
      <c r="V125" s="223"/>
      <c r="W125" s="223"/>
    </row>
    <row r="126" spans="1:23" ht="15">
      <c r="A126" s="222" t="s">
        <v>312</v>
      </c>
      <c r="B126" s="222" t="s">
        <v>327</v>
      </c>
      <c r="C126" s="209" t="str">
        <f t="shared" si="3"/>
        <v>1810.23</v>
      </c>
      <c r="D126" s="342" t="s">
        <v>328</v>
      </c>
      <c r="E126" s="344">
        <v>57944.6</v>
      </c>
      <c r="F126" s="345">
        <v>57771.11</v>
      </c>
      <c r="G126" s="345">
        <v>57597.62</v>
      </c>
      <c r="H126" s="345">
        <v>57424.13</v>
      </c>
      <c r="I126" s="219">
        <v>57250.64</v>
      </c>
      <c r="J126" s="219">
        <v>57077.15</v>
      </c>
      <c r="K126" s="219">
        <v>56903.66</v>
      </c>
      <c r="L126" s="219">
        <v>56730.17</v>
      </c>
      <c r="M126" s="219">
        <v>56556.68</v>
      </c>
      <c r="N126" s="219">
        <v>56383.19</v>
      </c>
      <c r="O126" s="259">
        <v>56209.7</v>
      </c>
      <c r="P126" s="259">
        <v>56036.21</v>
      </c>
      <c r="Q126" s="259">
        <v>55862.720000000001</v>
      </c>
      <c r="R126" s="213">
        <f t="shared" si="2"/>
        <v>56903.66</v>
      </c>
      <c r="S126" s="188"/>
      <c r="T126" s="223"/>
      <c r="U126" s="223"/>
      <c r="V126" s="223"/>
      <c r="W126" s="223"/>
    </row>
    <row r="127" spans="1:23" ht="15">
      <c r="A127" s="222" t="s">
        <v>312</v>
      </c>
      <c r="B127" s="222" t="s">
        <v>329</v>
      </c>
      <c r="C127" s="209" t="str">
        <f t="shared" si="3"/>
        <v>1810.24</v>
      </c>
      <c r="D127" s="342" t="s">
        <v>330</v>
      </c>
      <c r="E127" s="344">
        <v>57795.54</v>
      </c>
      <c r="F127" s="345">
        <v>57668.24</v>
      </c>
      <c r="G127" s="345">
        <v>57540.94</v>
      </c>
      <c r="H127" s="345">
        <v>57413.64</v>
      </c>
      <c r="I127" s="219">
        <v>57286.34</v>
      </c>
      <c r="J127" s="219">
        <v>57159.040000000001</v>
      </c>
      <c r="K127" s="219">
        <v>57031.74</v>
      </c>
      <c r="L127" s="219">
        <v>56904.44</v>
      </c>
      <c r="M127" s="219">
        <v>56777.14</v>
      </c>
      <c r="N127" s="259">
        <v>56649.84</v>
      </c>
      <c r="O127" s="259">
        <v>56522.54</v>
      </c>
      <c r="P127" s="259">
        <v>56395.24</v>
      </c>
      <c r="Q127" s="259">
        <v>56267.94</v>
      </c>
      <c r="R127" s="213">
        <f t="shared" si="2"/>
        <v>57031.74</v>
      </c>
      <c r="S127" s="188"/>
      <c r="T127" s="223"/>
      <c r="U127" s="223"/>
      <c r="V127" s="223"/>
      <c r="W127" s="223"/>
    </row>
    <row r="128" spans="1:23" ht="15">
      <c r="A128" s="222" t="s">
        <v>312</v>
      </c>
      <c r="B128" s="222" t="s">
        <v>331</v>
      </c>
      <c r="C128" s="209" t="str">
        <f t="shared" si="3"/>
        <v>1810.25</v>
      </c>
      <c r="D128" s="342" t="s">
        <v>330</v>
      </c>
      <c r="E128" s="344">
        <v>58291.58</v>
      </c>
      <c r="F128" s="345">
        <v>58118.09</v>
      </c>
      <c r="G128" s="345">
        <v>57944.6</v>
      </c>
      <c r="H128" s="345">
        <v>57771.11</v>
      </c>
      <c r="I128" s="219">
        <v>57597.62</v>
      </c>
      <c r="J128" s="219">
        <v>57424.13</v>
      </c>
      <c r="K128" s="219">
        <v>57250.64</v>
      </c>
      <c r="L128" s="219">
        <v>57077.15</v>
      </c>
      <c r="M128" s="219">
        <v>56903.66</v>
      </c>
      <c r="N128" s="259">
        <v>56730.17</v>
      </c>
      <c r="O128" s="259">
        <v>56556.68</v>
      </c>
      <c r="P128" s="259">
        <v>56383.19</v>
      </c>
      <c r="Q128" s="259">
        <v>56209.7</v>
      </c>
      <c r="R128" s="213">
        <f t="shared" si="2"/>
        <v>57250.640000000007</v>
      </c>
      <c r="S128" s="188"/>
      <c r="T128" s="223"/>
      <c r="U128" s="223"/>
      <c r="V128" s="223"/>
      <c r="W128" s="223"/>
    </row>
    <row r="129" spans="1:25" ht="15">
      <c r="A129" s="222" t="s">
        <v>312</v>
      </c>
      <c r="B129" s="222" t="s">
        <v>332</v>
      </c>
      <c r="C129" s="209" t="str">
        <f t="shared" si="3"/>
        <v>1810.26</v>
      </c>
      <c r="D129" s="342" t="s">
        <v>330</v>
      </c>
      <c r="E129" s="344">
        <v>58050.14</v>
      </c>
      <c r="F129" s="344">
        <v>57922.84</v>
      </c>
      <c r="G129" s="344">
        <v>57795.54</v>
      </c>
      <c r="H129" s="344">
        <v>57668.24</v>
      </c>
      <c r="I129" s="259">
        <v>57540.94</v>
      </c>
      <c r="J129" s="259">
        <v>57413.64</v>
      </c>
      <c r="K129" s="259">
        <v>57286.34</v>
      </c>
      <c r="L129" s="259">
        <v>57159.040000000001</v>
      </c>
      <c r="M129" s="259">
        <v>57031.74</v>
      </c>
      <c r="N129" s="259">
        <v>56904.44</v>
      </c>
      <c r="O129" s="259">
        <v>56777.14</v>
      </c>
      <c r="P129" s="259">
        <v>56649.84</v>
      </c>
      <c r="Q129" s="259">
        <v>56522.54</v>
      </c>
      <c r="R129" s="213">
        <f t="shared" si="2"/>
        <v>57286.34</v>
      </c>
      <c r="S129" s="188"/>
      <c r="T129" s="223"/>
      <c r="U129" s="223"/>
      <c r="V129" s="223"/>
      <c r="W129" s="223"/>
    </row>
    <row r="130" spans="1:25" ht="15">
      <c r="A130" s="222" t="s">
        <v>312</v>
      </c>
      <c r="B130" s="222" t="s">
        <v>333</v>
      </c>
      <c r="C130" s="209" t="str">
        <f>A130&amp;"."&amp;B130</f>
        <v>1810.99</v>
      </c>
      <c r="D130" s="342" t="s">
        <v>334</v>
      </c>
      <c r="E130" s="346">
        <v>-1979927.78</v>
      </c>
      <c r="F130" s="345">
        <v>-1969046.11</v>
      </c>
      <c r="G130" s="346">
        <v>-1958164.44</v>
      </c>
      <c r="H130" s="346">
        <v>-1947282.77</v>
      </c>
      <c r="I130" s="270">
        <v>-1936401.1</v>
      </c>
      <c r="J130" s="270">
        <v>-1925519.43</v>
      </c>
      <c r="K130" s="270">
        <v>-1914637.76</v>
      </c>
      <c r="L130" s="270">
        <v>-1903756.09</v>
      </c>
      <c r="M130" s="270">
        <v>-1892874.42</v>
      </c>
      <c r="N130" s="270">
        <v>-1881992.75</v>
      </c>
      <c r="O130" s="270">
        <v>-1871111.08</v>
      </c>
      <c r="P130" s="270">
        <v>-1860229.41</v>
      </c>
      <c r="Q130" s="270">
        <v>-1646971.61</v>
      </c>
      <c r="R130" s="213">
        <f t="shared" si="2"/>
        <v>-1906205.4212499997</v>
      </c>
      <c r="S130" s="188"/>
      <c r="T130" s="223"/>
      <c r="U130" s="223"/>
      <c r="V130" s="223"/>
      <c r="W130" s="223"/>
    </row>
    <row r="131" spans="1:25" ht="15">
      <c r="A131" s="199"/>
      <c r="B131" s="199"/>
      <c r="C131" s="209"/>
      <c r="D131" s="347" t="s">
        <v>335</v>
      </c>
      <c r="E131" s="211">
        <v>62250.139999999898</v>
      </c>
      <c r="F131" s="340">
        <v>58791.810000000289</v>
      </c>
      <c r="G131" s="213">
        <v>55333.480000000447</v>
      </c>
      <c r="H131" s="213">
        <v>51875.149999999674</v>
      </c>
      <c r="I131" s="214">
        <v>248777.95999999996</v>
      </c>
      <c r="J131" s="215">
        <v>242281.55000000051</v>
      </c>
      <c r="K131" s="216">
        <v>256761.11999999988</v>
      </c>
      <c r="L131" s="217">
        <v>256748.8899999999</v>
      </c>
      <c r="M131" s="218">
        <v>248725.48999999976</v>
      </c>
      <c r="N131" s="219">
        <v>240702.08999999985</v>
      </c>
      <c r="O131" s="220">
        <v>232678.68999999994</v>
      </c>
      <c r="P131" s="336">
        <v>224655.29000000027</v>
      </c>
      <c r="Q131" s="211">
        <v>177725.46999999881</v>
      </c>
      <c r="R131" s="213">
        <f t="shared" si="2"/>
        <v>186443.27708333332</v>
      </c>
      <c r="S131" s="188"/>
      <c r="T131" s="224">
        <f>R131</f>
        <v>186443.27708333332</v>
      </c>
      <c r="U131" s="224"/>
      <c r="V131" s="223"/>
      <c r="W131" s="223"/>
    </row>
    <row r="132" spans="1:25" ht="15">
      <c r="A132" s="199"/>
      <c r="B132" s="199"/>
      <c r="C132" s="209"/>
      <c r="D132" s="348"/>
      <c r="E132" s="211"/>
      <c r="F132" s="335"/>
      <c r="G132" s="213"/>
      <c r="H132" s="213"/>
      <c r="I132" s="214"/>
      <c r="J132" s="215"/>
      <c r="K132" s="216"/>
      <c r="L132" s="217"/>
      <c r="M132" s="218"/>
      <c r="N132" s="219"/>
      <c r="O132" s="220"/>
      <c r="P132" s="336"/>
      <c r="Q132" s="211"/>
      <c r="R132" s="213">
        <f t="shared" si="2"/>
        <v>0</v>
      </c>
      <c r="S132" s="188"/>
      <c r="T132" s="223"/>
      <c r="U132" s="223"/>
      <c r="V132" s="223"/>
      <c r="W132" s="223"/>
    </row>
    <row r="133" spans="1:25" ht="15">
      <c r="A133" s="199" t="s">
        <v>336</v>
      </c>
      <c r="B133" s="199" t="s">
        <v>296</v>
      </c>
      <c r="C133" s="209" t="str">
        <f>A133&amp;"."&amp;B133</f>
        <v>1890.01</v>
      </c>
      <c r="D133" s="347" t="s">
        <v>337</v>
      </c>
      <c r="E133" s="211">
        <v>0</v>
      </c>
      <c r="F133" s="335">
        <v>0</v>
      </c>
      <c r="G133" s="213">
        <v>0</v>
      </c>
      <c r="H133" s="213">
        <v>0</v>
      </c>
      <c r="I133" s="214">
        <v>0</v>
      </c>
      <c r="J133" s="215">
        <v>0</v>
      </c>
      <c r="K133" s="216">
        <v>0</v>
      </c>
      <c r="L133" s="217">
        <v>0</v>
      </c>
      <c r="M133" s="218">
        <v>0</v>
      </c>
      <c r="N133" s="219">
        <v>0</v>
      </c>
      <c r="O133" s="220">
        <v>0</v>
      </c>
      <c r="P133" s="336">
        <v>0</v>
      </c>
      <c r="Q133" s="211">
        <v>0</v>
      </c>
      <c r="R133" s="213">
        <f t="shared" si="2"/>
        <v>0</v>
      </c>
      <c r="S133" s="188"/>
      <c r="T133" s="223"/>
      <c r="U133" s="223"/>
      <c r="V133" s="223"/>
      <c r="W133" s="223"/>
    </row>
    <row r="134" spans="1:25" ht="15">
      <c r="A134" s="199" t="s">
        <v>336</v>
      </c>
      <c r="B134" s="199" t="s">
        <v>274</v>
      </c>
      <c r="C134" s="209" t="str">
        <f>A134&amp;"."&amp;B134</f>
        <v>1890.02</v>
      </c>
      <c r="D134" s="210" t="s">
        <v>338</v>
      </c>
      <c r="E134" s="211">
        <v>0</v>
      </c>
      <c r="F134" s="335">
        <v>0</v>
      </c>
      <c r="G134" s="213">
        <v>0</v>
      </c>
      <c r="H134" s="213">
        <v>0</v>
      </c>
      <c r="I134" s="214">
        <v>0</v>
      </c>
      <c r="J134" s="215">
        <v>0</v>
      </c>
      <c r="K134" s="216">
        <v>0</v>
      </c>
      <c r="L134" s="217">
        <v>0</v>
      </c>
      <c r="M134" s="218">
        <v>0</v>
      </c>
      <c r="N134" s="219">
        <v>0</v>
      </c>
      <c r="O134" s="220">
        <v>0</v>
      </c>
      <c r="P134" s="336">
        <v>0</v>
      </c>
      <c r="Q134" s="211">
        <v>0</v>
      </c>
      <c r="R134" s="213">
        <f t="shared" si="2"/>
        <v>0</v>
      </c>
      <c r="S134" s="188"/>
      <c r="T134" s="223"/>
      <c r="U134" s="223"/>
      <c r="V134" s="223"/>
      <c r="W134" s="223"/>
    </row>
    <row r="135" spans="1:25" ht="15">
      <c r="A135" s="199" t="s">
        <v>336</v>
      </c>
      <c r="B135" s="199" t="s">
        <v>339</v>
      </c>
      <c r="C135" s="209" t="str">
        <f>A135&amp;"."&amp;B135</f>
        <v>1890.03</v>
      </c>
      <c r="D135" s="210" t="s">
        <v>340</v>
      </c>
      <c r="E135" s="211">
        <v>0</v>
      </c>
      <c r="F135" s="335">
        <v>0</v>
      </c>
      <c r="G135" s="213">
        <v>0</v>
      </c>
      <c r="H135" s="213">
        <v>0</v>
      </c>
      <c r="I135" s="214">
        <v>0</v>
      </c>
      <c r="J135" s="215">
        <v>0</v>
      </c>
      <c r="K135" s="216">
        <v>0</v>
      </c>
      <c r="L135" s="217">
        <v>0</v>
      </c>
      <c r="M135" s="218">
        <v>0</v>
      </c>
      <c r="N135" s="219">
        <v>0</v>
      </c>
      <c r="O135" s="220">
        <v>0</v>
      </c>
      <c r="P135" s="336">
        <v>0</v>
      </c>
      <c r="Q135" s="211">
        <v>0</v>
      </c>
      <c r="R135" s="213">
        <f t="shared" si="2"/>
        <v>0</v>
      </c>
      <c r="S135" s="188"/>
      <c r="T135" s="223"/>
      <c r="U135" s="223"/>
      <c r="V135" s="223"/>
      <c r="W135" s="223"/>
    </row>
    <row r="136" spans="1:25" ht="15">
      <c r="A136" s="199" t="s">
        <v>336</v>
      </c>
      <c r="B136" s="199" t="s">
        <v>276</v>
      </c>
      <c r="C136" s="209" t="str">
        <f>A136&amp;"."&amp;B136</f>
        <v>1890.04</v>
      </c>
      <c r="D136" s="210" t="s">
        <v>341</v>
      </c>
      <c r="E136" s="211">
        <v>826241.75</v>
      </c>
      <c r="F136" s="335">
        <v>822827.53</v>
      </c>
      <c r="G136" s="213">
        <v>819413.31</v>
      </c>
      <c r="H136" s="213">
        <v>815999.09</v>
      </c>
      <c r="I136" s="214">
        <v>812584.87</v>
      </c>
      <c r="J136" s="215">
        <v>809170.65</v>
      </c>
      <c r="K136" s="216">
        <v>805756.43</v>
      </c>
      <c r="L136" s="217">
        <v>802342.21</v>
      </c>
      <c r="M136" s="218">
        <v>798927.99</v>
      </c>
      <c r="N136" s="219">
        <v>795513.77</v>
      </c>
      <c r="O136" s="220">
        <v>792099.55</v>
      </c>
      <c r="P136" s="336">
        <v>788685.33</v>
      </c>
      <c r="Q136" s="211">
        <v>785271.11</v>
      </c>
      <c r="R136" s="213">
        <f t="shared" si="2"/>
        <v>805756.42999999982</v>
      </c>
      <c r="S136" s="188"/>
      <c r="T136" s="223"/>
      <c r="U136" s="223"/>
      <c r="V136" s="223"/>
      <c r="W136" s="223"/>
    </row>
    <row r="137" spans="1:25" ht="15">
      <c r="A137" s="199" t="s">
        <v>336</v>
      </c>
      <c r="B137" s="199"/>
      <c r="C137" s="209"/>
      <c r="D137" s="210" t="s">
        <v>342</v>
      </c>
      <c r="E137" s="211">
        <v>0</v>
      </c>
      <c r="F137" s="349">
        <v>0</v>
      </c>
      <c r="G137" s="213">
        <v>0</v>
      </c>
      <c r="H137" s="213">
        <v>0</v>
      </c>
      <c r="I137" s="214">
        <v>0</v>
      </c>
      <c r="J137" s="215">
        <v>0</v>
      </c>
      <c r="K137" s="216">
        <v>0</v>
      </c>
      <c r="L137" s="217">
        <v>0</v>
      </c>
      <c r="M137" s="218">
        <v>0</v>
      </c>
      <c r="N137" s="219">
        <v>0</v>
      </c>
      <c r="O137" s="220">
        <v>0</v>
      </c>
      <c r="P137" s="343">
        <v>0</v>
      </c>
      <c r="Q137" s="211">
        <v>0</v>
      </c>
      <c r="R137" s="213">
        <f t="shared" si="2"/>
        <v>0</v>
      </c>
      <c r="S137" s="188"/>
      <c r="T137" s="223"/>
      <c r="U137" s="223"/>
      <c r="V137" s="223"/>
      <c r="W137" s="223"/>
    </row>
    <row r="138" spans="1:25" ht="15">
      <c r="A138" s="199"/>
      <c r="B138" s="199"/>
      <c r="C138" s="209"/>
      <c r="D138" s="210"/>
      <c r="E138" s="225"/>
      <c r="F138" s="338"/>
      <c r="G138" s="227"/>
      <c r="H138" s="227"/>
      <c r="I138" s="228"/>
      <c r="J138" s="229"/>
      <c r="K138" s="230"/>
      <c r="L138" s="231"/>
      <c r="M138" s="232"/>
      <c r="N138" s="233"/>
      <c r="O138" s="234"/>
      <c r="P138" s="339"/>
      <c r="Q138" s="236"/>
      <c r="R138" s="213">
        <f t="shared" si="2"/>
        <v>0</v>
      </c>
      <c r="S138" s="188"/>
      <c r="T138" s="223"/>
      <c r="U138" s="223"/>
      <c r="V138" s="223"/>
      <c r="W138" s="223"/>
    </row>
    <row r="139" spans="1:25" ht="15">
      <c r="A139" s="199"/>
      <c r="B139" s="199"/>
      <c r="C139" s="209"/>
      <c r="D139" s="210" t="s">
        <v>335</v>
      </c>
      <c r="E139" s="237">
        <v>826241.75</v>
      </c>
      <c r="F139" s="340">
        <v>822827.53</v>
      </c>
      <c r="G139" s="239">
        <v>819413.31</v>
      </c>
      <c r="H139" s="239">
        <v>815999.09</v>
      </c>
      <c r="I139" s="240">
        <v>812584.87</v>
      </c>
      <c r="J139" s="241">
        <v>809170.65</v>
      </c>
      <c r="K139" s="242">
        <v>805756.43</v>
      </c>
      <c r="L139" s="243">
        <v>802342.21</v>
      </c>
      <c r="M139" s="244">
        <v>798927.99</v>
      </c>
      <c r="N139" s="245">
        <v>795513.77</v>
      </c>
      <c r="O139" s="246">
        <v>792099.55</v>
      </c>
      <c r="P139" s="341">
        <v>788685.33</v>
      </c>
      <c r="Q139" s="237">
        <v>785271.11</v>
      </c>
      <c r="R139" s="213">
        <f t="shared" si="2"/>
        <v>805756.42999999982</v>
      </c>
      <c r="S139" s="188"/>
      <c r="T139" s="224">
        <f>R139</f>
        <v>805756.42999999982</v>
      </c>
      <c r="U139" s="224"/>
      <c r="V139" s="223"/>
      <c r="W139" s="223"/>
    </row>
    <row r="140" spans="1:25" ht="12" customHeight="1">
      <c r="A140" s="199"/>
      <c r="B140" s="199"/>
      <c r="C140" s="209"/>
      <c r="D140" s="304"/>
      <c r="E140" s="211"/>
      <c r="F140" s="335"/>
      <c r="G140" s="213"/>
      <c r="H140" s="213"/>
      <c r="I140" s="214"/>
      <c r="J140" s="215"/>
      <c r="K140" s="216"/>
      <c r="L140" s="217"/>
      <c r="M140" s="218"/>
      <c r="N140" s="219"/>
      <c r="O140" s="220"/>
      <c r="P140" s="336"/>
      <c r="Q140" s="211"/>
      <c r="R140" s="213">
        <f t="shared" si="2"/>
        <v>0</v>
      </c>
      <c r="S140" s="188"/>
      <c r="T140" s="223"/>
      <c r="U140" s="223"/>
      <c r="V140" s="223"/>
      <c r="W140" s="223"/>
    </row>
    <row r="141" spans="1:25" ht="15">
      <c r="A141" s="199" t="s">
        <v>295</v>
      </c>
      <c r="B141" s="199" t="s">
        <v>274</v>
      </c>
      <c r="C141" s="209" t="str">
        <f>A141&amp;"."&amp;B141</f>
        <v>1750.02</v>
      </c>
      <c r="D141" s="210" t="s">
        <v>343</v>
      </c>
      <c r="E141" s="211">
        <v>0</v>
      </c>
      <c r="F141" s="335">
        <v>0</v>
      </c>
      <c r="G141" s="213">
        <v>0</v>
      </c>
      <c r="H141" s="213">
        <v>0</v>
      </c>
      <c r="I141" s="214">
        <v>0</v>
      </c>
      <c r="J141" s="215">
        <v>0</v>
      </c>
      <c r="K141" s="216">
        <v>0</v>
      </c>
      <c r="L141" s="217">
        <v>0</v>
      </c>
      <c r="M141" s="218">
        <v>0</v>
      </c>
      <c r="N141" s="219">
        <v>0</v>
      </c>
      <c r="O141" s="220">
        <v>0</v>
      </c>
      <c r="P141" s="336">
        <v>0</v>
      </c>
      <c r="Q141" s="211">
        <v>0</v>
      </c>
      <c r="R141" s="213">
        <f t="shared" si="2"/>
        <v>0</v>
      </c>
      <c r="S141" s="188"/>
      <c r="T141" s="223"/>
      <c r="U141" s="223"/>
      <c r="V141" s="223"/>
      <c r="W141" s="223"/>
    </row>
    <row r="142" spans="1:25" ht="15">
      <c r="A142" s="199" t="s">
        <v>283</v>
      </c>
      <c r="B142" s="199" t="s">
        <v>344</v>
      </c>
      <c r="C142" s="209" t="str">
        <f>A142&amp;"."&amp;B142</f>
        <v>1659.[21]</v>
      </c>
      <c r="D142" s="210" t="s">
        <v>289</v>
      </c>
      <c r="E142" s="211">
        <v>0</v>
      </c>
      <c r="F142" s="335">
        <v>0</v>
      </c>
      <c r="G142" s="213">
        <v>0</v>
      </c>
      <c r="H142" s="213">
        <v>0</v>
      </c>
      <c r="I142" s="214">
        <v>0</v>
      </c>
      <c r="J142" s="215">
        <v>0</v>
      </c>
      <c r="K142" s="216">
        <v>0</v>
      </c>
      <c r="L142" s="217">
        <v>0</v>
      </c>
      <c r="M142" s="218">
        <v>0</v>
      </c>
      <c r="N142" s="219">
        <v>0</v>
      </c>
      <c r="O142" s="220">
        <v>0</v>
      </c>
      <c r="P142" s="336">
        <v>0</v>
      </c>
      <c r="Q142" s="211">
        <v>0</v>
      </c>
      <c r="R142" s="213">
        <f t="shared" si="2"/>
        <v>0</v>
      </c>
      <c r="S142" s="188"/>
      <c r="T142" s="223"/>
      <c r="U142" s="223"/>
      <c r="V142" s="223"/>
      <c r="W142" s="223"/>
    </row>
    <row r="143" spans="1:25" ht="15">
      <c r="A143" s="199" t="s">
        <v>345</v>
      </c>
      <c r="B143" s="199" t="s">
        <v>176</v>
      </c>
      <c r="C143" s="350" t="str">
        <f>+A143</f>
        <v>1823</v>
      </c>
      <c r="D143" s="210" t="s">
        <v>346</v>
      </c>
      <c r="E143" s="211">
        <v>49627340.659999996</v>
      </c>
      <c r="F143" s="335">
        <v>49635567.890000001</v>
      </c>
      <c r="G143" s="213">
        <v>49670133.189999998</v>
      </c>
      <c r="H143" s="213">
        <v>51835260.460000001</v>
      </c>
      <c r="I143" s="214">
        <v>51912180.270000003</v>
      </c>
      <c r="J143" s="215">
        <v>51987138.399999999</v>
      </c>
      <c r="K143" s="216">
        <v>52023916.039999999</v>
      </c>
      <c r="L143" s="217">
        <v>52042522.380000003</v>
      </c>
      <c r="M143" s="218">
        <v>52041700.670000002</v>
      </c>
      <c r="N143" s="219">
        <v>52045686.380000003</v>
      </c>
      <c r="O143" s="220">
        <v>52078224.490000002</v>
      </c>
      <c r="P143" s="336">
        <v>52072512.640000001</v>
      </c>
      <c r="Q143" s="211">
        <v>47795198.32</v>
      </c>
      <c r="R143" s="213">
        <f t="shared" si="2"/>
        <v>51338009.358333342</v>
      </c>
      <c r="S143" s="188"/>
      <c r="T143" s="223"/>
      <c r="U143" s="223"/>
      <c r="V143" s="393">
        <f>+R143</f>
        <v>51338009.358333342</v>
      </c>
      <c r="W143" s="393">
        <f>R143-V143</f>
        <v>0</v>
      </c>
      <c r="X143" s="186"/>
      <c r="Y143" s="186" t="s">
        <v>347</v>
      </c>
    </row>
    <row r="144" spans="1:25" ht="15">
      <c r="A144" s="351" t="s">
        <v>348</v>
      </c>
      <c r="B144" s="351" t="s">
        <v>176</v>
      </c>
      <c r="C144" s="352" t="s">
        <v>348</v>
      </c>
      <c r="D144" s="210" t="s">
        <v>349</v>
      </c>
      <c r="E144" s="211">
        <v>0</v>
      </c>
      <c r="F144" s="335">
        <v>0</v>
      </c>
      <c r="G144" s="213">
        <v>0</v>
      </c>
      <c r="H144" s="213">
        <v>267.02</v>
      </c>
      <c r="I144" s="214">
        <v>366.69</v>
      </c>
      <c r="J144" s="215">
        <v>366.69</v>
      </c>
      <c r="K144" s="216">
        <v>366.69</v>
      </c>
      <c r="L144" s="217">
        <v>366.69</v>
      </c>
      <c r="M144" s="218">
        <v>366.69</v>
      </c>
      <c r="N144" s="219">
        <v>366.69</v>
      </c>
      <c r="O144" s="220">
        <v>366.69</v>
      </c>
      <c r="P144" s="336">
        <v>366.69</v>
      </c>
      <c r="Q144" s="211">
        <v>366.69</v>
      </c>
      <c r="R144" s="213">
        <f t="shared" si="2"/>
        <v>281.9904166666667</v>
      </c>
      <c r="S144" s="188"/>
      <c r="T144" s="223"/>
      <c r="U144" s="223"/>
      <c r="V144" s="223"/>
      <c r="W144" s="224">
        <f>R144</f>
        <v>281.9904166666667</v>
      </c>
      <c r="X144" s="186"/>
      <c r="Y144" s="186"/>
    </row>
    <row r="145" spans="1:25" ht="15">
      <c r="A145" s="199" t="s">
        <v>350</v>
      </c>
      <c r="B145" s="199" t="s">
        <v>176</v>
      </c>
      <c r="C145" s="350" t="str">
        <f>+A145</f>
        <v>1840</v>
      </c>
      <c r="D145" s="210" t="s">
        <v>351</v>
      </c>
      <c r="E145" s="211">
        <v>-64198.02</v>
      </c>
      <c r="F145" s="335">
        <v>-257264.53</v>
      </c>
      <c r="G145" s="213">
        <v>99701.53</v>
      </c>
      <c r="H145" s="213">
        <v>65938.990000000005</v>
      </c>
      <c r="I145" s="214">
        <v>141452.64000000001</v>
      </c>
      <c r="J145" s="215">
        <v>103785.66</v>
      </c>
      <c r="K145" s="216">
        <v>-26622.47</v>
      </c>
      <c r="L145" s="217">
        <v>-106042.56</v>
      </c>
      <c r="M145" s="218">
        <v>-86244.14</v>
      </c>
      <c r="N145" s="219">
        <v>-35526.699999999997</v>
      </c>
      <c r="O145" s="220">
        <v>-81626</v>
      </c>
      <c r="P145" s="336">
        <v>13245.41</v>
      </c>
      <c r="Q145" s="211">
        <v>-58897.65</v>
      </c>
      <c r="R145" s="213">
        <f t="shared" si="2"/>
        <v>-19229.16708333333</v>
      </c>
      <c r="S145" s="188"/>
      <c r="T145" s="223"/>
      <c r="U145" s="223"/>
      <c r="V145" s="223"/>
      <c r="W145" s="224">
        <f>R145</f>
        <v>-19229.16708333333</v>
      </c>
      <c r="X145" s="186"/>
      <c r="Y145" s="186"/>
    </row>
    <row r="146" spans="1:25" ht="15">
      <c r="A146" s="199" t="s">
        <v>352</v>
      </c>
      <c r="B146" s="199" t="s">
        <v>176</v>
      </c>
      <c r="C146" s="209" t="s">
        <v>353</v>
      </c>
      <c r="D146" s="210" t="s">
        <v>354</v>
      </c>
      <c r="E146" s="211">
        <v>168813.16999999998</v>
      </c>
      <c r="F146" s="335">
        <v>120311.59</v>
      </c>
      <c r="G146" s="213">
        <v>171301.46</v>
      </c>
      <c r="H146" s="213">
        <v>236877.41999999998</v>
      </c>
      <c r="I146" s="214">
        <v>159608.10999999999</v>
      </c>
      <c r="J146" s="215">
        <v>86515.489999999991</v>
      </c>
      <c r="K146" s="216">
        <v>113080.34</v>
      </c>
      <c r="L146" s="217">
        <v>171624.57</v>
      </c>
      <c r="M146" s="218">
        <v>190709.16999999998</v>
      </c>
      <c r="N146" s="219">
        <v>236120.21000000002</v>
      </c>
      <c r="O146" s="220">
        <v>226098.01</v>
      </c>
      <c r="P146" s="336">
        <v>217872.98</v>
      </c>
      <c r="Q146" s="211">
        <v>98313.790000000008</v>
      </c>
      <c r="R146" s="213">
        <f t="shared" si="2"/>
        <v>171973.56916666665</v>
      </c>
      <c r="S146" s="188"/>
      <c r="T146" s="223"/>
      <c r="U146" s="223"/>
      <c r="V146" s="223"/>
      <c r="W146" s="224">
        <f>R146</f>
        <v>171973.56916666665</v>
      </c>
      <c r="X146" s="186"/>
      <c r="Y146" s="186"/>
    </row>
    <row r="147" spans="1:25" ht="15">
      <c r="A147" s="199" t="s">
        <v>290</v>
      </c>
      <c r="B147" s="199" t="s">
        <v>355</v>
      </c>
      <c r="C147" s="209" t="str">
        <f t="shared" ref="C147:C153" si="4">A147&amp;"."&amp;B147</f>
        <v>1860.205*</v>
      </c>
      <c r="D147" s="210" t="s">
        <v>356</v>
      </c>
      <c r="E147" s="211">
        <v>0</v>
      </c>
      <c r="F147" s="335">
        <v>0</v>
      </c>
      <c r="G147" s="213">
        <v>0</v>
      </c>
      <c r="H147" s="213">
        <v>0</v>
      </c>
      <c r="I147" s="214">
        <v>0</v>
      </c>
      <c r="J147" s="215">
        <v>0</v>
      </c>
      <c r="K147" s="216">
        <v>0</v>
      </c>
      <c r="L147" s="217">
        <v>0</v>
      </c>
      <c r="M147" s="218">
        <v>0</v>
      </c>
      <c r="N147" s="219">
        <v>0</v>
      </c>
      <c r="O147" s="220">
        <v>0</v>
      </c>
      <c r="P147" s="336">
        <v>0</v>
      </c>
      <c r="Q147" s="211">
        <v>0</v>
      </c>
      <c r="R147" s="213">
        <f t="shared" ref="R147:R210" si="5">((E147+Q147)+((F147+G147+H147+I147+J147+K147+L147+M147+N147+O147+P147)*2))/24</f>
        <v>0</v>
      </c>
      <c r="S147" s="188"/>
      <c r="T147" s="223"/>
      <c r="U147" s="223"/>
      <c r="V147" s="224"/>
      <c r="W147" s="223"/>
      <c r="X147" s="186"/>
      <c r="Y147" s="186"/>
    </row>
    <row r="148" spans="1:25" ht="15">
      <c r="A148" s="199" t="s">
        <v>290</v>
      </c>
      <c r="B148" s="199" t="s">
        <v>357</v>
      </c>
      <c r="C148" s="209" t="str">
        <f t="shared" si="4"/>
        <v>1860.201*</v>
      </c>
      <c r="D148" s="210" t="s">
        <v>358</v>
      </c>
      <c r="E148" s="211">
        <v>0</v>
      </c>
      <c r="F148" s="335">
        <v>0</v>
      </c>
      <c r="G148" s="213">
        <v>0</v>
      </c>
      <c r="H148" s="213">
        <v>0</v>
      </c>
      <c r="I148" s="214">
        <v>0</v>
      </c>
      <c r="J148" s="215">
        <v>0</v>
      </c>
      <c r="K148" s="216">
        <v>0</v>
      </c>
      <c r="L148" s="217">
        <v>0</v>
      </c>
      <c r="M148" s="218">
        <v>0</v>
      </c>
      <c r="N148" s="219">
        <v>0</v>
      </c>
      <c r="O148" s="220">
        <v>0</v>
      </c>
      <c r="P148" s="336">
        <v>0</v>
      </c>
      <c r="Q148" s="211">
        <v>0</v>
      </c>
      <c r="R148" s="213">
        <f t="shared" si="5"/>
        <v>0</v>
      </c>
      <c r="S148" s="188"/>
      <c r="T148" s="223"/>
      <c r="U148" s="223"/>
      <c r="V148" s="223"/>
      <c r="W148" s="223"/>
      <c r="X148" s="186"/>
      <c r="Y148" s="186"/>
    </row>
    <row r="149" spans="1:25" ht="15">
      <c r="A149" s="199" t="s">
        <v>290</v>
      </c>
      <c r="B149" s="199" t="s">
        <v>359</v>
      </c>
      <c r="C149" s="209" t="str">
        <f t="shared" si="4"/>
        <v>1860.202*</v>
      </c>
      <c r="D149" s="210" t="s">
        <v>360</v>
      </c>
      <c r="E149" s="211">
        <v>1321815.02</v>
      </c>
      <c r="F149" s="335">
        <v>1311314.97</v>
      </c>
      <c r="G149" s="213">
        <v>1300731.4099999999</v>
      </c>
      <c r="H149" s="213">
        <v>1290064.3400000001</v>
      </c>
      <c r="I149" s="214">
        <v>1279480.78</v>
      </c>
      <c r="J149" s="215">
        <v>1343495.55</v>
      </c>
      <c r="K149" s="216">
        <v>1347831.66</v>
      </c>
      <c r="L149" s="217">
        <v>1352167.77</v>
      </c>
      <c r="M149" s="218">
        <v>1357816.99</v>
      </c>
      <c r="N149" s="219">
        <v>1360507.28</v>
      </c>
      <c r="O149" s="220">
        <v>1363064.36</v>
      </c>
      <c r="P149" s="336">
        <v>1338194.75</v>
      </c>
      <c r="Q149" s="211">
        <v>2414472.8199999998</v>
      </c>
      <c r="R149" s="213">
        <f t="shared" si="5"/>
        <v>1376067.8149999999</v>
      </c>
      <c r="S149" s="188"/>
      <c r="T149" s="223"/>
      <c r="U149" s="223"/>
      <c r="V149" s="393">
        <f>+R149</f>
        <v>1376067.8149999999</v>
      </c>
      <c r="W149" s="393"/>
      <c r="X149" s="186"/>
      <c r="Y149" s="186"/>
    </row>
    <row r="150" spans="1:25" ht="15">
      <c r="A150" s="183" t="s">
        <v>290</v>
      </c>
      <c r="B150" s="183" t="s">
        <v>361</v>
      </c>
      <c r="C150" s="184" t="str">
        <f t="shared" si="4"/>
        <v>1860.20206</v>
      </c>
      <c r="D150" s="210" t="s">
        <v>362</v>
      </c>
      <c r="E150" s="211">
        <v>0</v>
      </c>
      <c r="F150" s="335">
        <v>0</v>
      </c>
      <c r="G150" s="213">
        <v>0</v>
      </c>
      <c r="H150" s="213">
        <v>0</v>
      </c>
      <c r="I150" s="214">
        <v>0</v>
      </c>
      <c r="J150" s="215">
        <v>0</v>
      </c>
      <c r="K150" s="216">
        <v>0</v>
      </c>
      <c r="L150" s="217">
        <v>0</v>
      </c>
      <c r="M150" s="218">
        <v>0</v>
      </c>
      <c r="N150" s="219">
        <v>0</v>
      </c>
      <c r="O150" s="220">
        <v>0</v>
      </c>
      <c r="P150" s="336">
        <v>0</v>
      </c>
      <c r="Q150" s="211">
        <v>0</v>
      </c>
      <c r="R150" s="213">
        <f t="shared" si="5"/>
        <v>0</v>
      </c>
      <c r="S150" s="188"/>
      <c r="T150" s="223"/>
      <c r="U150" s="223"/>
      <c r="V150" s="223"/>
      <c r="W150" s="223"/>
      <c r="X150" s="186"/>
      <c r="Y150" s="186"/>
    </row>
    <row r="151" spans="1:25" ht="15">
      <c r="A151" s="183" t="s">
        <v>290</v>
      </c>
      <c r="B151" s="183" t="s">
        <v>363</v>
      </c>
      <c r="C151" s="184" t="str">
        <f t="shared" si="4"/>
        <v>1860.[20426,20427]</v>
      </c>
      <c r="D151" s="210" t="s">
        <v>364</v>
      </c>
      <c r="E151" s="211">
        <v>0</v>
      </c>
      <c r="F151" s="335">
        <v>0</v>
      </c>
      <c r="G151" s="213">
        <v>0</v>
      </c>
      <c r="H151" s="213">
        <v>0</v>
      </c>
      <c r="I151" s="214">
        <v>0</v>
      </c>
      <c r="J151" s="215">
        <v>0</v>
      </c>
      <c r="K151" s="216">
        <v>0</v>
      </c>
      <c r="L151" s="217">
        <v>0</v>
      </c>
      <c r="M151" s="218">
        <v>0</v>
      </c>
      <c r="N151" s="219">
        <v>0</v>
      </c>
      <c r="O151" s="220">
        <v>0</v>
      </c>
      <c r="P151" s="336">
        <v>0</v>
      </c>
      <c r="Q151" s="211">
        <v>0</v>
      </c>
      <c r="R151" s="213">
        <f t="shared" si="5"/>
        <v>0</v>
      </c>
      <c r="S151" s="188"/>
      <c r="T151" s="223"/>
      <c r="U151" s="223"/>
      <c r="V151" s="223"/>
      <c r="W151" s="223"/>
      <c r="X151" s="186"/>
      <c r="Y151" s="186"/>
    </row>
    <row r="152" spans="1:25" ht="15">
      <c r="A152" s="183" t="s">
        <v>290</v>
      </c>
      <c r="B152" s="183" t="s">
        <v>365</v>
      </c>
      <c r="C152" s="184" t="str">
        <f t="shared" si="4"/>
        <v>1860.[204*,/20424,/20425,/20426,/20427]</v>
      </c>
      <c r="D152" s="210" t="s">
        <v>366</v>
      </c>
      <c r="E152" s="211">
        <v>20139439.84</v>
      </c>
      <c r="F152" s="335">
        <v>20647680.539999999</v>
      </c>
      <c r="G152" s="213">
        <v>20261020.260000002</v>
      </c>
      <c r="H152" s="213">
        <v>20422000.960000001</v>
      </c>
      <c r="I152" s="214">
        <v>20080013.030000001</v>
      </c>
      <c r="J152" s="215">
        <v>20044547.960000001</v>
      </c>
      <c r="K152" s="216">
        <v>22158234.190000001</v>
      </c>
      <c r="L152" s="217">
        <v>22245793.940000001</v>
      </c>
      <c r="M152" s="218">
        <v>22609212.32</v>
      </c>
      <c r="N152" s="219">
        <v>23220551.219999999</v>
      </c>
      <c r="O152" s="220">
        <v>23796160.300000001</v>
      </c>
      <c r="P152" s="336">
        <v>24155255.620000001</v>
      </c>
      <c r="Q152" s="211">
        <v>24310217.25</v>
      </c>
      <c r="R152" s="213">
        <f t="shared" si="5"/>
        <v>21822108.240416665</v>
      </c>
      <c r="S152" s="188"/>
      <c r="T152" s="223"/>
      <c r="U152" s="223"/>
      <c r="V152" s="393">
        <f>12760.26+47905.14+19224.04+22908.91+1815205.56+114190.85</f>
        <v>2032194.7600000002</v>
      </c>
      <c r="W152" s="393">
        <f>R152-V152</f>
        <v>19789913.480416663</v>
      </c>
      <c r="X152" s="186"/>
      <c r="Y152" s="186" t="s">
        <v>347</v>
      </c>
    </row>
    <row r="153" spans="1:25" ht="15">
      <c r="A153" s="183" t="s">
        <v>367</v>
      </c>
      <c r="B153" s="183" t="s">
        <v>368</v>
      </c>
      <c r="C153" s="184" t="str">
        <f t="shared" si="4"/>
        <v>1862.204*</v>
      </c>
      <c r="D153" s="210" t="s">
        <v>369</v>
      </c>
      <c r="E153" s="211">
        <v>4013684.71</v>
      </c>
      <c r="F153" s="335">
        <v>528548.98</v>
      </c>
      <c r="G153" s="213">
        <v>0</v>
      </c>
      <c r="H153" s="213">
        <v>0</v>
      </c>
      <c r="I153" s="214">
        <v>0</v>
      </c>
      <c r="J153" s="215">
        <v>-541807</v>
      </c>
      <c r="K153" s="216">
        <v>0</v>
      </c>
      <c r="L153" s="217">
        <v>0</v>
      </c>
      <c r="M153" s="218">
        <v>0</v>
      </c>
      <c r="N153" s="219">
        <v>244590.18</v>
      </c>
      <c r="O153" s="220">
        <v>244590.18</v>
      </c>
      <c r="P153" s="336">
        <v>58526.01</v>
      </c>
      <c r="Q153" s="211">
        <v>-2.18278728425503E-11</v>
      </c>
      <c r="R153" s="213">
        <f t="shared" si="5"/>
        <v>211774.22541666668</v>
      </c>
      <c r="S153" s="188"/>
      <c r="T153" s="223"/>
      <c r="U153" s="223"/>
      <c r="V153" s="224">
        <f>R153</f>
        <v>211774.22541666668</v>
      </c>
      <c r="W153" s="223"/>
    </row>
    <row r="154" spans="1:25" ht="15">
      <c r="A154" s="183" t="s">
        <v>370</v>
      </c>
      <c r="B154" s="183" t="s">
        <v>176</v>
      </c>
      <c r="C154" s="184" t="str">
        <f>+A154</f>
        <v>1866</v>
      </c>
      <c r="D154" s="345" t="s">
        <v>371</v>
      </c>
      <c r="E154" s="249">
        <v>3555871</v>
      </c>
      <c r="F154" s="249">
        <v>3555871</v>
      </c>
      <c r="G154" s="249">
        <v>3555871</v>
      </c>
      <c r="H154" s="249">
        <v>4048837</v>
      </c>
      <c r="I154" s="249">
        <v>4048837</v>
      </c>
      <c r="J154" s="249">
        <v>4048837</v>
      </c>
      <c r="K154" s="249">
        <v>4048837</v>
      </c>
      <c r="L154" s="249">
        <v>4048837</v>
      </c>
      <c r="M154" s="249">
        <v>4048837</v>
      </c>
      <c r="N154" s="249">
        <v>4048837</v>
      </c>
      <c r="O154" s="249">
        <v>4048837</v>
      </c>
      <c r="P154" s="249">
        <v>4048837</v>
      </c>
      <c r="Q154" s="249">
        <v>4048837</v>
      </c>
      <c r="R154" s="213">
        <f t="shared" si="5"/>
        <v>3946135.75</v>
      </c>
      <c r="S154" s="188"/>
      <c r="T154" s="223"/>
      <c r="U154" s="223"/>
      <c r="V154" s="224">
        <f>R154</f>
        <v>3946135.75</v>
      </c>
      <c r="W154" s="224"/>
    </row>
    <row r="155" spans="1:25" ht="15">
      <c r="A155" s="199"/>
      <c r="B155" s="199"/>
      <c r="C155" s="209"/>
      <c r="D155" s="210" t="s">
        <v>372</v>
      </c>
      <c r="E155" s="237">
        <v>78762766.379999995</v>
      </c>
      <c r="F155" s="340">
        <v>75542030.440000013</v>
      </c>
      <c r="G155" s="239">
        <v>75058758.849999994</v>
      </c>
      <c r="H155" s="239">
        <v>77899246.190000013</v>
      </c>
      <c r="I155" s="240">
        <v>77621938.520000011</v>
      </c>
      <c r="J155" s="241">
        <v>77072879.75</v>
      </c>
      <c r="K155" s="242">
        <v>79665643.450000003</v>
      </c>
      <c r="L155" s="243">
        <v>79755269.790000007</v>
      </c>
      <c r="M155" s="244">
        <v>80162398.700000003</v>
      </c>
      <c r="N155" s="245">
        <v>81121132.260000005</v>
      </c>
      <c r="O155" s="246">
        <v>81675715.030000001</v>
      </c>
      <c r="P155" s="341">
        <v>81904811.099999994</v>
      </c>
      <c r="Q155" s="237">
        <v>78608508.219999999</v>
      </c>
      <c r="R155" s="213">
        <f t="shared" si="5"/>
        <v>78847121.781666666</v>
      </c>
      <c r="S155" s="188"/>
      <c r="T155" s="223"/>
      <c r="U155" s="223"/>
      <c r="V155" s="223"/>
      <c r="W155" s="223"/>
    </row>
    <row r="156" spans="1:25" ht="15">
      <c r="A156" s="199"/>
      <c r="B156" s="199"/>
      <c r="C156" s="209"/>
      <c r="D156" s="304"/>
      <c r="E156" s="211"/>
      <c r="F156" s="335"/>
      <c r="G156" s="213"/>
      <c r="H156" s="213"/>
      <c r="I156" s="214"/>
      <c r="J156" s="215"/>
      <c r="K156" s="216"/>
      <c r="L156" s="217"/>
      <c r="M156" s="218"/>
      <c r="N156" s="219"/>
      <c r="O156" s="220"/>
      <c r="P156" s="336"/>
      <c r="Q156" s="211"/>
      <c r="R156" s="213">
        <f t="shared" si="5"/>
        <v>0</v>
      </c>
      <c r="S156" s="188"/>
      <c r="T156" s="223"/>
      <c r="U156" s="223"/>
      <c r="V156" s="223"/>
      <c r="W156" s="223"/>
    </row>
    <row r="157" spans="1:25" ht="15">
      <c r="A157" s="199" t="s">
        <v>373</v>
      </c>
      <c r="B157" s="199" t="s">
        <v>176</v>
      </c>
      <c r="C157" s="209"/>
      <c r="D157" s="210" t="s">
        <v>374</v>
      </c>
      <c r="E157" s="211">
        <v>135117509.71000001</v>
      </c>
      <c r="F157" s="335">
        <v>26312434.359999999</v>
      </c>
      <c r="G157" s="213">
        <v>45671854.210000001</v>
      </c>
      <c r="H157" s="213">
        <v>60518457.130000003</v>
      </c>
      <c r="I157" s="214">
        <v>70859914.150000006</v>
      </c>
      <c r="J157" s="215">
        <v>78038997.489999995</v>
      </c>
      <c r="K157" s="216">
        <v>80829736.590000004</v>
      </c>
      <c r="L157" s="217">
        <v>84265640.510000005</v>
      </c>
      <c r="M157" s="218">
        <v>87446494.560000002</v>
      </c>
      <c r="N157" s="219">
        <v>92065930.170000002</v>
      </c>
      <c r="O157" s="220">
        <v>101653618.68000001</v>
      </c>
      <c r="P157" s="336">
        <v>118743892.11</v>
      </c>
      <c r="Q157" s="211">
        <v>144114776.72</v>
      </c>
      <c r="R157" s="213">
        <f t="shared" si="5"/>
        <v>82168592.764583334</v>
      </c>
      <c r="S157" s="188"/>
      <c r="T157" s="223"/>
      <c r="U157" s="223"/>
      <c r="V157" s="223"/>
      <c r="W157" s="223"/>
    </row>
    <row r="158" spans="1:25" ht="15">
      <c r="A158" s="199" t="s">
        <v>375</v>
      </c>
      <c r="B158" s="199" t="s">
        <v>176</v>
      </c>
      <c r="C158" s="209"/>
      <c r="D158" s="210" t="s">
        <v>376</v>
      </c>
      <c r="E158" s="211">
        <v>48703743.799999997</v>
      </c>
      <c r="F158" s="335">
        <v>4613072.42</v>
      </c>
      <c r="G158" s="213">
        <v>8560555.6199999992</v>
      </c>
      <c r="H158" s="213">
        <v>12942075.9</v>
      </c>
      <c r="I158" s="214">
        <v>16662188.619999999</v>
      </c>
      <c r="J158" s="215">
        <v>20634826.91</v>
      </c>
      <c r="K158" s="216">
        <v>24658861.43</v>
      </c>
      <c r="L158" s="217">
        <v>28818724.550000001</v>
      </c>
      <c r="M158" s="218">
        <v>33107820.43</v>
      </c>
      <c r="N158" s="219">
        <v>36933687.859999999</v>
      </c>
      <c r="O158" s="220">
        <v>41074033.630000003</v>
      </c>
      <c r="P158" s="336">
        <v>45373379.25</v>
      </c>
      <c r="Q158" s="211">
        <v>50276230.659999996</v>
      </c>
      <c r="R158" s="213">
        <f t="shared" si="5"/>
        <v>26905767.820833337</v>
      </c>
      <c r="S158" s="188"/>
      <c r="T158" s="223"/>
      <c r="U158" s="223"/>
      <c r="V158" s="223"/>
      <c r="W158" s="223"/>
    </row>
    <row r="159" spans="1:25" ht="15">
      <c r="A159" s="183" t="s">
        <v>377</v>
      </c>
      <c r="B159" s="183" t="s">
        <v>378</v>
      </c>
      <c r="C159" s="184"/>
      <c r="D159" s="210" t="s">
        <v>379</v>
      </c>
      <c r="E159" s="211">
        <v>315.98</v>
      </c>
      <c r="F159" s="335">
        <v>0</v>
      </c>
      <c r="G159" s="213">
        <v>0</v>
      </c>
      <c r="H159" s="213">
        <v>0</v>
      </c>
      <c r="I159" s="214">
        <v>0</v>
      </c>
      <c r="J159" s="215">
        <v>0</v>
      </c>
      <c r="K159" s="216">
        <v>0</v>
      </c>
      <c r="L159" s="217">
        <v>0</v>
      </c>
      <c r="M159" s="218">
        <v>0</v>
      </c>
      <c r="N159" s="219">
        <v>0</v>
      </c>
      <c r="O159" s="220">
        <v>0</v>
      </c>
      <c r="P159" s="336">
        <v>0</v>
      </c>
      <c r="Q159" s="211">
        <v>0</v>
      </c>
      <c r="R159" s="213">
        <f t="shared" si="5"/>
        <v>13.165833333333333</v>
      </c>
      <c r="S159" s="188"/>
      <c r="T159" s="223"/>
      <c r="U159" s="223"/>
      <c r="V159" s="223"/>
      <c r="W159" s="223"/>
    </row>
    <row r="160" spans="1:25" ht="15">
      <c r="A160" s="183" t="s">
        <v>380</v>
      </c>
      <c r="B160" s="183" t="s">
        <v>176</v>
      </c>
      <c r="C160" s="184"/>
      <c r="D160" s="210" t="s">
        <v>381</v>
      </c>
      <c r="E160" s="211">
        <v>5729641.6100000003</v>
      </c>
      <c r="F160" s="335">
        <v>802686.12</v>
      </c>
      <c r="G160" s="213">
        <v>1313310.92</v>
      </c>
      <c r="H160" s="213">
        <v>1881377.25</v>
      </c>
      <c r="I160" s="214">
        <v>2366787.15</v>
      </c>
      <c r="J160" s="215">
        <v>2947264.9</v>
      </c>
      <c r="K160" s="216">
        <v>3662137.16</v>
      </c>
      <c r="L160" s="217">
        <v>4290164.42</v>
      </c>
      <c r="M160" s="218">
        <v>4970691.72</v>
      </c>
      <c r="N160" s="219">
        <v>5460834.1600000001</v>
      </c>
      <c r="O160" s="220">
        <v>6303551.7300000004</v>
      </c>
      <c r="P160" s="336">
        <v>6940652.7999999998</v>
      </c>
      <c r="Q160" s="211">
        <v>7645195.1500000004</v>
      </c>
      <c r="R160" s="213">
        <f t="shared" si="5"/>
        <v>3968906.3925000001</v>
      </c>
      <c r="S160" s="188"/>
      <c r="T160" s="223"/>
      <c r="U160" s="223"/>
      <c r="V160" s="223"/>
      <c r="W160" s="223"/>
    </row>
    <row r="161" spans="1:23" ht="15">
      <c r="A161" s="183"/>
      <c r="B161" s="183"/>
      <c r="C161" s="184"/>
      <c r="D161" s="210" t="s">
        <v>382</v>
      </c>
      <c r="E161" s="237">
        <v>189551211.09999999</v>
      </c>
      <c r="F161" s="340">
        <v>31728192.900000002</v>
      </c>
      <c r="G161" s="239">
        <v>55545720.75</v>
      </c>
      <c r="H161" s="239">
        <v>75341910.280000001</v>
      </c>
      <c r="I161" s="240">
        <v>89888889.920000017</v>
      </c>
      <c r="J161" s="241">
        <v>101621089.3</v>
      </c>
      <c r="K161" s="242">
        <v>109150735.18000001</v>
      </c>
      <c r="L161" s="243">
        <v>117374529.48</v>
      </c>
      <c r="M161" s="244">
        <v>125525006.71000001</v>
      </c>
      <c r="N161" s="245">
        <v>134460452.19</v>
      </c>
      <c r="O161" s="246">
        <v>149031204.03999999</v>
      </c>
      <c r="P161" s="341">
        <v>171057924.16000003</v>
      </c>
      <c r="Q161" s="237">
        <v>202036202.53</v>
      </c>
      <c r="R161" s="213">
        <f t="shared" si="5"/>
        <v>113043280.14375001</v>
      </c>
      <c r="S161" s="188"/>
      <c r="T161" s="224">
        <f>R161</f>
        <v>113043280.14375001</v>
      </c>
      <c r="U161" s="223"/>
      <c r="V161" s="223"/>
      <c r="W161" s="224"/>
    </row>
    <row r="162" spans="1:23" ht="15">
      <c r="A162" s="183"/>
      <c r="B162" s="183"/>
      <c r="C162" s="184"/>
      <c r="D162" s="304"/>
      <c r="E162" s="211"/>
      <c r="F162" s="335"/>
      <c r="G162" s="213"/>
      <c r="H162" s="213"/>
      <c r="I162" s="214"/>
      <c r="J162" s="215"/>
      <c r="K162" s="216"/>
      <c r="L162" s="217"/>
      <c r="M162" s="218"/>
      <c r="N162" s="219"/>
      <c r="O162" s="220"/>
      <c r="P162" s="336"/>
      <c r="Q162" s="211"/>
      <c r="R162" s="213">
        <f t="shared" si="5"/>
        <v>0</v>
      </c>
      <c r="S162" s="188"/>
      <c r="T162" s="223"/>
      <c r="U162" s="223"/>
      <c r="V162" s="223"/>
      <c r="W162" s="223"/>
    </row>
    <row r="163" spans="1:23" ht="15">
      <c r="A163" s="183" t="s">
        <v>383</v>
      </c>
      <c r="B163" s="183" t="s">
        <v>176</v>
      </c>
      <c r="C163" s="184" t="str">
        <f>+A163</f>
        <v>4073</v>
      </c>
      <c r="D163" s="210" t="s">
        <v>384</v>
      </c>
      <c r="E163" s="211">
        <v>0</v>
      </c>
      <c r="F163" s="335">
        <v>0</v>
      </c>
      <c r="G163" s="213">
        <v>0</v>
      </c>
      <c r="H163" s="213">
        <v>0</v>
      </c>
      <c r="I163" s="214">
        <v>0</v>
      </c>
      <c r="J163" s="215">
        <v>0</v>
      </c>
      <c r="K163" s="216">
        <v>0</v>
      </c>
      <c r="L163" s="217">
        <v>0</v>
      </c>
      <c r="M163" s="218">
        <v>0</v>
      </c>
      <c r="N163" s="219">
        <v>0</v>
      </c>
      <c r="O163" s="220">
        <v>0</v>
      </c>
      <c r="P163" s="336">
        <v>0</v>
      </c>
      <c r="Q163" s="211">
        <v>0</v>
      </c>
      <c r="R163" s="213">
        <f t="shared" si="5"/>
        <v>0</v>
      </c>
      <c r="S163" s="188"/>
      <c r="T163" s="223"/>
      <c r="U163" s="223"/>
      <c r="V163" s="223"/>
      <c r="W163" s="223"/>
    </row>
    <row r="164" spans="1:23" ht="15">
      <c r="A164" s="183"/>
      <c r="B164" s="183"/>
      <c r="C164" s="184"/>
      <c r="D164" s="304"/>
      <c r="E164" s="211"/>
      <c r="F164" s="335"/>
      <c r="G164" s="213"/>
      <c r="H164" s="213"/>
      <c r="I164" s="214"/>
      <c r="J164" s="215"/>
      <c r="K164" s="216"/>
      <c r="L164" s="217"/>
      <c r="M164" s="218"/>
      <c r="N164" s="219"/>
      <c r="O164" s="220"/>
      <c r="P164" s="336"/>
      <c r="Q164" s="211"/>
      <c r="R164" s="213">
        <f t="shared" si="5"/>
        <v>0</v>
      </c>
      <c r="S164" s="188"/>
      <c r="T164" s="223"/>
      <c r="U164" s="223"/>
      <c r="V164" s="223"/>
      <c r="W164" s="223"/>
    </row>
    <row r="165" spans="1:23" ht="15">
      <c r="A165" s="199" t="s">
        <v>385</v>
      </c>
      <c r="B165" s="199" t="s">
        <v>176</v>
      </c>
      <c r="C165" s="209" t="str">
        <f>+A165</f>
        <v>4081</v>
      </c>
      <c r="D165" s="210" t="s">
        <v>386</v>
      </c>
      <c r="E165" s="211">
        <v>23821833.370000001</v>
      </c>
      <c r="F165" s="335">
        <v>4400672.34</v>
      </c>
      <c r="G165" s="213">
        <v>7950555.8499999996</v>
      </c>
      <c r="H165" s="213">
        <v>11014313.699999999</v>
      </c>
      <c r="I165" s="214">
        <v>13094059.41</v>
      </c>
      <c r="J165" s="215">
        <v>14761120.83</v>
      </c>
      <c r="K165" s="216">
        <v>15950587.550000001</v>
      </c>
      <c r="L165" s="217">
        <v>17034571.870000001</v>
      </c>
      <c r="M165" s="218">
        <v>18153344.760000002</v>
      </c>
      <c r="N165" s="219">
        <v>19292160.440000001</v>
      </c>
      <c r="O165" s="220">
        <v>20905919.57</v>
      </c>
      <c r="P165" s="336">
        <v>23351953.09</v>
      </c>
      <c r="Q165" s="211">
        <v>26834856.030000001</v>
      </c>
      <c r="R165" s="213">
        <f t="shared" si="5"/>
        <v>15936467.009166667</v>
      </c>
      <c r="S165" s="188"/>
      <c r="T165" s="223"/>
      <c r="U165" s="223"/>
      <c r="V165" s="223"/>
      <c r="W165" s="223"/>
    </row>
    <row r="166" spans="1:23" ht="15">
      <c r="A166" s="199" t="s">
        <v>387</v>
      </c>
      <c r="B166" s="199" t="s">
        <v>176</v>
      </c>
      <c r="C166" s="209" t="s">
        <v>388</v>
      </c>
      <c r="D166" s="210" t="s">
        <v>389</v>
      </c>
      <c r="E166" s="211">
        <v>2104822.19</v>
      </c>
      <c r="F166" s="335">
        <v>209949.77</v>
      </c>
      <c r="G166" s="213">
        <v>390165.56</v>
      </c>
      <c r="H166" s="213">
        <v>586988.1</v>
      </c>
      <c r="I166" s="214">
        <v>752301.09</v>
      </c>
      <c r="J166" s="215">
        <v>946496.43</v>
      </c>
      <c r="K166" s="216">
        <v>1127989.3999999999</v>
      </c>
      <c r="L166" s="217">
        <v>1301185.95</v>
      </c>
      <c r="M166" s="218">
        <v>1495101</v>
      </c>
      <c r="N166" s="219">
        <v>1666070.51</v>
      </c>
      <c r="O166" s="220">
        <v>1842852.42</v>
      </c>
      <c r="P166" s="336">
        <v>2020576.31</v>
      </c>
      <c r="Q166" s="211">
        <v>2221137.12</v>
      </c>
      <c r="R166" s="213">
        <f t="shared" si="5"/>
        <v>1208554.6829166666</v>
      </c>
      <c r="S166" s="188"/>
      <c r="T166" s="223"/>
      <c r="U166" s="223"/>
      <c r="V166" s="223"/>
      <c r="W166" s="223"/>
    </row>
    <row r="167" spans="1:23" ht="15">
      <c r="A167" s="199"/>
      <c r="B167" s="199"/>
      <c r="C167" s="209"/>
      <c r="D167" s="304" t="s">
        <v>390</v>
      </c>
      <c r="E167" s="237">
        <v>25926655.560000002</v>
      </c>
      <c r="F167" s="340">
        <v>4610622.1099999994</v>
      </c>
      <c r="G167" s="239">
        <v>8340721.4099999992</v>
      </c>
      <c r="H167" s="239">
        <v>11601301.799999999</v>
      </c>
      <c r="I167" s="240">
        <v>13846360.5</v>
      </c>
      <c r="J167" s="241">
        <v>15707617.26</v>
      </c>
      <c r="K167" s="242">
        <v>17078576.949999999</v>
      </c>
      <c r="L167" s="243">
        <v>18335757.82</v>
      </c>
      <c r="M167" s="244">
        <v>19648445.760000002</v>
      </c>
      <c r="N167" s="245">
        <v>20958230.950000003</v>
      </c>
      <c r="O167" s="246">
        <v>22748771.990000002</v>
      </c>
      <c r="P167" s="341">
        <v>25372529.399999999</v>
      </c>
      <c r="Q167" s="237">
        <v>29055993.150000002</v>
      </c>
      <c r="R167" s="213">
        <f t="shared" si="5"/>
        <v>17145021.692083333</v>
      </c>
      <c r="S167" s="188"/>
      <c r="T167" s="224">
        <f>R167</f>
        <v>17145021.692083333</v>
      </c>
      <c r="U167" s="223"/>
      <c r="V167" s="223"/>
      <c r="W167" s="224"/>
    </row>
    <row r="168" spans="1:23" ht="15">
      <c r="A168" s="199"/>
      <c r="B168" s="199"/>
      <c r="C168" s="209"/>
      <c r="D168" s="304"/>
      <c r="E168" s="211"/>
      <c r="F168" s="335"/>
      <c r="G168" s="213"/>
      <c r="H168" s="213"/>
      <c r="I168" s="214"/>
      <c r="J168" s="215"/>
      <c r="K168" s="216"/>
      <c r="L168" s="217"/>
      <c r="M168" s="218"/>
      <c r="N168" s="219"/>
      <c r="O168" s="220"/>
      <c r="P168" s="336"/>
      <c r="Q168" s="211"/>
      <c r="R168" s="213">
        <f t="shared" si="5"/>
        <v>0</v>
      </c>
      <c r="S168" s="188"/>
      <c r="T168" s="223"/>
      <c r="U168" s="223"/>
      <c r="V168" s="223"/>
      <c r="W168" s="223"/>
    </row>
    <row r="169" spans="1:23" ht="15">
      <c r="A169" s="199" t="s">
        <v>391</v>
      </c>
      <c r="B169" s="199" t="s">
        <v>176</v>
      </c>
      <c r="C169" s="209" t="str">
        <f>+A169</f>
        <v>4032</v>
      </c>
      <c r="D169" s="210" t="s">
        <v>392</v>
      </c>
      <c r="E169" s="211">
        <v>22501731.329999998</v>
      </c>
      <c r="F169" s="335">
        <v>1954149.8</v>
      </c>
      <c r="G169" s="213">
        <v>3912240.67</v>
      </c>
      <c r="H169" s="213">
        <v>5875691.7000000002</v>
      </c>
      <c r="I169" s="214">
        <v>7847723.0700000003</v>
      </c>
      <c r="J169" s="215">
        <v>9825128.1199999992</v>
      </c>
      <c r="K169" s="216">
        <v>11816142.73</v>
      </c>
      <c r="L169" s="217">
        <v>13816140.18</v>
      </c>
      <c r="M169" s="218">
        <v>15822367.59</v>
      </c>
      <c r="N169" s="219">
        <v>17840670.039999999</v>
      </c>
      <c r="O169" s="220">
        <v>19871180.850000001</v>
      </c>
      <c r="P169" s="336">
        <v>21928779.91</v>
      </c>
      <c r="Q169" s="211">
        <v>24014068.280000001</v>
      </c>
      <c r="R169" s="213">
        <f t="shared" si="5"/>
        <v>12814009.53875</v>
      </c>
      <c r="S169" s="188"/>
      <c r="T169" s="223"/>
      <c r="U169" s="223"/>
      <c r="V169" s="223"/>
      <c r="W169" s="223"/>
    </row>
    <row r="170" spans="1:23" ht="15">
      <c r="A170" s="199" t="s">
        <v>393</v>
      </c>
      <c r="B170" s="199" t="s">
        <v>176</v>
      </c>
      <c r="C170" s="209" t="str">
        <f>+A170</f>
        <v>4042</v>
      </c>
      <c r="D170" s="210" t="s">
        <v>394</v>
      </c>
      <c r="E170" s="211">
        <v>2736728</v>
      </c>
      <c r="F170" s="335">
        <v>220917.79</v>
      </c>
      <c r="G170" s="213">
        <v>451024.6</v>
      </c>
      <c r="H170" s="213">
        <v>681131.41</v>
      </c>
      <c r="I170" s="214">
        <v>940719.33</v>
      </c>
      <c r="J170" s="215">
        <v>1200362.8500000001</v>
      </c>
      <c r="K170" s="216">
        <v>1460909.27</v>
      </c>
      <c r="L170" s="217">
        <v>1721455.69</v>
      </c>
      <c r="M170" s="218">
        <v>1982002.11</v>
      </c>
      <c r="N170" s="219">
        <v>2244667.39</v>
      </c>
      <c r="O170" s="220">
        <v>2507332.67</v>
      </c>
      <c r="P170" s="336">
        <v>2769997.95</v>
      </c>
      <c r="Q170" s="211">
        <v>3032663.23</v>
      </c>
      <c r="R170" s="213">
        <f t="shared" si="5"/>
        <v>1588768.0562499997</v>
      </c>
      <c r="S170" s="188"/>
      <c r="T170" s="223"/>
      <c r="U170" s="223"/>
      <c r="V170" s="223"/>
      <c r="W170" s="223"/>
    </row>
    <row r="171" spans="1:23" ht="15">
      <c r="A171" s="199" t="s">
        <v>395</v>
      </c>
      <c r="B171" s="199" t="s">
        <v>176</v>
      </c>
      <c r="C171" s="209" t="str">
        <f>+A171</f>
        <v>4062</v>
      </c>
      <c r="D171" s="210" t="s">
        <v>396</v>
      </c>
      <c r="E171" s="211">
        <v>0</v>
      </c>
      <c r="F171" s="335">
        <v>0</v>
      </c>
      <c r="G171" s="213">
        <v>0</v>
      </c>
      <c r="H171" s="213">
        <v>0</v>
      </c>
      <c r="I171" s="214">
        <v>0</v>
      </c>
      <c r="J171" s="215">
        <v>0</v>
      </c>
      <c r="K171" s="216">
        <v>0</v>
      </c>
      <c r="L171" s="217">
        <v>0</v>
      </c>
      <c r="M171" s="218">
        <v>0</v>
      </c>
      <c r="N171" s="219">
        <v>0</v>
      </c>
      <c r="O171" s="220">
        <v>0</v>
      </c>
      <c r="P171" s="336">
        <v>0</v>
      </c>
      <c r="Q171" s="211">
        <v>0</v>
      </c>
      <c r="R171" s="213">
        <f t="shared" si="5"/>
        <v>0</v>
      </c>
      <c r="S171" s="188"/>
      <c r="T171" s="223"/>
      <c r="U171" s="223"/>
      <c r="V171" s="223"/>
      <c r="W171" s="223"/>
    </row>
    <row r="172" spans="1:23" ht="15">
      <c r="A172" s="199"/>
      <c r="B172" s="199"/>
      <c r="C172" s="209"/>
      <c r="D172" s="210" t="s">
        <v>397</v>
      </c>
      <c r="E172" s="237">
        <v>25238459.329999998</v>
      </c>
      <c r="F172" s="340">
        <v>2175067.59</v>
      </c>
      <c r="G172" s="239">
        <v>4363265.2699999996</v>
      </c>
      <c r="H172" s="239">
        <v>6556823.1100000003</v>
      </c>
      <c r="I172" s="240">
        <v>8788442.4000000004</v>
      </c>
      <c r="J172" s="241">
        <v>11025490.969999999</v>
      </c>
      <c r="K172" s="242">
        <v>13277052</v>
      </c>
      <c r="L172" s="243">
        <v>15537595.869999999</v>
      </c>
      <c r="M172" s="244">
        <v>17804369.699999999</v>
      </c>
      <c r="N172" s="245">
        <v>20085337.43</v>
      </c>
      <c r="O172" s="246">
        <v>22378513.520000003</v>
      </c>
      <c r="P172" s="341">
        <v>24698777.859999999</v>
      </c>
      <c r="Q172" s="237">
        <v>27046731.510000002</v>
      </c>
      <c r="R172" s="213">
        <f t="shared" si="5"/>
        <v>14402777.595000004</v>
      </c>
      <c r="S172" s="188"/>
      <c r="T172" s="224">
        <f>R172</f>
        <v>14402777.595000004</v>
      </c>
      <c r="U172" s="223"/>
      <c r="V172" s="223"/>
      <c r="W172" s="224"/>
    </row>
    <row r="173" spans="1:23" ht="15">
      <c r="A173" s="199"/>
      <c r="B173" s="199"/>
      <c r="C173" s="209"/>
      <c r="D173" s="304"/>
      <c r="E173" s="211"/>
      <c r="F173" s="335"/>
      <c r="G173" s="213"/>
      <c r="H173" s="213"/>
      <c r="I173" s="214"/>
      <c r="J173" s="215"/>
      <c r="K173" s="216"/>
      <c r="L173" s="217"/>
      <c r="M173" s="218"/>
      <c r="N173" s="219"/>
      <c r="O173" s="220"/>
      <c r="P173" s="336"/>
      <c r="Q173" s="211"/>
      <c r="R173" s="213">
        <f t="shared" si="5"/>
        <v>0</v>
      </c>
      <c r="S173" s="188"/>
      <c r="T173" s="223"/>
      <c r="U173" s="223"/>
      <c r="V173" s="223"/>
      <c r="W173" s="223"/>
    </row>
    <row r="174" spans="1:23" ht="15">
      <c r="A174" s="199" t="s">
        <v>398</v>
      </c>
      <c r="B174" s="199" t="s">
        <v>176</v>
      </c>
      <c r="C174" s="209" t="str">
        <f>+A174</f>
        <v>4271</v>
      </c>
      <c r="D174" s="210" t="s">
        <v>399</v>
      </c>
      <c r="E174" s="211">
        <v>0</v>
      </c>
      <c r="F174" s="335">
        <v>0</v>
      </c>
      <c r="G174" s="213">
        <v>0</v>
      </c>
      <c r="H174" s="213">
        <v>0</v>
      </c>
      <c r="I174" s="214">
        <v>0</v>
      </c>
      <c r="J174" s="215">
        <v>0</v>
      </c>
      <c r="K174" s="216">
        <v>0</v>
      </c>
      <c r="L174" s="217">
        <v>0</v>
      </c>
      <c r="M174" s="218">
        <v>0</v>
      </c>
      <c r="N174" s="219">
        <v>0</v>
      </c>
      <c r="O174" s="220">
        <v>0</v>
      </c>
      <c r="P174" s="336">
        <v>0</v>
      </c>
      <c r="Q174" s="211">
        <v>0</v>
      </c>
      <c r="R174" s="213">
        <f t="shared" si="5"/>
        <v>0</v>
      </c>
      <c r="S174" s="188"/>
      <c r="T174" s="223"/>
      <c r="U174" s="223"/>
      <c r="V174" s="223"/>
      <c r="W174" s="223"/>
    </row>
    <row r="175" spans="1:23" ht="15">
      <c r="A175" s="199" t="s">
        <v>400</v>
      </c>
      <c r="B175" s="199" t="s">
        <v>176</v>
      </c>
      <c r="C175" s="209" t="str">
        <f>+A175</f>
        <v>4279</v>
      </c>
      <c r="D175" s="210" t="s">
        <v>401</v>
      </c>
      <c r="E175" s="211">
        <v>11144572.52</v>
      </c>
      <c r="F175" s="335">
        <v>928577.29</v>
      </c>
      <c r="G175" s="213">
        <v>1857154.58</v>
      </c>
      <c r="H175" s="213">
        <v>2785731.88</v>
      </c>
      <c r="I175" s="214">
        <v>3714309.16</v>
      </c>
      <c r="J175" s="215">
        <v>4642886.46</v>
      </c>
      <c r="K175" s="216">
        <v>5571463.7599999998</v>
      </c>
      <c r="L175" s="217">
        <v>6500041.0499999998</v>
      </c>
      <c r="M175" s="218">
        <v>7428508.96</v>
      </c>
      <c r="N175" s="219">
        <v>8356976.8799999999</v>
      </c>
      <c r="O175" s="220">
        <v>9285444.7899999991</v>
      </c>
      <c r="P175" s="336">
        <v>10213847.09</v>
      </c>
      <c r="Q175" s="211">
        <v>11142249.390000001</v>
      </c>
      <c r="R175" s="213">
        <f t="shared" si="5"/>
        <v>6035696.07125</v>
      </c>
      <c r="S175" s="188"/>
      <c r="T175" s="223"/>
      <c r="U175" s="223"/>
      <c r="V175" s="223"/>
      <c r="W175" s="223"/>
    </row>
    <row r="176" spans="1:23" ht="15">
      <c r="A176" s="199" t="s">
        <v>400</v>
      </c>
      <c r="B176" s="199" t="s">
        <v>22</v>
      </c>
      <c r="C176" s="209" t="str">
        <f>A176&amp;"."&amp;B176</f>
        <v>4279.1</v>
      </c>
      <c r="D176" s="248" t="s">
        <v>402</v>
      </c>
      <c r="E176" s="211">
        <v>0</v>
      </c>
      <c r="F176" s="335">
        <v>1438.36</v>
      </c>
      <c r="G176" s="213">
        <v>0</v>
      </c>
      <c r="H176" s="213">
        <v>1438.36</v>
      </c>
      <c r="I176" s="214">
        <v>1438.36</v>
      </c>
      <c r="J176" s="215">
        <v>1438.36</v>
      </c>
      <c r="K176" s="216">
        <v>1438.36</v>
      </c>
      <c r="L176" s="217">
        <v>6352.05</v>
      </c>
      <c r="M176" s="218">
        <v>44717.05</v>
      </c>
      <c r="N176" s="219">
        <v>95265.05</v>
      </c>
      <c r="O176" s="220">
        <v>130697.37</v>
      </c>
      <c r="P176" s="336">
        <v>195282.85</v>
      </c>
      <c r="Q176" s="211">
        <v>261191.14</v>
      </c>
      <c r="R176" s="213">
        <f t="shared" si="5"/>
        <v>50841.811666666668</v>
      </c>
      <c r="S176" s="188"/>
      <c r="T176" s="223"/>
      <c r="U176" s="223"/>
      <c r="V176" s="223"/>
      <c r="W176" s="223"/>
    </row>
    <row r="177" spans="1:23" ht="15">
      <c r="A177" s="199" t="s">
        <v>403</v>
      </c>
      <c r="B177" s="199" t="s">
        <v>404</v>
      </c>
      <c r="C177" s="209" t="str">
        <f>+A177</f>
        <v>4310</v>
      </c>
      <c r="D177" s="210" t="s">
        <v>405</v>
      </c>
      <c r="E177" s="211">
        <v>653866.05000000005</v>
      </c>
      <c r="F177" s="335">
        <v>28068.41</v>
      </c>
      <c r="G177" s="213">
        <v>60210.96</v>
      </c>
      <c r="H177" s="213">
        <v>106079.01</v>
      </c>
      <c r="I177" s="214">
        <v>157323.59</v>
      </c>
      <c r="J177" s="215">
        <v>215343.78</v>
      </c>
      <c r="K177" s="216">
        <v>275626.39</v>
      </c>
      <c r="L177" s="217">
        <v>328088.40000000002</v>
      </c>
      <c r="M177" s="218">
        <v>373177.7</v>
      </c>
      <c r="N177" s="219">
        <v>416167.98</v>
      </c>
      <c r="O177" s="220">
        <v>464396.54</v>
      </c>
      <c r="P177" s="336">
        <v>483301.51</v>
      </c>
      <c r="Q177" s="211">
        <v>505176.74</v>
      </c>
      <c r="R177" s="213">
        <f t="shared" si="5"/>
        <v>290608.80541666661</v>
      </c>
      <c r="S177" s="188"/>
      <c r="T177" s="223"/>
      <c r="U177" s="223"/>
      <c r="V177" s="223"/>
      <c r="W177" s="223"/>
    </row>
    <row r="178" spans="1:23" ht="15">
      <c r="A178" s="199" t="s">
        <v>403</v>
      </c>
      <c r="B178" s="199" t="s">
        <v>406</v>
      </c>
      <c r="C178" s="353" t="s">
        <v>407</v>
      </c>
      <c r="D178" s="210" t="s">
        <v>408</v>
      </c>
      <c r="E178" s="211">
        <v>0</v>
      </c>
      <c r="F178" s="335">
        <v>0</v>
      </c>
      <c r="G178" s="213">
        <v>0</v>
      </c>
      <c r="H178" s="213">
        <v>0</v>
      </c>
      <c r="I178" s="214">
        <v>0</v>
      </c>
      <c r="J178" s="215">
        <v>0</v>
      </c>
      <c r="K178" s="216">
        <v>0</v>
      </c>
      <c r="L178" s="217">
        <v>0</v>
      </c>
      <c r="M178" s="218">
        <v>0</v>
      </c>
      <c r="N178" s="219">
        <v>0</v>
      </c>
      <c r="O178" s="220">
        <v>0</v>
      </c>
      <c r="P178" s="336">
        <v>0</v>
      </c>
      <c r="Q178" s="211">
        <v>0</v>
      </c>
      <c r="R178" s="213">
        <f t="shared" si="5"/>
        <v>0</v>
      </c>
      <c r="S178" s="188"/>
      <c r="T178" s="223"/>
      <c r="U178" s="223"/>
      <c r="V178" s="223"/>
      <c r="W178" s="223"/>
    </row>
    <row r="179" spans="1:23" ht="15">
      <c r="A179" s="199" t="s">
        <v>409</v>
      </c>
      <c r="B179" s="199" t="s">
        <v>176</v>
      </c>
      <c r="C179" s="209" t="str">
        <f>+A179</f>
        <v>4280</v>
      </c>
      <c r="D179" s="210" t="s">
        <v>410</v>
      </c>
      <c r="E179" s="211">
        <v>171932.84</v>
      </c>
      <c r="F179" s="335">
        <v>14340</v>
      </c>
      <c r="G179" s="213">
        <v>28680</v>
      </c>
      <c r="H179" s="213">
        <v>43020</v>
      </c>
      <c r="I179" s="214">
        <v>61009.61</v>
      </c>
      <c r="J179" s="215">
        <v>79035.19</v>
      </c>
      <c r="K179" s="216">
        <v>99006.93</v>
      </c>
      <c r="L179" s="217">
        <v>118640.28</v>
      </c>
      <c r="M179" s="218">
        <v>137545.35</v>
      </c>
      <c r="N179" s="219">
        <v>156450.42000000001</v>
      </c>
      <c r="O179" s="220">
        <v>175355.49</v>
      </c>
      <c r="P179" s="336">
        <v>194260.56</v>
      </c>
      <c r="Q179" s="211">
        <v>454448.18</v>
      </c>
      <c r="R179" s="213">
        <f t="shared" si="5"/>
        <v>118377.86166666668</v>
      </c>
      <c r="S179" s="188"/>
      <c r="T179" s="223"/>
      <c r="U179" s="223"/>
      <c r="V179" s="223"/>
      <c r="W179" s="223"/>
    </row>
    <row r="180" spans="1:23" ht="15">
      <c r="A180" s="199" t="s">
        <v>411</v>
      </c>
      <c r="B180" s="199" t="s">
        <v>176</v>
      </c>
      <c r="C180" s="209" t="str">
        <f>+A180</f>
        <v>4281</v>
      </c>
      <c r="D180" s="210" t="s">
        <v>412</v>
      </c>
      <c r="E180" s="211">
        <v>40970.639999999999</v>
      </c>
      <c r="F180" s="335">
        <v>3414.22</v>
      </c>
      <c r="G180" s="213">
        <v>6828.44</v>
      </c>
      <c r="H180" s="213">
        <v>10242.66</v>
      </c>
      <c r="I180" s="214">
        <v>13656.88</v>
      </c>
      <c r="J180" s="215">
        <v>17071.099999999999</v>
      </c>
      <c r="K180" s="216">
        <v>20485.32</v>
      </c>
      <c r="L180" s="217">
        <v>23899.54</v>
      </c>
      <c r="M180" s="218">
        <v>27313.759999999998</v>
      </c>
      <c r="N180" s="219">
        <v>30727.98</v>
      </c>
      <c r="O180" s="220">
        <v>34142.199999999997</v>
      </c>
      <c r="P180" s="336">
        <v>37556.42</v>
      </c>
      <c r="Q180" s="211">
        <v>40970.639999999999</v>
      </c>
      <c r="R180" s="213">
        <f t="shared" si="5"/>
        <v>22192.429999999997</v>
      </c>
      <c r="S180" s="188"/>
      <c r="T180" s="223"/>
      <c r="U180" s="223"/>
      <c r="V180" s="223"/>
      <c r="W180" s="223"/>
    </row>
    <row r="181" spans="1:23" ht="15">
      <c r="A181" s="199"/>
      <c r="B181" s="199"/>
      <c r="C181" s="209"/>
      <c r="D181" s="210" t="s">
        <v>413</v>
      </c>
      <c r="E181" s="237">
        <v>12011342.050000001</v>
      </c>
      <c r="F181" s="340">
        <v>975838.28</v>
      </c>
      <c r="G181" s="239">
        <v>1952873.98</v>
      </c>
      <c r="H181" s="239">
        <v>2946511.9099999997</v>
      </c>
      <c r="I181" s="240">
        <v>3947737.5999999996</v>
      </c>
      <c r="J181" s="241">
        <v>4955774.8900000006</v>
      </c>
      <c r="K181" s="242">
        <v>5968020.7599999998</v>
      </c>
      <c r="L181" s="243">
        <v>6977021.3200000003</v>
      </c>
      <c r="M181" s="244">
        <v>8011262.8199999994</v>
      </c>
      <c r="N181" s="245">
        <v>9055588.3100000005</v>
      </c>
      <c r="O181" s="246">
        <v>10090036.389999997</v>
      </c>
      <c r="P181" s="341">
        <v>11124248.43</v>
      </c>
      <c r="Q181" s="237">
        <v>12404036.090000002</v>
      </c>
      <c r="R181" s="213">
        <f t="shared" si="5"/>
        <v>6517716.9800000004</v>
      </c>
      <c r="S181" s="188"/>
      <c r="T181" s="224">
        <f>R181</f>
        <v>6517716.9800000004</v>
      </c>
      <c r="U181" s="223"/>
      <c r="V181" s="223"/>
      <c r="W181" s="224"/>
    </row>
    <row r="182" spans="1:23" ht="15">
      <c r="A182" s="199"/>
      <c r="B182" s="199"/>
      <c r="C182" s="209"/>
      <c r="D182" s="210"/>
      <c r="E182" s="211"/>
      <c r="F182" s="335"/>
      <c r="G182" s="213"/>
      <c r="H182" s="213"/>
      <c r="I182" s="214"/>
      <c r="J182" s="215"/>
      <c r="K182" s="216"/>
      <c r="L182" s="217"/>
      <c r="M182" s="218"/>
      <c r="N182" s="219"/>
      <c r="O182" s="220"/>
      <c r="P182" s="336"/>
      <c r="Q182" s="211"/>
      <c r="R182" s="213">
        <f t="shared" si="5"/>
        <v>0</v>
      </c>
      <c r="S182" s="188"/>
      <c r="T182" s="223"/>
      <c r="U182" s="223"/>
      <c r="V182" s="223"/>
      <c r="W182" s="223"/>
    </row>
    <row r="183" spans="1:23" ht="15">
      <c r="A183" s="199" t="s">
        <v>414</v>
      </c>
      <c r="B183" s="199" t="s">
        <v>176</v>
      </c>
      <c r="C183" s="209" t="str">
        <f t="shared" ref="C183:C189" si="6">+A183</f>
        <v>4091</v>
      </c>
      <c r="D183" s="210" t="s">
        <v>415</v>
      </c>
      <c r="E183" s="211">
        <v>4577015.2699999996</v>
      </c>
      <c r="F183" s="335">
        <v>2283596.7599999998</v>
      </c>
      <c r="G183" s="213">
        <v>4298248.41</v>
      </c>
      <c r="H183" s="213">
        <v>5287917.1100000003</v>
      </c>
      <c r="I183" s="214">
        <v>5241602.4400000004</v>
      </c>
      <c r="J183" s="215">
        <v>4431733.08</v>
      </c>
      <c r="K183" s="216">
        <v>3471847.84</v>
      </c>
      <c r="L183" s="217">
        <v>2170179.67</v>
      </c>
      <c r="M183" s="218">
        <v>880227.36</v>
      </c>
      <c r="N183" s="219">
        <v>-2485927.3199999998</v>
      </c>
      <c r="O183" s="220">
        <v>-3021352.42</v>
      </c>
      <c r="P183" s="336">
        <v>-4797694.62</v>
      </c>
      <c r="Q183" s="211">
        <v>-2363280.08</v>
      </c>
      <c r="R183" s="213">
        <f t="shared" si="5"/>
        <v>1572270.4920833332</v>
      </c>
      <c r="S183" s="188"/>
      <c r="T183" s="223"/>
      <c r="U183" s="223"/>
      <c r="V183" s="223"/>
      <c r="W183" s="223"/>
    </row>
    <row r="184" spans="1:23" ht="15">
      <c r="A184" s="199" t="s">
        <v>416</v>
      </c>
      <c r="B184" s="199" t="s">
        <v>176</v>
      </c>
      <c r="C184" s="209" t="str">
        <f t="shared" si="6"/>
        <v>4092</v>
      </c>
      <c r="D184" s="210" t="s">
        <v>417</v>
      </c>
      <c r="E184" s="211">
        <v>-202120.14</v>
      </c>
      <c r="F184" s="335">
        <v>7330.97</v>
      </c>
      <c r="G184" s="213">
        <v>37285.589999999997</v>
      </c>
      <c r="H184" s="213">
        <v>21769.71</v>
      </c>
      <c r="I184" s="214">
        <v>24751.85</v>
      </c>
      <c r="J184" s="215">
        <v>26750.91</v>
      </c>
      <c r="K184" s="216">
        <v>29057.53</v>
      </c>
      <c r="L184" s="217">
        <v>27025.62</v>
      </c>
      <c r="M184" s="218">
        <v>17780.560000000001</v>
      </c>
      <c r="N184" s="219">
        <v>-108986.38</v>
      </c>
      <c r="O184" s="220">
        <v>-138397.03</v>
      </c>
      <c r="P184" s="336">
        <v>-178134.69</v>
      </c>
      <c r="Q184" s="211">
        <v>-286</v>
      </c>
      <c r="R184" s="213">
        <f t="shared" si="5"/>
        <v>-27914.035833333339</v>
      </c>
      <c r="S184" s="188"/>
      <c r="T184" s="223"/>
      <c r="U184" s="223"/>
      <c r="V184" s="223"/>
      <c r="W184" s="223"/>
    </row>
    <row r="185" spans="1:23" ht="15">
      <c r="A185" s="199" t="s">
        <v>418</v>
      </c>
      <c r="B185" s="199" t="s">
        <v>176</v>
      </c>
      <c r="C185" s="209" t="str">
        <f t="shared" si="6"/>
        <v>4101</v>
      </c>
      <c r="D185" s="210" t="s">
        <v>419</v>
      </c>
      <c r="E185" s="211">
        <v>1569439.44</v>
      </c>
      <c r="F185" s="335">
        <v>208547.1</v>
      </c>
      <c r="G185" s="213">
        <v>417094.2</v>
      </c>
      <c r="H185" s="213">
        <v>589688.06000000006</v>
      </c>
      <c r="I185" s="214">
        <v>1022124.19</v>
      </c>
      <c r="J185" s="215">
        <v>1454560.28</v>
      </c>
      <c r="K185" s="216">
        <v>1539871.19</v>
      </c>
      <c r="L185" s="217">
        <v>1914388.25</v>
      </c>
      <c r="M185" s="218">
        <v>2288905.2599999998</v>
      </c>
      <c r="N185" s="219">
        <v>5346014.45</v>
      </c>
      <c r="O185" s="220">
        <v>6018598.4500000002</v>
      </c>
      <c r="P185" s="336">
        <v>9460540.9800000004</v>
      </c>
      <c r="Q185" s="211">
        <v>11134552.609999999</v>
      </c>
      <c r="R185" s="213">
        <f t="shared" si="5"/>
        <v>3051027.3695833334</v>
      </c>
      <c r="S185" s="188"/>
      <c r="T185" s="223"/>
      <c r="U185" s="223"/>
      <c r="V185" s="223"/>
      <c r="W185" s="223"/>
    </row>
    <row r="186" spans="1:23" ht="15">
      <c r="A186" s="199" t="s">
        <v>420</v>
      </c>
      <c r="B186" s="199" t="s">
        <v>176</v>
      </c>
      <c r="C186" s="354" t="str">
        <f t="shared" si="6"/>
        <v>4102</v>
      </c>
      <c r="D186" s="210" t="s">
        <v>421</v>
      </c>
      <c r="E186" s="211">
        <v>0</v>
      </c>
      <c r="F186" s="335">
        <v>0</v>
      </c>
      <c r="G186" s="213">
        <v>0</v>
      </c>
      <c r="H186" s="213">
        <v>0</v>
      </c>
      <c r="I186" s="214">
        <v>0</v>
      </c>
      <c r="J186" s="215">
        <v>0</v>
      </c>
      <c r="K186" s="216">
        <v>0</v>
      </c>
      <c r="L186" s="217">
        <v>0</v>
      </c>
      <c r="M186" s="218">
        <v>0</v>
      </c>
      <c r="N186" s="219">
        <v>0</v>
      </c>
      <c r="O186" s="220">
        <v>0</v>
      </c>
      <c r="P186" s="336">
        <v>0</v>
      </c>
      <c r="Q186" s="211">
        <v>0</v>
      </c>
      <c r="R186" s="213">
        <f t="shared" si="5"/>
        <v>0</v>
      </c>
      <c r="S186" s="188"/>
      <c r="T186" s="223"/>
      <c r="U186" s="223"/>
      <c r="V186" s="223"/>
      <c r="W186" s="223"/>
    </row>
    <row r="187" spans="1:23" ht="15">
      <c r="A187" s="199" t="s">
        <v>422</v>
      </c>
      <c r="B187" s="199" t="s">
        <v>176</v>
      </c>
      <c r="C187" s="355" t="str">
        <f t="shared" si="6"/>
        <v>4111</v>
      </c>
      <c r="D187" s="210" t="s">
        <v>423</v>
      </c>
      <c r="E187" s="211">
        <v>0</v>
      </c>
      <c r="F187" s="335">
        <v>0</v>
      </c>
      <c r="G187" s="213">
        <v>0</v>
      </c>
      <c r="H187" s="213">
        <v>0</v>
      </c>
      <c r="I187" s="214">
        <v>0</v>
      </c>
      <c r="J187" s="215">
        <v>0</v>
      </c>
      <c r="K187" s="216">
        <v>0</v>
      </c>
      <c r="L187" s="217">
        <v>0</v>
      </c>
      <c r="M187" s="218">
        <v>0</v>
      </c>
      <c r="N187" s="219">
        <v>0</v>
      </c>
      <c r="O187" s="220">
        <v>0</v>
      </c>
      <c r="P187" s="336">
        <v>0</v>
      </c>
      <c r="Q187" s="211">
        <v>0</v>
      </c>
      <c r="R187" s="213">
        <f t="shared" si="5"/>
        <v>0</v>
      </c>
      <c r="S187" s="188"/>
      <c r="T187" s="223"/>
      <c r="U187" s="223"/>
      <c r="V187" s="223"/>
      <c r="W187" s="223"/>
    </row>
    <row r="188" spans="1:23" ht="15">
      <c r="A188" s="199" t="s">
        <v>424</v>
      </c>
      <c r="B188" s="199" t="s">
        <v>176</v>
      </c>
      <c r="C188" s="354" t="str">
        <f t="shared" si="6"/>
        <v>4112</v>
      </c>
      <c r="D188" s="210" t="s">
        <v>425</v>
      </c>
      <c r="E188" s="211">
        <v>0</v>
      </c>
      <c r="F188" s="335">
        <v>0</v>
      </c>
      <c r="G188" s="213">
        <v>0</v>
      </c>
      <c r="H188" s="213">
        <v>0</v>
      </c>
      <c r="I188" s="214">
        <v>0</v>
      </c>
      <c r="J188" s="215">
        <v>0</v>
      </c>
      <c r="K188" s="216">
        <v>0</v>
      </c>
      <c r="L188" s="217">
        <v>0</v>
      </c>
      <c r="M188" s="218">
        <v>0</v>
      </c>
      <c r="N188" s="219">
        <v>0</v>
      </c>
      <c r="O188" s="220">
        <v>0</v>
      </c>
      <c r="P188" s="336">
        <v>0</v>
      </c>
      <c r="Q188" s="211">
        <v>0</v>
      </c>
      <c r="R188" s="213">
        <f t="shared" si="5"/>
        <v>0</v>
      </c>
      <c r="S188" s="188"/>
      <c r="T188" s="223"/>
      <c r="U188" s="223"/>
      <c r="V188" s="223"/>
      <c r="W188" s="223"/>
    </row>
    <row r="189" spans="1:23" ht="15">
      <c r="A189" s="222" t="s">
        <v>426</v>
      </c>
      <c r="B189" s="199" t="s">
        <v>176</v>
      </c>
      <c r="C189" s="209" t="str">
        <f t="shared" si="6"/>
        <v>[4200,4114]</v>
      </c>
      <c r="D189" s="210" t="s">
        <v>427</v>
      </c>
      <c r="E189" s="211">
        <v>-48834</v>
      </c>
      <c r="F189" s="335">
        <v>-3544.92</v>
      </c>
      <c r="G189" s="213">
        <v>-7089.83</v>
      </c>
      <c r="H189" s="213">
        <v>-10634.75</v>
      </c>
      <c r="I189" s="214">
        <v>-14179.67</v>
      </c>
      <c r="J189" s="215">
        <v>-17724.580000000002</v>
      </c>
      <c r="K189" s="216">
        <v>-21269.5</v>
      </c>
      <c r="L189" s="217">
        <v>-24814.42</v>
      </c>
      <c r="M189" s="218">
        <v>-28359.33</v>
      </c>
      <c r="N189" s="219">
        <v>-31904.25</v>
      </c>
      <c r="O189" s="220">
        <v>-35449.17</v>
      </c>
      <c r="P189" s="336">
        <v>-34367.08</v>
      </c>
      <c r="Q189" s="211">
        <v>-38175</v>
      </c>
      <c r="R189" s="213">
        <f t="shared" si="5"/>
        <v>-22736.833333333332</v>
      </c>
      <c r="S189" s="188"/>
      <c r="T189" s="223"/>
      <c r="U189" s="223"/>
      <c r="V189" s="223"/>
      <c r="W189" s="223"/>
    </row>
    <row r="190" spans="1:23" ht="15">
      <c r="A190" s="199"/>
      <c r="B190" s="199"/>
      <c r="C190" s="209"/>
      <c r="D190" s="210" t="s">
        <v>428</v>
      </c>
      <c r="E190" s="237">
        <v>5895500.5700000003</v>
      </c>
      <c r="F190" s="340">
        <v>2495929.91</v>
      </c>
      <c r="G190" s="239">
        <v>4745538.37</v>
      </c>
      <c r="H190" s="239">
        <v>5888740.1300000008</v>
      </c>
      <c r="I190" s="240">
        <v>6274298.8100000005</v>
      </c>
      <c r="J190" s="241">
        <v>5895319.6900000004</v>
      </c>
      <c r="K190" s="242">
        <v>5019507.0599999996</v>
      </c>
      <c r="L190" s="243">
        <v>4086779.12</v>
      </c>
      <c r="M190" s="244">
        <v>3158553.8499999996</v>
      </c>
      <c r="N190" s="245">
        <v>2719196.5000000005</v>
      </c>
      <c r="O190" s="246">
        <v>2823399.8300000005</v>
      </c>
      <c r="P190" s="341">
        <v>4450344.59</v>
      </c>
      <c r="Q190" s="237">
        <v>8732811.5299999993</v>
      </c>
      <c r="R190" s="213">
        <f t="shared" si="5"/>
        <v>4572646.9924999997</v>
      </c>
      <c r="S190" s="188"/>
      <c r="T190" s="224">
        <f>R190</f>
        <v>4572646.9924999997</v>
      </c>
      <c r="U190" s="223"/>
      <c r="V190" s="223"/>
      <c r="W190" s="224"/>
    </row>
    <row r="191" spans="1:23" ht="15">
      <c r="A191" s="199"/>
      <c r="B191" s="199"/>
      <c r="C191" s="209"/>
      <c r="D191" s="210"/>
      <c r="E191" s="211"/>
      <c r="F191" s="335"/>
      <c r="G191" s="213"/>
      <c r="H191" s="213"/>
      <c r="I191" s="214"/>
      <c r="J191" s="215"/>
      <c r="K191" s="216"/>
      <c r="L191" s="217"/>
      <c r="M191" s="218"/>
      <c r="N191" s="219"/>
      <c r="O191" s="220"/>
      <c r="P191" s="336"/>
      <c r="Q191" s="211"/>
      <c r="R191" s="213">
        <f t="shared" si="5"/>
        <v>0</v>
      </c>
      <c r="S191" s="188"/>
      <c r="T191" s="223"/>
      <c r="U191" s="223"/>
      <c r="V191" s="223"/>
      <c r="W191" s="223"/>
    </row>
    <row r="192" spans="1:23" ht="15">
      <c r="A192" s="199"/>
      <c r="B192" s="199"/>
      <c r="C192" s="209"/>
      <c r="D192" s="210"/>
      <c r="E192" s="211"/>
      <c r="F192" s="335"/>
      <c r="G192" s="213"/>
      <c r="H192" s="213"/>
      <c r="I192" s="214"/>
      <c r="J192" s="215"/>
      <c r="K192" s="216"/>
      <c r="L192" s="217"/>
      <c r="M192" s="218"/>
      <c r="N192" s="219"/>
      <c r="O192" s="220"/>
      <c r="P192" s="336"/>
      <c r="Q192" s="211"/>
      <c r="R192" s="213">
        <f t="shared" si="5"/>
        <v>0</v>
      </c>
      <c r="S192" s="188"/>
      <c r="T192" s="223"/>
      <c r="U192" s="223"/>
      <c r="V192" s="223"/>
      <c r="W192" s="223"/>
    </row>
    <row r="193" spans="1:23" ht="15">
      <c r="A193" s="199" t="s">
        <v>429</v>
      </c>
      <c r="B193" s="199" t="s">
        <v>176</v>
      </c>
      <c r="C193" s="356" t="s">
        <v>429</v>
      </c>
      <c r="D193" s="210" t="s">
        <v>430</v>
      </c>
      <c r="E193" s="211">
        <v>0</v>
      </c>
      <c r="F193" s="335">
        <v>0</v>
      </c>
      <c r="G193" s="213">
        <v>0</v>
      </c>
      <c r="H193" s="213">
        <v>0</v>
      </c>
      <c r="I193" s="214">
        <v>0</v>
      </c>
      <c r="J193" s="215">
        <v>0</v>
      </c>
      <c r="K193" s="216">
        <v>0</v>
      </c>
      <c r="L193" s="217">
        <v>0</v>
      </c>
      <c r="M193" s="218">
        <v>0</v>
      </c>
      <c r="N193" s="219">
        <v>0</v>
      </c>
      <c r="O193" s="220">
        <v>0</v>
      </c>
      <c r="P193" s="336">
        <v>0</v>
      </c>
      <c r="Q193" s="211">
        <v>0</v>
      </c>
      <c r="R193" s="213">
        <f t="shared" si="5"/>
        <v>0</v>
      </c>
      <c r="S193" s="188"/>
      <c r="T193" s="223"/>
      <c r="U193" s="223"/>
      <c r="V193" s="223"/>
      <c r="W193" s="223"/>
    </row>
    <row r="194" spans="1:23" ht="15">
      <c r="A194" s="199" t="s">
        <v>431</v>
      </c>
      <c r="B194" s="199" t="s">
        <v>176</v>
      </c>
      <c r="C194" s="356" t="s">
        <v>431</v>
      </c>
      <c r="D194" s="210" t="s">
        <v>432</v>
      </c>
      <c r="E194" s="211">
        <v>0</v>
      </c>
      <c r="F194" s="335">
        <v>0</v>
      </c>
      <c r="G194" s="213">
        <v>0</v>
      </c>
      <c r="H194" s="213">
        <v>0</v>
      </c>
      <c r="I194" s="214">
        <v>0</v>
      </c>
      <c r="J194" s="215">
        <v>0</v>
      </c>
      <c r="K194" s="216">
        <v>0</v>
      </c>
      <c r="L194" s="217">
        <v>0</v>
      </c>
      <c r="M194" s="218">
        <v>0</v>
      </c>
      <c r="N194" s="219">
        <v>0</v>
      </c>
      <c r="O194" s="220">
        <v>0</v>
      </c>
      <c r="P194" s="336">
        <v>0</v>
      </c>
      <c r="Q194" s="211">
        <v>0</v>
      </c>
      <c r="R194" s="213">
        <f t="shared" si="5"/>
        <v>0</v>
      </c>
      <c r="S194" s="188"/>
      <c r="T194" s="223"/>
      <c r="U194" s="223"/>
      <c r="V194" s="223"/>
      <c r="W194" s="223"/>
    </row>
    <row r="195" spans="1:23" ht="15">
      <c r="A195" s="222" t="s">
        <v>433</v>
      </c>
      <c r="B195" s="222" t="s">
        <v>176</v>
      </c>
      <c r="C195" s="357" t="s">
        <v>434</v>
      </c>
      <c r="D195" s="210" t="s">
        <v>435</v>
      </c>
      <c r="E195" s="211">
        <v>232468.15</v>
      </c>
      <c r="F195" s="335">
        <v>17450</v>
      </c>
      <c r="G195" s="213">
        <v>31134.29</v>
      </c>
      <c r="H195" s="213">
        <v>79543.11</v>
      </c>
      <c r="I195" s="214">
        <v>116965.83</v>
      </c>
      <c r="J195" s="215">
        <v>121620.23</v>
      </c>
      <c r="K195" s="216">
        <v>132379.84</v>
      </c>
      <c r="L195" s="217">
        <v>150410.09</v>
      </c>
      <c r="M195" s="218">
        <v>159188.35</v>
      </c>
      <c r="N195" s="219">
        <v>180381.25</v>
      </c>
      <c r="O195" s="220">
        <v>198615.87</v>
      </c>
      <c r="P195" s="336">
        <v>206609.9</v>
      </c>
      <c r="Q195" s="211">
        <v>299157.34999999998</v>
      </c>
      <c r="R195" s="213">
        <f t="shared" si="5"/>
        <v>138342.62583333332</v>
      </c>
      <c r="S195" s="193"/>
      <c r="T195" s="223"/>
      <c r="U195" s="223"/>
      <c r="V195" s="223"/>
      <c r="W195" s="223"/>
    </row>
    <row r="196" spans="1:23" ht="15">
      <c r="A196" s="358" t="s">
        <v>436</v>
      </c>
      <c r="B196" s="358" t="s">
        <v>176</v>
      </c>
      <c r="C196" s="359" t="s">
        <v>437</v>
      </c>
      <c r="D196" s="347" t="s">
        <v>438</v>
      </c>
      <c r="E196" s="211"/>
      <c r="F196" s="335">
        <v>-27064.27</v>
      </c>
      <c r="G196" s="213">
        <v>-135849.70000000001</v>
      </c>
      <c r="H196" s="213">
        <v>-113800.01</v>
      </c>
      <c r="I196" s="214">
        <v>-150174.72</v>
      </c>
      <c r="J196" s="215">
        <v>-151244.47</v>
      </c>
      <c r="K196" s="216">
        <v>-153198.9</v>
      </c>
      <c r="L196" s="217">
        <v>-167818.99</v>
      </c>
      <c r="M196" s="218">
        <v>-155396.24</v>
      </c>
      <c r="N196" s="219">
        <v>-283307.46999999997</v>
      </c>
      <c r="O196" s="220">
        <v>-276916.74</v>
      </c>
      <c r="P196" s="336">
        <v>-310788.96999999997</v>
      </c>
      <c r="Q196" s="211">
        <v>-291752.32000000001</v>
      </c>
      <c r="R196" s="213">
        <f t="shared" si="5"/>
        <v>-172619.71999999997</v>
      </c>
      <c r="S196" s="193"/>
      <c r="T196" s="223"/>
      <c r="U196" s="223"/>
      <c r="V196" s="393">
        <v>0</v>
      </c>
      <c r="W196" s="223"/>
    </row>
    <row r="197" spans="1:23" ht="15">
      <c r="A197" s="222" t="s">
        <v>439</v>
      </c>
      <c r="B197" s="329" t="s">
        <v>176</v>
      </c>
      <c r="C197" s="357" t="s">
        <v>440</v>
      </c>
      <c r="D197" s="210" t="s">
        <v>441</v>
      </c>
      <c r="E197" s="211">
        <v>1001183.79</v>
      </c>
      <c r="F197" s="335">
        <v>0</v>
      </c>
      <c r="G197" s="213">
        <v>0</v>
      </c>
      <c r="H197" s="213">
        <v>0</v>
      </c>
      <c r="I197" s="214">
        <v>0</v>
      </c>
      <c r="J197" s="215">
        <v>0</v>
      </c>
      <c r="K197" s="216">
        <v>0</v>
      </c>
      <c r="L197" s="217">
        <v>0</v>
      </c>
      <c r="M197" s="218">
        <v>0</v>
      </c>
      <c r="N197" s="219">
        <v>0</v>
      </c>
      <c r="O197" s="220">
        <v>0</v>
      </c>
      <c r="P197" s="336">
        <v>0</v>
      </c>
      <c r="Q197" s="211">
        <v>0</v>
      </c>
      <c r="R197" s="213">
        <f t="shared" si="5"/>
        <v>41715.991249999999</v>
      </c>
      <c r="S197" s="188"/>
      <c r="T197" s="223"/>
      <c r="U197" s="223"/>
      <c r="V197" s="223"/>
      <c r="W197" s="223"/>
    </row>
    <row r="198" spans="1:23" ht="15">
      <c r="A198" s="222" t="s">
        <v>176</v>
      </c>
      <c r="B198" s="222" t="s">
        <v>442</v>
      </c>
      <c r="C198" s="357" t="s">
        <v>442</v>
      </c>
      <c r="D198" s="210" t="s">
        <v>443</v>
      </c>
      <c r="E198" s="211">
        <v>128203.67</v>
      </c>
      <c r="F198" s="335">
        <v>5568.84</v>
      </c>
      <c r="G198" s="213">
        <v>21410.45</v>
      </c>
      <c r="H198" s="213">
        <v>29910.45</v>
      </c>
      <c r="I198" s="214">
        <v>38614.449999999997</v>
      </c>
      <c r="J198" s="215">
        <v>50614.45</v>
      </c>
      <c r="K198" s="216">
        <v>55805.760000000002</v>
      </c>
      <c r="L198" s="217">
        <v>67805.759999999995</v>
      </c>
      <c r="M198" s="218">
        <v>76305.759999999995</v>
      </c>
      <c r="N198" s="219">
        <v>100805.75999999999</v>
      </c>
      <c r="O198" s="220">
        <v>111404.48</v>
      </c>
      <c r="P198" s="336">
        <v>120433.23</v>
      </c>
      <c r="Q198" s="211">
        <v>128933.23</v>
      </c>
      <c r="R198" s="213">
        <f t="shared" si="5"/>
        <v>67270.653333333335</v>
      </c>
      <c r="S198" s="188"/>
      <c r="T198" s="223"/>
      <c r="U198" s="223"/>
      <c r="V198" s="223"/>
      <c r="W198" s="223"/>
    </row>
    <row r="199" spans="1:23" ht="15">
      <c r="A199" s="222" t="s">
        <v>444</v>
      </c>
      <c r="B199" s="222" t="s">
        <v>176</v>
      </c>
      <c r="C199" s="357" t="s">
        <v>445</v>
      </c>
      <c r="D199" s="210" t="s">
        <v>446</v>
      </c>
      <c r="E199" s="211">
        <v>1436.73</v>
      </c>
      <c r="F199" s="335">
        <v>0</v>
      </c>
      <c r="G199" s="213">
        <v>0</v>
      </c>
      <c r="H199" s="213">
        <v>0</v>
      </c>
      <c r="I199" s="214">
        <v>0</v>
      </c>
      <c r="J199" s="215">
        <v>435</v>
      </c>
      <c r="K199" s="216">
        <v>602</v>
      </c>
      <c r="L199" s="217">
        <v>787</v>
      </c>
      <c r="M199" s="218">
        <v>787</v>
      </c>
      <c r="N199" s="219">
        <v>787</v>
      </c>
      <c r="O199" s="220">
        <v>787</v>
      </c>
      <c r="P199" s="336">
        <v>1097</v>
      </c>
      <c r="Q199" s="211">
        <v>1097</v>
      </c>
      <c r="R199" s="213">
        <f t="shared" si="5"/>
        <v>545.73874999999998</v>
      </c>
      <c r="S199" s="188"/>
      <c r="T199" s="223"/>
      <c r="U199" s="223"/>
      <c r="V199" s="223"/>
      <c r="W199" s="223"/>
    </row>
    <row r="200" spans="1:23" ht="15">
      <c r="A200" s="199" t="s">
        <v>447</v>
      </c>
      <c r="B200" s="199" t="s">
        <v>176</v>
      </c>
      <c r="C200" s="353" t="s">
        <v>448</v>
      </c>
      <c r="D200" s="210" t="s">
        <v>449</v>
      </c>
      <c r="E200" s="211">
        <v>0</v>
      </c>
      <c r="F200" s="335">
        <v>0</v>
      </c>
      <c r="G200" s="213">
        <v>0</v>
      </c>
      <c r="H200" s="213">
        <v>0</v>
      </c>
      <c r="I200" s="214">
        <v>0</v>
      </c>
      <c r="J200" s="215">
        <v>0</v>
      </c>
      <c r="K200" s="216">
        <v>0</v>
      </c>
      <c r="L200" s="217">
        <v>0</v>
      </c>
      <c r="M200" s="218">
        <v>0</v>
      </c>
      <c r="N200" s="219">
        <v>0</v>
      </c>
      <c r="O200" s="220">
        <v>0</v>
      </c>
      <c r="P200" s="336">
        <v>0</v>
      </c>
      <c r="Q200" s="211">
        <v>0</v>
      </c>
      <c r="R200" s="213">
        <f t="shared" si="5"/>
        <v>0</v>
      </c>
      <c r="S200" s="188"/>
      <c r="T200" s="223"/>
      <c r="U200" s="223"/>
      <c r="V200" s="223"/>
      <c r="W200" s="223"/>
    </row>
    <row r="201" spans="1:23" ht="15">
      <c r="A201" s="183" t="s">
        <v>450</v>
      </c>
      <c r="B201" s="183" t="s">
        <v>448</v>
      </c>
      <c r="C201" s="184" t="str">
        <f>A201&amp;"."&amp;B201</f>
        <v>6011.4171</v>
      </c>
      <c r="D201" s="360" t="s">
        <v>451</v>
      </c>
      <c r="E201" s="211">
        <v>0</v>
      </c>
      <c r="F201" s="335">
        <v>0</v>
      </c>
      <c r="G201" s="213">
        <v>0</v>
      </c>
      <c r="H201" s="213">
        <v>0</v>
      </c>
      <c r="I201" s="214">
        <v>0</v>
      </c>
      <c r="J201" s="215">
        <v>0</v>
      </c>
      <c r="K201" s="216">
        <v>0</v>
      </c>
      <c r="L201" s="217">
        <v>0</v>
      </c>
      <c r="M201" s="218">
        <v>0</v>
      </c>
      <c r="N201" s="219">
        <v>0</v>
      </c>
      <c r="O201" s="220">
        <v>0</v>
      </c>
      <c r="P201" s="336">
        <v>0</v>
      </c>
      <c r="Q201" s="211">
        <v>0</v>
      </c>
      <c r="R201" s="213">
        <f t="shared" si="5"/>
        <v>0</v>
      </c>
      <c r="S201" s="188"/>
      <c r="T201" s="223"/>
      <c r="U201" s="223"/>
      <c r="V201" s="223"/>
      <c r="W201" s="223"/>
    </row>
    <row r="202" spans="1:23" ht="15">
      <c r="A202" s="199" t="s">
        <v>452</v>
      </c>
      <c r="B202" s="199" t="s">
        <v>176</v>
      </c>
      <c r="C202" s="209" t="str">
        <f>+A202</f>
        <v>4082</v>
      </c>
      <c r="D202" s="210" t="s">
        <v>453</v>
      </c>
      <c r="E202" s="211">
        <v>3164.36</v>
      </c>
      <c r="F202" s="335">
        <v>0</v>
      </c>
      <c r="G202" s="213">
        <v>0</v>
      </c>
      <c r="H202" s="213">
        <v>0</v>
      </c>
      <c r="I202" s="214">
        <v>552.9</v>
      </c>
      <c r="J202" s="215">
        <v>552.9</v>
      </c>
      <c r="K202" s="216">
        <v>552.9</v>
      </c>
      <c r="L202" s="217">
        <v>552.9</v>
      </c>
      <c r="M202" s="218">
        <v>1105.79</v>
      </c>
      <c r="N202" s="219">
        <v>1105.79</v>
      </c>
      <c r="O202" s="220">
        <v>1105.79</v>
      </c>
      <c r="P202" s="336">
        <v>1105.79</v>
      </c>
      <c r="Q202" s="211">
        <v>1105.79</v>
      </c>
      <c r="R202" s="213">
        <f t="shared" si="5"/>
        <v>730.8195833333333</v>
      </c>
      <c r="S202" s="188"/>
      <c r="T202" s="223"/>
      <c r="U202" s="223"/>
      <c r="V202" s="223"/>
      <c r="W202" s="223"/>
    </row>
    <row r="203" spans="1:23" ht="15">
      <c r="A203" s="199"/>
      <c r="B203" s="199"/>
      <c r="C203" s="209"/>
      <c r="D203" s="210" t="s">
        <v>454</v>
      </c>
      <c r="E203" s="237">
        <v>1366456.7</v>
      </c>
      <c r="F203" s="340">
        <v>-4045.4300000000003</v>
      </c>
      <c r="G203" s="239">
        <v>-83304.960000000006</v>
      </c>
      <c r="H203" s="239">
        <v>-4346.4499999999935</v>
      </c>
      <c r="I203" s="240">
        <v>5958.4599999999973</v>
      </c>
      <c r="J203" s="241">
        <v>21978.109999999993</v>
      </c>
      <c r="K203" s="242">
        <v>36141.600000000006</v>
      </c>
      <c r="L203" s="243">
        <v>51736.76</v>
      </c>
      <c r="M203" s="244">
        <v>81990.66</v>
      </c>
      <c r="N203" s="245">
        <v>-227.66999999997734</v>
      </c>
      <c r="O203" s="246">
        <v>34996.400000000001</v>
      </c>
      <c r="P203" s="341">
        <v>18456.950000000019</v>
      </c>
      <c r="Q203" s="237">
        <v>138541.04999999996</v>
      </c>
      <c r="R203" s="213">
        <f t="shared" si="5"/>
        <v>75986.108749999999</v>
      </c>
      <c r="S203" s="188"/>
      <c r="T203" s="393">
        <f>R203</f>
        <v>75986.108749999999</v>
      </c>
      <c r="U203" s="223"/>
      <c r="V203" s="223"/>
      <c r="W203" s="224"/>
    </row>
    <row r="204" spans="1:23" ht="15">
      <c r="A204" s="199"/>
      <c r="B204" s="199"/>
      <c r="C204" s="209"/>
      <c r="D204" s="210"/>
      <c r="E204" s="211"/>
      <c r="F204" s="335"/>
      <c r="G204" s="213"/>
      <c r="H204" s="213"/>
      <c r="I204" s="214"/>
      <c r="J204" s="215"/>
      <c r="K204" s="216"/>
      <c r="L204" s="217"/>
      <c r="M204" s="218"/>
      <c r="N204" s="219"/>
      <c r="O204" s="220"/>
      <c r="P204" s="336"/>
      <c r="Q204" s="211"/>
      <c r="R204" s="213">
        <f t="shared" si="5"/>
        <v>0</v>
      </c>
      <c r="S204" s="188"/>
      <c r="T204" s="223"/>
      <c r="U204" s="223"/>
      <c r="V204" s="223"/>
      <c r="W204" s="223"/>
    </row>
    <row r="205" spans="1:23" ht="15">
      <c r="A205" s="199" t="s">
        <v>455</v>
      </c>
      <c r="B205" s="199" t="s">
        <v>176</v>
      </c>
      <c r="C205" s="209" t="str">
        <f>+A205</f>
        <v>4380</v>
      </c>
      <c r="D205" s="210" t="s">
        <v>456</v>
      </c>
      <c r="E205" s="211">
        <v>16640000</v>
      </c>
      <c r="F205" s="335">
        <v>0</v>
      </c>
      <c r="G205" s="213">
        <v>3300000</v>
      </c>
      <c r="H205" s="213">
        <v>3300000</v>
      </c>
      <c r="I205" s="214">
        <v>3300000</v>
      </c>
      <c r="J205" s="215">
        <v>6600000</v>
      </c>
      <c r="K205" s="216">
        <v>6600000</v>
      </c>
      <c r="L205" s="217">
        <v>6600000</v>
      </c>
      <c r="M205" s="218">
        <v>9900000</v>
      </c>
      <c r="N205" s="219">
        <v>9900000</v>
      </c>
      <c r="O205" s="220">
        <v>9900000</v>
      </c>
      <c r="P205" s="336">
        <v>13200000</v>
      </c>
      <c r="Q205" s="211">
        <v>13200000</v>
      </c>
      <c r="R205" s="213">
        <f t="shared" si="5"/>
        <v>7293333.333333333</v>
      </c>
      <c r="S205" s="188"/>
      <c r="T205" s="223"/>
      <c r="U205" s="223"/>
      <c r="V205" s="223"/>
      <c r="W205" s="223"/>
    </row>
    <row r="206" spans="1:23" ht="15">
      <c r="A206" s="199"/>
      <c r="B206" s="199"/>
      <c r="C206" s="361"/>
      <c r="D206" s="210" t="s">
        <v>457</v>
      </c>
      <c r="E206" s="237">
        <v>16640000</v>
      </c>
      <c r="F206" s="340">
        <v>0</v>
      </c>
      <c r="G206" s="239">
        <v>3300000</v>
      </c>
      <c r="H206" s="239">
        <v>3300000</v>
      </c>
      <c r="I206" s="240">
        <v>3300000</v>
      </c>
      <c r="J206" s="241">
        <v>6600000</v>
      </c>
      <c r="K206" s="242">
        <v>6600000</v>
      </c>
      <c r="L206" s="243">
        <v>6600000</v>
      </c>
      <c r="M206" s="244">
        <v>9900000</v>
      </c>
      <c r="N206" s="245">
        <v>9900000</v>
      </c>
      <c r="O206" s="246">
        <v>9900000</v>
      </c>
      <c r="P206" s="341">
        <v>13200000</v>
      </c>
      <c r="Q206" s="237">
        <v>13200000</v>
      </c>
      <c r="R206" s="213">
        <f t="shared" si="5"/>
        <v>7293333.333333333</v>
      </c>
      <c r="S206" s="188"/>
      <c r="T206" s="224">
        <f>R206</f>
        <v>7293333.333333333</v>
      </c>
      <c r="U206" s="223"/>
      <c r="V206" s="223"/>
      <c r="W206" s="224"/>
    </row>
    <row r="207" spans="1:23" ht="15">
      <c r="A207" s="199"/>
      <c r="B207" s="199"/>
      <c r="C207" s="209"/>
      <c r="D207" s="210"/>
      <c r="E207" s="225"/>
      <c r="F207" s="338"/>
      <c r="G207" s="227"/>
      <c r="H207" s="227"/>
      <c r="I207" s="228"/>
      <c r="J207" s="229"/>
      <c r="K207" s="230"/>
      <c r="L207" s="231"/>
      <c r="M207" s="232"/>
      <c r="N207" s="233"/>
      <c r="O207" s="234"/>
      <c r="P207" s="339"/>
      <c r="Q207" s="236"/>
      <c r="R207" s="213">
        <f t="shared" si="5"/>
        <v>0</v>
      </c>
      <c r="S207" s="188"/>
      <c r="T207" s="223"/>
      <c r="U207" s="223"/>
      <c r="V207" s="223"/>
      <c r="W207" s="223"/>
    </row>
    <row r="208" spans="1:23" ht="15.75" thickBot="1">
      <c r="A208" s="199"/>
      <c r="B208" s="199"/>
      <c r="C208" s="209"/>
      <c r="D208" s="210" t="s">
        <v>458</v>
      </c>
      <c r="E208" s="362">
        <v>945811407.76999998</v>
      </c>
      <c r="F208" s="363">
        <v>717100537.61000013</v>
      </c>
      <c r="G208" s="364">
        <v>745422466.16999984</v>
      </c>
      <c r="H208" s="364">
        <v>772263716.03000009</v>
      </c>
      <c r="I208" s="365">
        <v>784016570.20000005</v>
      </c>
      <c r="J208" s="366">
        <v>802406364.88999987</v>
      </c>
      <c r="K208" s="367">
        <v>809445079.06999993</v>
      </c>
      <c r="L208" s="368">
        <v>823466211.1099999</v>
      </c>
      <c r="M208" s="369">
        <v>848948437.70000005</v>
      </c>
      <c r="N208" s="370">
        <v>873430238.42000008</v>
      </c>
      <c r="O208" s="371">
        <v>906236101.40999985</v>
      </c>
      <c r="P208" s="372">
        <v>963312286.43999994</v>
      </c>
      <c r="Q208" s="362">
        <v>1010058740.9000001</v>
      </c>
      <c r="R208" s="213">
        <f t="shared" si="5"/>
        <v>835331923.61541653</v>
      </c>
      <c r="S208" s="188"/>
      <c r="T208" s="223"/>
      <c r="U208" s="223"/>
      <c r="V208" s="223"/>
      <c r="W208" s="223"/>
    </row>
    <row r="209" spans="1:23" ht="15.75" thickTop="1">
      <c r="A209" s="199"/>
      <c r="B209" s="199"/>
      <c r="C209" s="209"/>
      <c r="D209" s="210"/>
      <c r="E209" s="211"/>
      <c r="F209" s="335"/>
      <c r="G209" s="213"/>
      <c r="H209" s="213"/>
      <c r="I209" s="214"/>
      <c r="J209" s="215"/>
      <c r="K209" s="216"/>
      <c r="L209" s="217"/>
      <c r="M209" s="218"/>
      <c r="N209" s="219"/>
      <c r="O209" s="220"/>
      <c r="P209" s="336"/>
      <c r="Q209" s="211"/>
      <c r="R209" s="213">
        <f t="shared" si="5"/>
        <v>0</v>
      </c>
      <c r="S209" s="188"/>
      <c r="T209" s="223"/>
      <c r="U209" s="223"/>
      <c r="V209" s="223"/>
      <c r="W209" s="223"/>
    </row>
    <row r="210" spans="1:23" ht="15">
      <c r="A210" s="199"/>
      <c r="B210" s="199"/>
      <c r="C210" s="209"/>
      <c r="D210" s="210"/>
      <c r="E210" s="211"/>
      <c r="F210" s="335"/>
      <c r="G210" s="213"/>
      <c r="H210" s="213"/>
      <c r="I210" s="214"/>
      <c r="J210" s="215"/>
      <c r="K210" s="216"/>
      <c r="L210" s="217"/>
      <c r="M210" s="218"/>
      <c r="N210" s="219"/>
      <c r="O210" s="220"/>
      <c r="P210" s="336"/>
      <c r="Q210" s="211"/>
      <c r="R210" s="213">
        <f t="shared" si="5"/>
        <v>0</v>
      </c>
      <c r="S210" s="188"/>
      <c r="T210" s="223"/>
      <c r="U210" s="223"/>
      <c r="V210" s="223"/>
      <c r="W210" s="223"/>
    </row>
    <row r="211" spans="1:23" ht="15">
      <c r="A211" s="199" t="s">
        <v>459</v>
      </c>
      <c r="B211" s="199" t="s">
        <v>176</v>
      </c>
      <c r="C211" s="199" t="str">
        <f>+A211</f>
        <v>2010</v>
      </c>
      <c r="D211" s="304" t="s">
        <v>460</v>
      </c>
      <c r="E211" s="211">
        <v>-1000</v>
      </c>
      <c r="F211" s="335">
        <v>-1000</v>
      </c>
      <c r="G211" s="213">
        <v>-1000</v>
      </c>
      <c r="H211" s="213">
        <v>-1000</v>
      </c>
      <c r="I211" s="214">
        <v>-1000</v>
      </c>
      <c r="J211" s="215">
        <v>-1000</v>
      </c>
      <c r="K211" s="216">
        <v>-1000</v>
      </c>
      <c r="L211" s="217">
        <v>-1000</v>
      </c>
      <c r="M211" s="218">
        <v>-1000</v>
      </c>
      <c r="N211" s="219">
        <v>-1000</v>
      </c>
      <c r="O211" s="220">
        <v>-1000</v>
      </c>
      <c r="P211" s="336">
        <v>-1000</v>
      </c>
      <c r="Q211" s="211">
        <v>-1000</v>
      </c>
      <c r="R211" s="213">
        <f t="shared" ref="R211:R274" si="7">((E211+Q211)+((F211+G211+H211+I211+J211+K211+L211+M211+N211+O211+P211)*2))/24</f>
        <v>-1000</v>
      </c>
      <c r="S211" s="188"/>
      <c r="T211" s="223"/>
      <c r="U211" s="223"/>
      <c r="V211" s="223"/>
      <c r="W211" s="223"/>
    </row>
    <row r="212" spans="1:23" ht="15">
      <c r="A212" s="199" t="s">
        <v>461</v>
      </c>
      <c r="B212" s="199" t="s">
        <v>22</v>
      </c>
      <c r="C212" s="209" t="str">
        <f>A212&amp;"."&amp;B212</f>
        <v>2160.1</v>
      </c>
      <c r="D212" s="304" t="s">
        <v>462</v>
      </c>
      <c r="E212" s="211">
        <v>-40205542.240000002</v>
      </c>
      <c r="F212" s="335">
        <v>-33853140.740000002</v>
      </c>
      <c r="G212" s="213">
        <v>-33853140.740000002</v>
      </c>
      <c r="H212" s="213">
        <v>-33853140.740000002</v>
      </c>
      <c r="I212" s="214">
        <v>-33853140.740000002</v>
      </c>
      <c r="J212" s="215">
        <v>-33853140.740000002</v>
      </c>
      <c r="K212" s="216">
        <v>-33853140.740000002</v>
      </c>
      <c r="L212" s="217">
        <v>-33853140.740000002</v>
      </c>
      <c r="M212" s="218">
        <v>-33853140.740000002</v>
      </c>
      <c r="N212" s="219">
        <v>-33853140.740000002</v>
      </c>
      <c r="O212" s="220">
        <v>-33853140.740000002</v>
      </c>
      <c r="P212" s="336">
        <v>-33853140.740000002</v>
      </c>
      <c r="Q212" s="211">
        <v>-31852511.100000001</v>
      </c>
      <c r="R212" s="213">
        <f t="shared" si="7"/>
        <v>-34034464.567500003</v>
      </c>
      <c r="S212" s="188"/>
      <c r="T212" s="223"/>
      <c r="U212" s="186"/>
      <c r="V212" s="186"/>
      <c r="W212" s="186"/>
    </row>
    <row r="213" spans="1:23" ht="15">
      <c r="A213" s="199" t="s">
        <v>461</v>
      </c>
      <c r="B213" s="199" t="s">
        <v>25</v>
      </c>
      <c r="C213" s="209" t="str">
        <f>A213&amp;"."&amp;B213</f>
        <v>2160.2</v>
      </c>
      <c r="D213" s="304" t="s">
        <v>463</v>
      </c>
      <c r="E213" s="211">
        <v>0</v>
      </c>
      <c r="F213" s="335">
        <v>0</v>
      </c>
      <c r="G213" s="213">
        <v>0</v>
      </c>
      <c r="H213" s="213">
        <v>0</v>
      </c>
      <c r="I213" s="214">
        <v>0</v>
      </c>
      <c r="J213" s="215">
        <v>0</v>
      </c>
      <c r="K213" s="216">
        <v>0</v>
      </c>
      <c r="L213" s="217">
        <v>0</v>
      </c>
      <c r="M213" s="218">
        <v>0</v>
      </c>
      <c r="N213" s="219">
        <v>0</v>
      </c>
      <c r="O213" s="220">
        <v>0</v>
      </c>
      <c r="P213" s="336">
        <v>0</v>
      </c>
      <c r="Q213" s="211">
        <v>0</v>
      </c>
      <c r="R213" s="213">
        <f t="shared" si="7"/>
        <v>0</v>
      </c>
      <c r="S213" s="188"/>
      <c r="T213" s="223"/>
      <c r="U213" s="186"/>
      <c r="V213" s="186"/>
      <c r="W213" s="186"/>
    </row>
    <row r="214" spans="1:23" ht="15">
      <c r="A214" s="199" t="s">
        <v>461</v>
      </c>
      <c r="B214" s="199" t="s">
        <v>27</v>
      </c>
      <c r="C214" s="209" t="str">
        <f>A214&amp;"."&amp;B214</f>
        <v>2160.3</v>
      </c>
      <c r="D214" s="304" t="s">
        <v>464</v>
      </c>
      <c r="E214" s="211">
        <v>15598</v>
      </c>
      <c r="F214" s="335">
        <v>2230</v>
      </c>
      <c r="G214" s="213">
        <v>4460</v>
      </c>
      <c r="H214" s="213">
        <v>6695</v>
      </c>
      <c r="I214" s="214">
        <v>8930</v>
      </c>
      <c r="J214" s="215">
        <v>11165</v>
      </c>
      <c r="K214" s="216">
        <v>13400</v>
      </c>
      <c r="L214" s="217">
        <v>15635</v>
      </c>
      <c r="M214" s="218">
        <v>17870</v>
      </c>
      <c r="N214" s="219">
        <v>20105</v>
      </c>
      <c r="O214" s="220">
        <v>22340</v>
      </c>
      <c r="P214" s="336">
        <v>24575</v>
      </c>
      <c r="Q214" s="211">
        <v>38242</v>
      </c>
      <c r="R214" s="213">
        <f t="shared" si="7"/>
        <v>14527.083333333334</v>
      </c>
      <c r="S214" s="188"/>
      <c r="T214" s="223"/>
      <c r="U214" s="186"/>
      <c r="V214" s="186"/>
      <c r="W214" s="186"/>
    </row>
    <row r="215" spans="1:23" ht="15">
      <c r="A215" s="199" t="s">
        <v>465</v>
      </c>
      <c r="B215" s="199" t="s">
        <v>22</v>
      </c>
      <c r="C215" s="209" t="str">
        <f>A215&amp;"."&amp;B215</f>
        <v>2161.1</v>
      </c>
      <c r="D215" s="304" t="s">
        <v>466</v>
      </c>
      <c r="E215" s="211">
        <v>2000629.64</v>
      </c>
      <c r="F215" s="335">
        <v>2000629.64</v>
      </c>
      <c r="G215" s="213">
        <v>2000629.64</v>
      </c>
      <c r="H215" s="213">
        <v>2000629.64</v>
      </c>
      <c r="I215" s="214">
        <v>2000629.64</v>
      </c>
      <c r="J215" s="215">
        <v>2000629.64</v>
      </c>
      <c r="K215" s="216">
        <v>2000629.64</v>
      </c>
      <c r="L215" s="217">
        <v>2000629.64</v>
      </c>
      <c r="M215" s="218">
        <v>2000629.64</v>
      </c>
      <c r="N215" s="219">
        <v>2000629.64</v>
      </c>
      <c r="O215" s="220">
        <v>2000629.64</v>
      </c>
      <c r="P215" s="336">
        <v>2000629.64</v>
      </c>
      <c r="Q215" s="211">
        <v>0</v>
      </c>
      <c r="R215" s="213">
        <f t="shared" si="7"/>
        <v>1917270.071666667</v>
      </c>
      <c r="S215" s="188"/>
      <c r="T215" s="223"/>
      <c r="U215" s="186"/>
      <c r="V215" s="186"/>
      <c r="W215" s="186"/>
    </row>
    <row r="216" spans="1:23" ht="15">
      <c r="A216" s="199" t="s">
        <v>467</v>
      </c>
      <c r="B216" s="199" t="s">
        <v>176</v>
      </c>
      <c r="C216" s="209" t="str">
        <f>+A216</f>
        <v>2071</v>
      </c>
      <c r="D216" s="304" t="s">
        <v>468</v>
      </c>
      <c r="E216" s="211">
        <v>-160698667.75</v>
      </c>
      <c r="F216" s="335">
        <v>-160698667.75</v>
      </c>
      <c r="G216" s="213">
        <v>-160553016.58000001</v>
      </c>
      <c r="H216" s="213">
        <v>-160553016.58000001</v>
      </c>
      <c r="I216" s="214">
        <v>-160553016.58000001</v>
      </c>
      <c r="J216" s="215">
        <v>-162553016.58000001</v>
      </c>
      <c r="K216" s="216">
        <v>-162553016.58000001</v>
      </c>
      <c r="L216" s="217">
        <v>-162553016.58000001</v>
      </c>
      <c r="M216" s="218">
        <v>-162553016.58000001</v>
      </c>
      <c r="N216" s="219">
        <v>-182553016.58000001</v>
      </c>
      <c r="O216" s="220">
        <v>-182553016.58000001</v>
      </c>
      <c r="P216" s="336">
        <v>-182553016.58000001</v>
      </c>
      <c r="Q216" s="211">
        <v>-192553016.58000001</v>
      </c>
      <c r="R216" s="213">
        <f t="shared" si="7"/>
        <v>-168071222.97624999</v>
      </c>
      <c r="S216" s="188"/>
      <c r="T216" s="223"/>
      <c r="U216" s="186"/>
      <c r="V216" s="186"/>
      <c r="W216" s="186"/>
    </row>
    <row r="217" spans="1:23" ht="15">
      <c r="A217" s="199" t="s">
        <v>469</v>
      </c>
      <c r="B217" s="199" t="s">
        <v>176</v>
      </c>
      <c r="C217" s="199" t="str">
        <f>+A217</f>
        <v>2100</v>
      </c>
      <c r="D217" s="304" t="s">
        <v>470</v>
      </c>
      <c r="E217" s="211">
        <v>0</v>
      </c>
      <c r="F217" s="335">
        <v>0</v>
      </c>
      <c r="G217" s="213">
        <v>0</v>
      </c>
      <c r="H217" s="213">
        <v>0</v>
      </c>
      <c r="I217" s="214">
        <v>0</v>
      </c>
      <c r="J217" s="215">
        <v>0</v>
      </c>
      <c r="K217" s="216">
        <v>0</v>
      </c>
      <c r="L217" s="217">
        <v>0</v>
      </c>
      <c r="M217" s="218">
        <v>0</v>
      </c>
      <c r="N217" s="219">
        <v>0</v>
      </c>
      <c r="O217" s="220">
        <v>0</v>
      </c>
      <c r="P217" s="336">
        <v>0</v>
      </c>
      <c r="Q217" s="211">
        <v>0</v>
      </c>
      <c r="R217" s="213">
        <f t="shared" si="7"/>
        <v>0</v>
      </c>
      <c r="S217" s="188"/>
      <c r="T217" s="223"/>
      <c r="U217" s="186"/>
      <c r="V217" s="186"/>
      <c r="W217" s="186"/>
    </row>
    <row r="218" spans="1:23" ht="15">
      <c r="A218" s="199" t="s">
        <v>471</v>
      </c>
      <c r="B218" s="199" t="s">
        <v>176</v>
      </c>
      <c r="C218" s="199" t="str">
        <f>+A218</f>
        <v>2110</v>
      </c>
      <c r="D218" s="304" t="s">
        <v>472</v>
      </c>
      <c r="E218" s="211">
        <v>0</v>
      </c>
      <c r="F218" s="335">
        <v>0</v>
      </c>
      <c r="G218" s="213">
        <v>0</v>
      </c>
      <c r="H218" s="213">
        <v>0</v>
      </c>
      <c r="I218" s="214">
        <v>0</v>
      </c>
      <c r="J218" s="215">
        <v>0</v>
      </c>
      <c r="K218" s="216">
        <v>0</v>
      </c>
      <c r="L218" s="217">
        <v>0</v>
      </c>
      <c r="M218" s="218">
        <v>0</v>
      </c>
      <c r="N218" s="219">
        <v>0</v>
      </c>
      <c r="O218" s="220">
        <v>0</v>
      </c>
      <c r="P218" s="336">
        <v>0</v>
      </c>
      <c r="Q218" s="211">
        <v>0</v>
      </c>
      <c r="R218" s="213">
        <f t="shared" si="7"/>
        <v>0</v>
      </c>
      <c r="S218" s="188"/>
      <c r="T218" s="223"/>
      <c r="U218" s="186"/>
      <c r="V218" s="186"/>
      <c r="W218" s="186"/>
    </row>
    <row r="219" spans="1:23" ht="15">
      <c r="A219" s="199" t="s">
        <v>473</v>
      </c>
      <c r="B219" s="199" t="s">
        <v>176</v>
      </c>
      <c r="C219" s="209" t="str">
        <f>+A219</f>
        <v>2190</v>
      </c>
      <c r="D219" s="304" t="s">
        <v>474</v>
      </c>
      <c r="E219" s="211">
        <v>0</v>
      </c>
      <c r="F219" s="335">
        <v>0</v>
      </c>
      <c r="G219" s="213">
        <v>0</v>
      </c>
      <c r="H219" s="213">
        <v>-1248016.49</v>
      </c>
      <c r="I219" s="214">
        <v>-1248016.49</v>
      </c>
      <c r="J219" s="215">
        <v>-1248016.49</v>
      </c>
      <c r="K219" s="216">
        <v>-1248016.49</v>
      </c>
      <c r="L219" s="217">
        <v>-1248016.49</v>
      </c>
      <c r="M219" s="218">
        <v>-1248016.49</v>
      </c>
      <c r="N219" s="219">
        <v>-1248016.49</v>
      </c>
      <c r="O219" s="220">
        <v>-1248016.49</v>
      </c>
      <c r="P219" s="336">
        <v>-1248052.04</v>
      </c>
      <c r="Q219" s="211">
        <v>-1270660.5</v>
      </c>
      <c r="R219" s="213">
        <f t="shared" si="7"/>
        <v>-988959.51750000007</v>
      </c>
      <c r="S219" s="188"/>
      <c r="T219" s="223"/>
      <c r="U219" s="186"/>
      <c r="V219" s="186"/>
      <c r="W219" s="186"/>
    </row>
    <row r="220" spans="1:23" ht="15">
      <c r="A220" s="199" t="s">
        <v>475</v>
      </c>
      <c r="B220" s="199" t="s">
        <v>176</v>
      </c>
      <c r="C220" s="209" t="str">
        <f>+A220</f>
        <v>2141</v>
      </c>
      <c r="D220" s="304" t="s">
        <v>476</v>
      </c>
      <c r="E220" s="211">
        <v>0</v>
      </c>
      <c r="F220" s="335">
        <v>0</v>
      </c>
      <c r="G220" s="213">
        <v>0</v>
      </c>
      <c r="H220" s="213">
        <v>0</v>
      </c>
      <c r="I220" s="214">
        <v>0</v>
      </c>
      <c r="J220" s="215">
        <v>0</v>
      </c>
      <c r="K220" s="216">
        <v>0</v>
      </c>
      <c r="L220" s="217">
        <v>0</v>
      </c>
      <c r="M220" s="218">
        <v>0</v>
      </c>
      <c r="N220" s="219">
        <v>0</v>
      </c>
      <c r="O220" s="220">
        <v>0</v>
      </c>
      <c r="P220" s="336">
        <v>0</v>
      </c>
      <c r="Q220" s="211">
        <v>0</v>
      </c>
      <c r="R220" s="213">
        <f t="shared" si="7"/>
        <v>0</v>
      </c>
      <c r="S220" s="188"/>
      <c r="T220" s="223"/>
      <c r="U220" s="186"/>
      <c r="V220" s="186"/>
      <c r="W220" s="186"/>
    </row>
    <row r="221" spans="1:23" ht="15">
      <c r="A221" s="199"/>
      <c r="B221" s="199"/>
      <c r="C221" s="209"/>
      <c r="D221" s="304"/>
      <c r="E221" s="211"/>
      <c r="F221" s="335"/>
      <c r="G221" s="213"/>
      <c r="H221" s="213"/>
      <c r="I221" s="214"/>
      <c r="J221" s="215"/>
      <c r="K221" s="216"/>
      <c r="L221" s="217"/>
      <c r="M221" s="218"/>
      <c r="N221" s="219"/>
      <c r="O221" s="220"/>
      <c r="P221" s="336"/>
      <c r="Q221" s="211"/>
      <c r="R221" s="213">
        <f t="shared" si="7"/>
        <v>0</v>
      </c>
      <c r="S221" s="188"/>
      <c r="T221" s="223"/>
      <c r="U221" s="186"/>
      <c r="V221" s="186"/>
      <c r="W221" s="186"/>
    </row>
    <row r="222" spans="1:23" ht="15">
      <c r="A222" s="199"/>
      <c r="B222" s="199"/>
      <c r="C222" s="209"/>
      <c r="D222" s="304" t="s">
        <v>477</v>
      </c>
      <c r="E222" s="237">
        <v>-198888982.34999999</v>
      </c>
      <c r="F222" s="340">
        <v>-192549948.84999999</v>
      </c>
      <c r="G222" s="239">
        <v>-192402067.68000001</v>
      </c>
      <c r="H222" s="239">
        <v>-193647849.17000002</v>
      </c>
      <c r="I222" s="240">
        <v>-193645614.17000002</v>
      </c>
      <c r="J222" s="241">
        <v>-195643379.17000002</v>
      </c>
      <c r="K222" s="242">
        <v>-195641144.17000002</v>
      </c>
      <c r="L222" s="243">
        <v>-195638909.17000002</v>
      </c>
      <c r="M222" s="244">
        <v>-195636674.17000002</v>
      </c>
      <c r="N222" s="245">
        <v>-215634439.17000002</v>
      </c>
      <c r="O222" s="246">
        <v>-215632204.17000002</v>
      </c>
      <c r="P222" s="341">
        <v>-215630004.72</v>
      </c>
      <c r="Q222" s="237">
        <v>-225638946.18000001</v>
      </c>
      <c r="R222" s="213">
        <f t="shared" si="7"/>
        <v>-201163849.90625003</v>
      </c>
      <c r="S222" s="188"/>
      <c r="T222" s="224">
        <f>R222</f>
        <v>-201163849.90625003</v>
      </c>
      <c r="U222" s="186"/>
      <c r="V222" s="186"/>
      <c r="W222" s="186"/>
    </row>
    <row r="223" spans="1:23" ht="15">
      <c r="A223" s="199"/>
      <c r="B223" s="199"/>
      <c r="C223" s="209"/>
      <c r="D223" s="304"/>
      <c r="E223" s="251"/>
      <c r="F223" s="349"/>
      <c r="G223" s="253"/>
      <c r="H223" s="253"/>
      <c r="I223" s="254"/>
      <c r="J223" s="255"/>
      <c r="K223" s="256"/>
      <c r="L223" s="257"/>
      <c r="M223" s="258"/>
      <c r="N223" s="259"/>
      <c r="O223" s="260"/>
      <c r="P223" s="343"/>
      <c r="Q223" s="251"/>
      <c r="R223" s="213">
        <f t="shared" si="7"/>
        <v>0</v>
      </c>
      <c r="S223" s="188"/>
      <c r="T223" s="223"/>
      <c r="U223" s="186"/>
      <c r="V223" s="186"/>
      <c r="W223" s="186"/>
    </row>
    <row r="224" spans="1:23" ht="15">
      <c r="A224" s="222" t="s">
        <v>478</v>
      </c>
      <c r="B224" s="199" t="s">
        <v>46</v>
      </c>
      <c r="C224" s="209" t="str">
        <f t="shared" ref="C224:C242" si="8">A224&amp;"."&amp;B224</f>
        <v>2240.12</v>
      </c>
      <c r="D224" s="373" t="s">
        <v>479</v>
      </c>
      <c r="E224" s="211">
        <v>-20000000</v>
      </c>
      <c r="F224" s="335">
        <v>-20000000</v>
      </c>
      <c r="G224" s="213">
        <v>-20000000</v>
      </c>
      <c r="H224" s="213">
        <v>-20000000</v>
      </c>
      <c r="I224" s="214">
        <v>-20000000</v>
      </c>
      <c r="J224" s="215">
        <v>-20000000</v>
      </c>
      <c r="K224" s="216">
        <v>-20000000</v>
      </c>
      <c r="L224" s="217">
        <v>-20000000</v>
      </c>
      <c r="M224" s="218">
        <v>-20000000</v>
      </c>
      <c r="N224" s="219">
        <v>-20000000</v>
      </c>
      <c r="O224" s="220">
        <v>-20000000</v>
      </c>
      <c r="P224" s="336">
        <v>-20000000</v>
      </c>
      <c r="Q224" s="211">
        <v>-20000000</v>
      </c>
      <c r="R224" s="213">
        <f t="shared" si="7"/>
        <v>-20000000</v>
      </c>
      <c r="S224" s="188"/>
      <c r="T224" s="223"/>
      <c r="U224" s="186"/>
      <c r="V224" s="186"/>
      <c r="W224" s="186"/>
    </row>
    <row r="225" spans="1:23" ht="15">
      <c r="A225" s="222" t="s">
        <v>478</v>
      </c>
      <c r="B225" s="199" t="s">
        <v>314</v>
      </c>
      <c r="C225" s="209" t="str">
        <f t="shared" si="8"/>
        <v>2240.13</v>
      </c>
      <c r="D225" s="373" t="s">
        <v>480</v>
      </c>
      <c r="E225" s="211">
        <v>-15000000</v>
      </c>
      <c r="F225" s="335">
        <v>-15000000</v>
      </c>
      <c r="G225" s="213">
        <v>-15000000</v>
      </c>
      <c r="H225" s="213">
        <v>-15000000</v>
      </c>
      <c r="I225" s="214">
        <v>-15000000</v>
      </c>
      <c r="J225" s="215">
        <v>-15000000</v>
      </c>
      <c r="K225" s="216">
        <v>-15000000</v>
      </c>
      <c r="L225" s="217">
        <v>-15000000</v>
      </c>
      <c r="M225" s="218">
        <v>-15000000</v>
      </c>
      <c r="N225" s="219">
        <v>-15000000</v>
      </c>
      <c r="O225" s="220">
        <v>-15000000</v>
      </c>
      <c r="P225" s="336">
        <v>-15000000</v>
      </c>
      <c r="Q225" s="211">
        <v>-15000000</v>
      </c>
      <c r="R225" s="213">
        <f t="shared" si="7"/>
        <v>-15000000</v>
      </c>
      <c r="S225" s="188"/>
      <c r="T225" s="223"/>
      <c r="U225" s="186"/>
      <c r="V225" s="186"/>
      <c r="W225" s="186"/>
    </row>
    <row r="226" spans="1:23" ht="26.25">
      <c r="A226" s="222" t="s">
        <v>478</v>
      </c>
      <c r="B226" s="199" t="s">
        <v>316</v>
      </c>
      <c r="C226" s="209" t="str">
        <f t="shared" si="8"/>
        <v>2240.17</v>
      </c>
      <c r="D226" s="373" t="s">
        <v>481</v>
      </c>
      <c r="E226" s="211">
        <v>-24471000</v>
      </c>
      <c r="F226" s="335">
        <v>-24471000</v>
      </c>
      <c r="G226" s="213">
        <v>-24471000</v>
      </c>
      <c r="H226" s="213">
        <v>-24471000</v>
      </c>
      <c r="I226" s="214">
        <v>-24471000</v>
      </c>
      <c r="J226" s="215">
        <v>-24471000</v>
      </c>
      <c r="K226" s="216">
        <v>-24471000</v>
      </c>
      <c r="L226" s="217">
        <v>-24471000</v>
      </c>
      <c r="M226" s="218">
        <v>-24446000</v>
      </c>
      <c r="N226" s="219">
        <v>-24446000</v>
      </c>
      <c r="O226" s="220">
        <v>-24446000</v>
      </c>
      <c r="P226" s="336">
        <v>-24431000</v>
      </c>
      <c r="Q226" s="211">
        <v>-24431000</v>
      </c>
      <c r="R226" s="213">
        <f t="shared" si="7"/>
        <v>-24459750</v>
      </c>
      <c r="S226" s="188"/>
      <c r="T226" s="223"/>
      <c r="U226" s="186"/>
      <c r="V226" s="186"/>
      <c r="W226" s="186"/>
    </row>
    <row r="227" spans="1:23" ht="15">
      <c r="A227" s="222" t="s">
        <v>478</v>
      </c>
      <c r="B227" s="199" t="s">
        <v>318</v>
      </c>
      <c r="C227" s="209" t="str">
        <f t="shared" si="8"/>
        <v>2240.18</v>
      </c>
      <c r="D227" s="373" t="s">
        <v>482</v>
      </c>
      <c r="E227" s="211">
        <v>-15000000</v>
      </c>
      <c r="F227" s="335">
        <v>-15000000</v>
      </c>
      <c r="G227" s="213">
        <v>-15000000</v>
      </c>
      <c r="H227" s="213">
        <v>-15000000</v>
      </c>
      <c r="I227" s="214">
        <v>-15000000</v>
      </c>
      <c r="J227" s="215">
        <v>-15000000</v>
      </c>
      <c r="K227" s="216">
        <v>-15000000</v>
      </c>
      <c r="L227" s="217">
        <v>-15000000</v>
      </c>
      <c r="M227" s="218">
        <v>-15000000</v>
      </c>
      <c r="N227" s="219">
        <v>-15000000</v>
      </c>
      <c r="O227" s="220">
        <v>-15000000</v>
      </c>
      <c r="P227" s="336">
        <v>-15000000</v>
      </c>
      <c r="Q227" s="211">
        <v>-15000000</v>
      </c>
      <c r="R227" s="213">
        <f t="shared" si="7"/>
        <v>-15000000</v>
      </c>
      <c r="S227" s="188"/>
      <c r="T227" s="223"/>
      <c r="U227" s="186"/>
      <c r="V227" s="186"/>
      <c r="W227" s="186"/>
    </row>
    <row r="228" spans="1:23" ht="15">
      <c r="A228" s="222" t="s">
        <v>478</v>
      </c>
      <c r="B228" s="199" t="s">
        <v>320</v>
      </c>
      <c r="C228" s="209" t="str">
        <f t="shared" si="8"/>
        <v>2240.19</v>
      </c>
      <c r="D228" s="373" t="s">
        <v>483</v>
      </c>
      <c r="E228" s="211">
        <v>-40000000</v>
      </c>
      <c r="F228" s="335">
        <v>-40000000</v>
      </c>
      <c r="G228" s="213">
        <v>-40000000</v>
      </c>
      <c r="H228" s="213">
        <v>-40000000</v>
      </c>
      <c r="I228" s="214">
        <v>-40000000</v>
      </c>
      <c r="J228" s="215">
        <v>-40000000</v>
      </c>
      <c r="K228" s="216">
        <v>-40000000</v>
      </c>
      <c r="L228" s="217">
        <v>-40000000</v>
      </c>
      <c r="M228" s="218">
        <v>-40000000</v>
      </c>
      <c r="N228" s="219">
        <v>-40000000</v>
      </c>
      <c r="O228" s="220">
        <v>-40000000</v>
      </c>
      <c r="P228" s="336">
        <v>-40000000</v>
      </c>
      <c r="Q228" s="211">
        <v>-40000000</v>
      </c>
      <c r="R228" s="213">
        <f t="shared" si="7"/>
        <v>-40000000</v>
      </c>
      <c r="S228" s="188"/>
      <c r="T228" s="223"/>
      <c r="U228" s="186"/>
      <c r="V228" s="186"/>
      <c r="W228" s="186"/>
    </row>
    <row r="229" spans="1:23" ht="15">
      <c r="A229" s="222" t="s">
        <v>478</v>
      </c>
      <c r="B229" s="222" t="s">
        <v>322</v>
      </c>
      <c r="C229" s="209" t="str">
        <f>A229&amp;"."&amp;B229</f>
        <v>2240.20</v>
      </c>
      <c r="D229" s="374" t="s">
        <v>484</v>
      </c>
      <c r="E229" s="211">
        <v>-25000000</v>
      </c>
      <c r="F229" s="335">
        <v>-25000000</v>
      </c>
      <c r="G229" s="213">
        <v>-25000000</v>
      </c>
      <c r="H229" s="213">
        <v>-25000000</v>
      </c>
      <c r="I229" s="214">
        <v>-25000000</v>
      </c>
      <c r="J229" s="215">
        <v>-25000000</v>
      </c>
      <c r="K229" s="216">
        <v>-25000000</v>
      </c>
      <c r="L229" s="217">
        <v>-25000000</v>
      </c>
      <c r="M229" s="218">
        <v>-25000000</v>
      </c>
      <c r="N229" s="219">
        <v>-25000000</v>
      </c>
      <c r="O229" s="220">
        <v>-25000000</v>
      </c>
      <c r="P229" s="336">
        <v>-25000000</v>
      </c>
      <c r="Q229" s="211">
        <v>-25000000</v>
      </c>
      <c r="R229" s="213">
        <f t="shared" si="7"/>
        <v>-25000000</v>
      </c>
      <c r="S229" s="188"/>
      <c r="T229" s="223"/>
      <c r="U229" s="186"/>
      <c r="V229" s="186"/>
      <c r="W229" s="186"/>
    </row>
    <row r="230" spans="1:23" ht="15">
      <c r="A230" s="222" t="s">
        <v>478</v>
      </c>
      <c r="B230" s="222" t="s">
        <v>324</v>
      </c>
      <c r="C230" s="209" t="str">
        <f>A230&amp;"."&amp;B230</f>
        <v>2240.21</v>
      </c>
      <c r="D230" s="374" t="s">
        <v>485</v>
      </c>
      <c r="E230" s="211">
        <v>-25000000</v>
      </c>
      <c r="F230" s="335">
        <v>-25000000</v>
      </c>
      <c r="G230" s="213">
        <v>-25000000</v>
      </c>
      <c r="H230" s="213">
        <v>-25000000</v>
      </c>
      <c r="I230" s="214">
        <v>-25000000</v>
      </c>
      <c r="J230" s="215">
        <v>-25000000</v>
      </c>
      <c r="K230" s="216">
        <v>-25000000</v>
      </c>
      <c r="L230" s="217">
        <v>-25000000</v>
      </c>
      <c r="M230" s="218">
        <v>-25000000</v>
      </c>
      <c r="N230" s="219">
        <v>-25000000</v>
      </c>
      <c r="O230" s="220">
        <v>-25000000</v>
      </c>
      <c r="P230" s="336">
        <v>-25000000</v>
      </c>
      <c r="Q230" s="211">
        <v>-25000000</v>
      </c>
      <c r="R230" s="213">
        <f t="shared" si="7"/>
        <v>-25000000</v>
      </c>
      <c r="S230" s="188"/>
      <c r="T230" s="223"/>
      <c r="U230" s="186"/>
      <c r="V230" s="186"/>
      <c r="W230" s="186"/>
    </row>
    <row r="231" spans="1:23" ht="15">
      <c r="A231" s="222" t="s">
        <v>478</v>
      </c>
      <c r="B231" s="222" t="s">
        <v>327</v>
      </c>
      <c r="C231" s="209" t="str">
        <f t="shared" ref="C231:C234" si="9">A231&amp;"."&amp;B231</f>
        <v>2240.23</v>
      </c>
      <c r="D231" s="374" t="s">
        <v>486</v>
      </c>
      <c r="E231" s="345">
        <v>-12500000</v>
      </c>
      <c r="F231" s="345">
        <v>-12500000</v>
      </c>
      <c r="G231" s="345">
        <v>-12500000</v>
      </c>
      <c r="H231" s="345">
        <v>-12500000</v>
      </c>
      <c r="I231" s="219">
        <v>-12500000</v>
      </c>
      <c r="J231" s="219">
        <v>-12500000</v>
      </c>
      <c r="K231" s="219">
        <v>-12500000</v>
      </c>
      <c r="L231" s="219">
        <v>-12500000</v>
      </c>
      <c r="M231" s="219">
        <v>-12500000</v>
      </c>
      <c r="N231" s="219">
        <v>-12500000</v>
      </c>
      <c r="O231" s="219">
        <v>-12500000</v>
      </c>
      <c r="P231" s="219">
        <v>-12500000</v>
      </c>
      <c r="Q231" s="219">
        <v>-12500000</v>
      </c>
      <c r="R231" s="213">
        <f t="shared" si="7"/>
        <v>-12500000</v>
      </c>
      <c r="S231" s="188"/>
      <c r="T231" s="223"/>
      <c r="U231" s="186"/>
      <c r="V231" s="186"/>
      <c r="W231" s="186"/>
    </row>
    <row r="232" spans="1:23" ht="15">
      <c r="A232" s="222" t="s">
        <v>478</v>
      </c>
      <c r="B232" s="222" t="s">
        <v>329</v>
      </c>
      <c r="C232" s="209" t="str">
        <f t="shared" si="9"/>
        <v>2240.24</v>
      </c>
      <c r="D232" s="374" t="s">
        <v>487</v>
      </c>
      <c r="E232" s="345">
        <v>-12500000</v>
      </c>
      <c r="F232" s="345">
        <v>-12500000</v>
      </c>
      <c r="G232" s="345">
        <v>-12500000</v>
      </c>
      <c r="H232" s="345">
        <v>-12500000</v>
      </c>
      <c r="I232" s="219">
        <v>-12500000</v>
      </c>
      <c r="J232" s="219">
        <v>-12500000</v>
      </c>
      <c r="K232" s="219">
        <v>-12500000</v>
      </c>
      <c r="L232" s="219">
        <v>-12500000</v>
      </c>
      <c r="M232" s="219">
        <v>-12500000</v>
      </c>
      <c r="N232" s="219">
        <v>-12500000</v>
      </c>
      <c r="O232" s="219">
        <v>-12500000</v>
      </c>
      <c r="P232" s="219">
        <v>-12500000</v>
      </c>
      <c r="Q232" s="219">
        <v>-12500000</v>
      </c>
      <c r="R232" s="213">
        <f t="shared" si="7"/>
        <v>-12500000</v>
      </c>
      <c r="S232" s="188"/>
      <c r="T232" s="223"/>
      <c r="U232" s="186"/>
      <c r="V232" s="186"/>
      <c r="W232" s="186"/>
    </row>
    <row r="233" spans="1:23" ht="15">
      <c r="A233" s="222" t="s">
        <v>478</v>
      </c>
      <c r="B233" s="222" t="s">
        <v>331</v>
      </c>
      <c r="C233" s="209" t="str">
        <f t="shared" si="9"/>
        <v>2240.25</v>
      </c>
      <c r="D233" s="374" t="s">
        <v>487</v>
      </c>
      <c r="E233" s="345">
        <v>-12500000</v>
      </c>
      <c r="F233" s="345">
        <v>-12500000</v>
      </c>
      <c r="G233" s="345">
        <v>-12500000</v>
      </c>
      <c r="H233" s="345">
        <v>-12500000</v>
      </c>
      <c r="I233" s="219">
        <v>-12500000</v>
      </c>
      <c r="J233" s="219">
        <v>-12500000</v>
      </c>
      <c r="K233" s="219">
        <v>-12500000</v>
      </c>
      <c r="L233" s="219">
        <v>-12500000</v>
      </c>
      <c r="M233" s="219">
        <v>-12500000</v>
      </c>
      <c r="N233" s="219">
        <v>-12500000</v>
      </c>
      <c r="O233" s="219">
        <v>-12500000</v>
      </c>
      <c r="P233" s="219">
        <v>-12500000</v>
      </c>
      <c r="Q233" s="219">
        <v>-12500000</v>
      </c>
      <c r="R233" s="213">
        <f t="shared" si="7"/>
        <v>-12500000</v>
      </c>
      <c r="S233" s="188"/>
      <c r="T233" s="223"/>
      <c r="U233" s="186"/>
      <c r="V233" s="186"/>
      <c r="W233" s="186"/>
    </row>
    <row r="234" spans="1:23" ht="15">
      <c r="A234" s="222" t="s">
        <v>478</v>
      </c>
      <c r="B234" s="222" t="s">
        <v>332</v>
      </c>
      <c r="C234" s="209" t="str">
        <f t="shared" si="9"/>
        <v>2240.26</v>
      </c>
      <c r="D234" s="374" t="s">
        <v>487</v>
      </c>
      <c r="E234" s="345">
        <v>-12500000</v>
      </c>
      <c r="F234" s="345">
        <v>-12500000</v>
      </c>
      <c r="G234" s="345">
        <v>-12500000</v>
      </c>
      <c r="H234" s="345">
        <v>-12500000</v>
      </c>
      <c r="I234" s="219">
        <v>-12500000</v>
      </c>
      <c r="J234" s="219">
        <v>-12500000</v>
      </c>
      <c r="K234" s="219">
        <v>-12500000</v>
      </c>
      <c r="L234" s="219">
        <v>-12500000</v>
      </c>
      <c r="M234" s="219">
        <v>-12500000</v>
      </c>
      <c r="N234" s="219">
        <v>-12500000</v>
      </c>
      <c r="O234" s="219">
        <v>-12500000</v>
      </c>
      <c r="P234" s="219">
        <v>-12500000</v>
      </c>
      <c r="Q234" s="219">
        <v>-12500000</v>
      </c>
      <c r="R234" s="213">
        <f t="shared" si="7"/>
        <v>-12500000</v>
      </c>
      <c r="S234" s="188"/>
      <c r="T234" s="223"/>
      <c r="U234" s="186"/>
      <c r="V234" s="186"/>
      <c r="W234" s="186"/>
    </row>
    <row r="235" spans="1:23" ht="15">
      <c r="A235" s="222" t="s">
        <v>478</v>
      </c>
      <c r="B235" s="222" t="s">
        <v>333</v>
      </c>
      <c r="C235" s="209" t="str">
        <f>A235&amp;"."&amp;B235</f>
        <v>2240.99</v>
      </c>
      <c r="D235" s="374" t="s">
        <v>488</v>
      </c>
      <c r="E235" s="345">
        <v>1979927.78</v>
      </c>
      <c r="F235" s="345">
        <v>1969046.11</v>
      </c>
      <c r="G235" s="345">
        <v>1958164.44</v>
      </c>
      <c r="H235" s="345">
        <v>1947282.77</v>
      </c>
      <c r="I235" s="219">
        <v>1936401.1</v>
      </c>
      <c r="J235" s="219">
        <v>1925519.43</v>
      </c>
      <c r="K235" s="219">
        <v>1914637.76</v>
      </c>
      <c r="L235" s="219">
        <v>1903756.09</v>
      </c>
      <c r="M235" s="219">
        <v>1892874.42</v>
      </c>
      <c r="N235" s="219">
        <v>1881992.75</v>
      </c>
      <c r="O235" s="219">
        <v>1871111.08</v>
      </c>
      <c r="P235" s="219">
        <v>1860229.41</v>
      </c>
      <c r="Q235" s="219">
        <v>1646971.61</v>
      </c>
      <c r="R235" s="213">
        <f t="shared" si="7"/>
        <v>1906205.4212499997</v>
      </c>
      <c r="S235" s="188"/>
      <c r="T235" s="223"/>
      <c r="U235" s="186"/>
      <c r="V235" s="186"/>
      <c r="W235" s="186"/>
    </row>
    <row r="236" spans="1:23" ht="26.25">
      <c r="A236" s="222" t="s">
        <v>489</v>
      </c>
      <c r="B236" s="222" t="s">
        <v>274</v>
      </c>
      <c r="C236" s="209" t="str">
        <f t="shared" si="8"/>
        <v>2241.02</v>
      </c>
      <c r="D236" s="375" t="s">
        <v>490</v>
      </c>
      <c r="E236" s="211">
        <v>0</v>
      </c>
      <c r="F236" s="335">
        <v>0</v>
      </c>
      <c r="G236" s="213">
        <v>0</v>
      </c>
      <c r="H236" s="213">
        <v>0</v>
      </c>
      <c r="I236" s="214">
        <v>0</v>
      </c>
      <c r="J236" s="215">
        <v>0</v>
      </c>
      <c r="K236" s="216">
        <v>0</v>
      </c>
      <c r="L236" s="217">
        <v>0</v>
      </c>
      <c r="M236" s="218">
        <v>0</v>
      </c>
      <c r="N236" s="219">
        <v>0</v>
      </c>
      <c r="O236" s="220">
        <v>0</v>
      </c>
      <c r="P236" s="336">
        <v>0</v>
      </c>
      <c r="Q236" s="211">
        <v>0</v>
      </c>
      <c r="R236" s="213">
        <f t="shared" si="7"/>
        <v>0</v>
      </c>
      <c r="S236" s="188"/>
      <c r="T236" s="223"/>
      <c r="U236" s="186"/>
      <c r="V236" s="186"/>
      <c r="W236" s="186"/>
    </row>
    <row r="237" spans="1:23" ht="26.25">
      <c r="A237" s="222" t="s">
        <v>489</v>
      </c>
      <c r="B237" s="222" t="s">
        <v>339</v>
      </c>
      <c r="C237" s="209" t="str">
        <f t="shared" si="8"/>
        <v>2241.03</v>
      </c>
      <c r="D237" s="375" t="s">
        <v>491</v>
      </c>
      <c r="E237" s="211">
        <v>0</v>
      </c>
      <c r="F237" s="335">
        <v>0</v>
      </c>
      <c r="G237" s="213">
        <v>0</v>
      </c>
      <c r="H237" s="213">
        <v>0</v>
      </c>
      <c r="I237" s="214">
        <v>0</v>
      </c>
      <c r="J237" s="215">
        <v>0</v>
      </c>
      <c r="K237" s="216">
        <v>0</v>
      </c>
      <c r="L237" s="217">
        <v>0</v>
      </c>
      <c r="M237" s="218">
        <v>0</v>
      </c>
      <c r="N237" s="219">
        <v>0</v>
      </c>
      <c r="O237" s="220">
        <v>0</v>
      </c>
      <c r="P237" s="336">
        <v>0</v>
      </c>
      <c r="Q237" s="211">
        <v>0</v>
      </c>
      <c r="R237" s="213">
        <f t="shared" si="7"/>
        <v>0</v>
      </c>
      <c r="S237" s="188"/>
      <c r="T237" s="223"/>
      <c r="U237" s="186"/>
      <c r="V237" s="186"/>
      <c r="W237" s="186"/>
    </row>
    <row r="238" spans="1:23" ht="26.25">
      <c r="A238" s="222" t="s">
        <v>489</v>
      </c>
      <c r="B238" s="222" t="s">
        <v>276</v>
      </c>
      <c r="C238" s="209" t="str">
        <f t="shared" si="8"/>
        <v>2241.04</v>
      </c>
      <c r="D238" s="375" t="s">
        <v>492</v>
      </c>
      <c r="E238" s="211">
        <v>0</v>
      </c>
      <c r="F238" s="335">
        <v>0</v>
      </c>
      <c r="G238" s="213">
        <v>0</v>
      </c>
      <c r="H238" s="213">
        <v>0</v>
      </c>
      <c r="I238" s="214">
        <v>0</v>
      </c>
      <c r="J238" s="215">
        <v>0</v>
      </c>
      <c r="K238" s="216">
        <v>0</v>
      </c>
      <c r="L238" s="217">
        <v>0</v>
      </c>
      <c r="M238" s="218">
        <v>0</v>
      </c>
      <c r="N238" s="219">
        <v>0</v>
      </c>
      <c r="O238" s="220">
        <v>0</v>
      </c>
      <c r="P238" s="336">
        <v>0</v>
      </c>
      <c r="Q238" s="211">
        <v>0</v>
      </c>
      <c r="R238" s="213">
        <f t="shared" si="7"/>
        <v>0</v>
      </c>
      <c r="S238" s="188"/>
      <c r="T238" s="223"/>
      <c r="U238" s="186"/>
      <c r="V238" s="186"/>
      <c r="W238" s="186"/>
    </row>
    <row r="239" spans="1:23" ht="26.25">
      <c r="A239" s="222" t="s">
        <v>489</v>
      </c>
      <c r="B239" s="222" t="s">
        <v>493</v>
      </c>
      <c r="C239" s="209" t="str">
        <f t="shared" si="8"/>
        <v>2241.06</v>
      </c>
      <c r="D239" s="375" t="s">
        <v>494</v>
      </c>
      <c r="E239" s="211">
        <v>0</v>
      </c>
      <c r="F239" s="335">
        <v>0</v>
      </c>
      <c r="G239" s="213">
        <v>0</v>
      </c>
      <c r="H239" s="213">
        <v>0</v>
      </c>
      <c r="I239" s="214">
        <v>0</v>
      </c>
      <c r="J239" s="215">
        <v>0</v>
      </c>
      <c r="K239" s="216">
        <v>0</v>
      </c>
      <c r="L239" s="217">
        <v>0</v>
      </c>
      <c r="M239" s="218">
        <v>0</v>
      </c>
      <c r="N239" s="219">
        <v>0</v>
      </c>
      <c r="O239" s="220">
        <v>0</v>
      </c>
      <c r="P239" s="336">
        <v>0</v>
      </c>
      <c r="Q239" s="211">
        <v>0</v>
      </c>
      <c r="R239" s="213">
        <f t="shared" si="7"/>
        <v>0</v>
      </c>
      <c r="S239" s="188"/>
      <c r="T239" s="223"/>
      <c r="U239" s="186"/>
      <c r="V239" s="186"/>
      <c r="W239" s="186"/>
    </row>
    <row r="240" spans="1:23" ht="26.25">
      <c r="A240" s="222" t="s">
        <v>489</v>
      </c>
      <c r="B240" s="222" t="s">
        <v>495</v>
      </c>
      <c r="C240" s="209" t="str">
        <f t="shared" si="8"/>
        <v>2241.07</v>
      </c>
      <c r="D240" s="375" t="s">
        <v>496</v>
      </c>
      <c r="E240" s="211">
        <v>0</v>
      </c>
      <c r="F240" s="335">
        <v>0</v>
      </c>
      <c r="G240" s="213">
        <v>0</v>
      </c>
      <c r="H240" s="213">
        <v>0</v>
      </c>
      <c r="I240" s="214">
        <v>0</v>
      </c>
      <c r="J240" s="215">
        <v>0</v>
      </c>
      <c r="K240" s="216">
        <v>0</v>
      </c>
      <c r="L240" s="217">
        <v>0</v>
      </c>
      <c r="M240" s="218">
        <v>0</v>
      </c>
      <c r="N240" s="219">
        <v>0</v>
      </c>
      <c r="O240" s="220">
        <v>0</v>
      </c>
      <c r="P240" s="336">
        <v>0</v>
      </c>
      <c r="Q240" s="211">
        <v>0</v>
      </c>
      <c r="R240" s="213">
        <f t="shared" si="7"/>
        <v>0</v>
      </c>
      <c r="S240" s="188"/>
      <c r="T240" s="223"/>
      <c r="U240" s="186"/>
      <c r="V240" s="186"/>
      <c r="W240" s="186"/>
    </row>
    <row r="241" spans="1:23" ht="26.25">
      <c r="A241" s="222" t="s">
        <v>489</v>
      </c>
      <c r="B241" s="222" t="s">
        <v>497</v>
      </c>
      <c r="C241" s="209" t="str">
        <f t="shared" si="8"/>
        <v>2241.08</v>
      </c>
      <c r="D241" s="375" t="s">
        <v>498</v>
      </c>
      <c r="E241" s="211">
        <v>0</v>
      </c>
      <c r="F241" s="335">
        <v>0</v>
      </c>
      <c r="G241" s="213">
        <v>0</v>
      </c>
      <c r="H241" s="213">
        <v>0</v>
      </c>
      <c r="I241" s="214">
        <v>0</v>
      </c>
      <c r="J241" s="215">
        <v>0</v>
      </c>
      <c r="K241" s="216">
        <v>0</v>
      </c>
      <c r="L241" s="217">
        <v>0</v>
      </c>
      <c r="M241" s="218">
        <v>0</v>
      </c>
      <c r="N241" s="219">
        <v>0</v>
      </c>
      <c r="O241" s="220">
        <v>0</v>
      </c>
      <c r="P241" s="336">
        <v>0</v>
      </c>
      <c r="Q241" s="211">
        <v>0</v>
      </c>
      <c r="R241" s="213">
        <f t="shared" si="7"/>
        <v>0</v>
      </c>
      <c r="S241" s="188"/>
      <c r="T241" s="223"/>
      <c r="U241" s="186"/>
      <c r="V241" s="186"/>
      <c r="W241" s="186"/>
    </row>
    <row r="242" spans="1:23" ht="15">
      <c r="A242" s="199" t="s">
        <v>499</v>
      </c>
      <c r="B242" s="222" t="s">
        <v>296</v>
      </c>
      <c r="C242" s="209" t="str">
        <f t="shared" si="8"/>
        <v>2242.01</v>
      </c>
      <c r="D242" s="199" t="s">
        <v>500</v>
      </c>
      <c r="E242" s="345">
        <v>0</v>
      </c>
      <c r="F242" s="345">
        <v>0</v>
      </c>
      <c r="G242" s="345">
        <v>0</v>
      </c>
      <c r="H242" s="345">
        <v>0</v>
      </c>
      <c r="I242" s="219">
        <v>0</v>
      </c>
      <c r="J242" s="219">
        <v>0</v>
      </c>
      <c r="K242" s="219">
        <v>0</v>
      </c>
      <c r="L242" s="219">
        <v>-6750000</v>
      </c>
      <c r="M242" s="219">
        <v>-17950000</v>
      </c>
      <c r="N242" s="219">
        <v>-10000000</v>
      </c>
      <c r="O242" s="219">
        <v>-21450000</v>
      </c>
      <c r="P242" s="219">
        <v>-34050000</v>
      </c>
      <c r="Q242" s="219">
        <v>-17300000</v>
      </c>
      <c r="R242" s="213">
        <f t="shared" si="7"/>
        <v>-8237500</v>
      </c>
      <c r="S242" s="188"/>
      <c r="T242" s="223"/>
      <c r="U242" s="186"/>
      <c r="V242" s="186"/>
      <c r="W242" s="186"/>
    </row>
    <row r="243" spans="1:23" ht="15">
      <c r="A243" s="199"/>
      <c r="B243" s="199"/>
      <c r="C243" s="209"/>
      <c r="D243" s="304" t="s">
        <v>501</v>
      </c>
      <c r="E243" s="237">
        <v>-212491072.22</v>
      </c>
      <c r="F243" s="340">
        <v>-212501953.88999999</v>
      </c>
      <c r="G243" s="239">
        <v>-212512835.56</v>
      </c>
      <c r="H243" s="239">
        <v>-212523717.22999999</v>
      </c>
      <c r="I243" s="240">
        <v>-212534598.90000001</v>
      </c>
      <c r="J243" s="241">
        <v>-212545480.56999999</v>
      </c>
      <c r="K243" s="242">
        <v>-212556362.24000001</v>
      </c>
      <c r="L243" s="243">
        <v>-219317243.91</v>
      </c>
      <c r="M243" s="244">
        <v>-230503125.58000001</v>
      </c>
      <c r="N243" s="245">
        <v>-222564007.25</v>
      </c>
      <c r="O243" s="246">
        <v>-234024888.91999999</v>
      </c>
      <c r="P243" s="341">
        <v>-246620770.59</v>
      </c>
      <c r="Q243" s="237">
        <v>-230084028.38999999</v>
      </c>
      <c r="R243" s="213">
        <f t="shared" si="7"/>
        <v>-220791044.57874998</v>
      </c>
      <c r="S243" s="188"/>
      <c r="T243" s="224">
        <f>R243</f>
        <v>-220791044.57874998</v>
      </c>
      <c r="U243" s="186"/>
      <c r="V243" s="186"/>
      <c r="W243" s="186"/>
    </row>
    <row r="244" spans="1:23" ht="15">
      <c r="A244" s="199"/>
      <c r="B244" s="199"/>
      <c r="C244" s="209"/>
      <c r="D244" s="304"/>
      <c r="E244" s="211"/>
      <c r="F244" s="335"/>
      <c r="G244" s="213"/>
      <c r="H244" s="213"/>
      <c r="I244" s="214"/>
      <c r="J244" s="215"/>
      <c r="K244" s="216"/>
      <c r="L244" s="217"/>
      <c r="M244" s="218"/>
      <c r="N244" s="219"/>
      <c r="O244" s="220"/>
      <c r="P244" s="336"/>
      <c r="Q244" s="211"/>
      <c r="R244" s="213">
        <f t="shared" si="7"/>
        <v>0</v>
      </c>
      <c r="S244" s="188"/>
      <c r="T244" s="223"/>
      <c r="U244" s="186"/>
      <c r="V244" s="186"/>
      <c r="W244" s="186"/>
    </row>
    <row r="245" spans="1:23" ht="15">
      <c r="A245" s="199" t="s">
        <v>502</v>
      </c>
      <c r="B245" s="199" t="s">
        <v>176</v>
      </c>
      <c r="C245" s="199" t="str">
        <f>+A245</f>
        <v>2310</v>
      </c>
      <c r="D245" s="304" t="s">
        <v>503</v>
      </c>
      <c r="E245" s="211">
        <v>0</v>
      </c>
      <c r="F245" s="335">
        <v>0</v>
      </c>
      <c r="G245" s="213">
        <v>0</v>
      </c>
      <c r="H245" s="213">
        <v>0</v>
      </c>
      <c r="I245" s="214">
        <v>0</v>
      </c>
      <c r="J245" s="215">
        <v>0</v>
      </c>
      <c r="K245" s="216">
        <v>0</v>
      </c>
      <c r="L245" s="217">
        <v>0</v>
      </c>
      <c r="M245" s="218">
        <v>0</v>
      </c>
      <c r="N245" s="219">
        <v>0</v>
      </c>
      <c r="O245" s="220">
        <v>0</v>
      </c>
      <c r="P245" s="336">
        <v>0</v>
      </c>
      <c r="Q245" s="211">
        <v>0</v>
      </c>
      <c r="R245" s="213">
        <f t="shared" si="7"/>
        <v>0</v>
      </c>
      <c r="S245" s="188"/>
      <c r="T245" s="224">
        <f>R245</f>
        <v>0</v>
      </c>
      <c r="U245" s="223"/>
      <c r="V245" s="223"/>
      <c r="W245" s="224"/>
    </row>
    <row r="246" spans="1:23" ht="15">
      <c r="A246" s="222" t="s">
        <v>504</v>
      </c>
      <c r="B246" s="222" t="s">
        <v>505</v>
      </c>
      <c r="C246" s="184" t="str">
        <f>A246&amp;"."&amp;B246</f>
        <v>2330.045</v>
      </c>
      <c r="D246" s="222" t="s">
        <v>506</v>
      </c>
      <c r="E246" s="211">
        <v>0</v>
      </c>
      <c r="F246" s="335">
        <v>0</v>
      </c>
      <c r="G246" s="213">
        <v>0</v>
      </c>
      <c r="H246" s="213">
        <v>0</v>
      </c>
      <c r="I246" s="214">
        <v>0</v>
      </c>
      <c r="J246" s="215">
        <v>0</v>
      </c>
      <c r="K246" s="216">
        <v>0</v>
      </c>
      <c r="L246" s="217">
        <v>0</v>
      </c>
      <c r="M246" s="218">
        <v>0</v>
      </c>
      <c r="N246" s="219">
        <v>0</v>
      </c>
      <c r="O246" s="220">
        <v>0</v>
      </c>
      <c r="P246" s="336">
        <v>0</v>
      </c>
      <c r="Q246" s="211">
        <v>0</v>
      </c>
      <c r="R246" s="213">
        <f t="shared" si="7"/>
        <v>0</v>
      </c>
      <c r="S246" s="188"/>
      <c r="T246" s="223"/>
      <c r="U246" s="223"/>
      <c r="V246" s="223"/>
      <c r="W246" s="223"/>
    </row>
    <row r="247" spans="1:23" ht="15">
      <c r="A247" s="199"/>
      <c r="B247" s="199"/>
      <c r="C247" s="209"/>
      <c r="D247" s="304"/>
      <c r="E247" s="211"/>
      <c r="F247" s="335"/>
      <c r="G247" s="213"/>
      <c r="H247" s="213"/>
      <c r="I247" s="214"/>
      <c r="J247" s="215"/>
      <c r="K247" s="216"/>
      <c r="L247" s="217"/>
      <c r="M247" s="218"/>
      <c r="N247" s="219"/>
      <c r="O247" s="220"/>
      <c r="P247" s="336"/>
      <c r="Q247" s="211"/>
      <c r="R247" s="213">
        <f t="shared" si="7"/>
        <v>0</v>
      </c>
      <c r="S247" s="188"/>
      <c r="T247" s="223"/>
      <c r="U247" s="223"/>
      <c r="V247" s="223"/>
      <c r="W247" s="223"/>
    </row>
    <row r="248" spans="1:23" ht="15">
      <c r="A248" s="199" t="s">
        <v>507</v>
      </c>
      <c r="B248" s="199" t="s">
        <v>176</v>
      </c>
      <c r="C248" s="199" t="str">
        <f>+A248</f>
        <v>2321</v>
      </c>
      <c r="D248" s="304" t="s">
        <v>508</v>
      </c>
      <c r="E248" s="211">
        <v>-3872593.05</v>
      </c>
      <c r="F248" s="335">
        <v>-1555914.13</v>
      </c>
      <c r="G248" s="213">
        <v>-1196562.8700000001</v>
      </c>
      <c r="H248" s="213">
        <v>-1432071.69</v>
      </c>
      <c r="I248" s="214">
        <v>-1209688.3799999999</v>
      </c>
      <c r="J248" s="215">
        <v>-1182770.03</v>
      </c>
      <c r="K248" s="216">
        <v>-2870536.22</v>
      </c>
      <c r="L248" s="217">
        <v>-2662641.0699999998</v>
      </c>
      <c r="M248" s="218">
        <v>-3192673.5</v>
      </c>
      <c r="N248" s="219">
        <v>-1542168.67</v>
      </c>
      <c r="O248" s="220">
        <v>-3835523</v>
      </c>
      <c r="P248" s="336">
        <v>-3592142.03</v>
      </c>
      <c r="Q248" s="211">
        <v>-3070839.47</v>
      </c>
      <c r="R248" s="213">
        <f t="shared" si="7"/>
        <v>-2312033.9875000003</v>
      </c>
      <c r="S248" s="188"/>
      <c r="T248" s="223"/>
      <c r="U248" s="223"/>
      <c r="V248" s="223"/>
      <c r="W248" s="224">
        <f t="shared" ref="W248:W255" si="10">R248</f>
        <v>-2312033.9875000003</v>
      </c>
    </row>
    <row r="249" spans="1:23" ht="15">
      <c r="A249" s="183" t="s">
        <v>509</v>
      </c>
      <c r="B249" s="199" t="s">
        <v>510</v>
      </c>
      <c r="C249" s="199" t="s">
        <v>509</v>
      </c>
      <c r="D249" s="376" t="s">
        <v>511</v>
      </c>
      <c r="E249" s="211">
        <v>-196293.75</v>
      </c>
      <c r="F249" s="335">
        <v>-277111.63</v>
      </c>
      <c r="G249" s="213">
        <v>-51987.88</v>
      </c>
      <c r="H249" s="213">
        <v>-165060.25</v>
      </c>
      <c r="I249" s="214">
        <v>-20951.05</v>
      </c>
      <c r="J249" s="215">
        <v>-53277.7</v>
      </c>
      <c r="K249" s="216">
        <v>-58649.87</v>
      </c>
      <c r="L249" s="217">
        <v>-57489.98</v>
      </c>
      <c r="M249" s="218">
        <v>-26852.59</v>
      </c>
      <c r="N249" s="219">
        <v>-167542.54999999999</v>
      </c>
      <c r="O249" s="220">
        <v>-119525.73</v>
      </c>
      <c r="P249" s="336">
        <v>-118176.25</v>
      </c>
      <c r="Q249" s="211">
        <v>-189624.16</v>
      </c>
      <c r="R249" s="213">
        <f t="shared" si="7"/>
        <v>-109132.03625</v>
      </c>
      <c r="S249" s="188"/>
      <c r="T249" s="223"/>
      <c r="U249" s="223"/>
      <c r="V249" s="223"/>
      <c r="W249" s="224">
        <f t="shared" si="10"/>
        <v>-109132.03625</v>
      </c>
    </row>
    <row r="250" spans="1:23" ht="15">
      <c r="A250" s="183" t="s">
        <v>509</v>
      </c>
      <c r="B250" s="183" t="s">
        <v>213</v>
      </c>
      <c r="C250" s="184" t="str">
        <f>A250&amp;"."&amp;B250</f>
        <v>2322.1*</v>
      </c>
      <c r="D250" s="304" t="s">
        <v>512</v>
      </c>
      <c r="E250" s="211">
        <v>-22858356.27</v>
      </c>
      <c r="F250" s="335">
        <v>-29874329.91</v>
      </c>
      <c r="G250" s="213">
        <v>-19385221.079999998</v>
      </c>
      <c r="H250" s="213">
        <v>-15449592.029999999</v>
      </c>
      <c r="I250" s="214">
        <v>-12520741.130000001</v>
      </c>
      <c r="J250" s="215">
        <v>-9229507.4199999999</v>
      </c>
      <c r="K250" s="216">
        <v>-8891392.9800000004</v>
      </c>
      <c r="L250" s="217">
        <v>-8137554.9199999999</v>
      </c>
      <c r="M250" s="218">
        <v>-8117758.7800000003</v>
      </c>
      <c r="N250" s="219">
        <v>-7671508.8499999996</v>
      </c>
      <c r="O250" s="220">
        <v>-10699321.59</v>
      </c>
      <c r="P250" s="336">
        <v>-14251133.6</v>
      </c>
      <c r="Q250" s="211">
        <v>-21966194.609999999</v>
      </c>
      <c r="R250" s="213">
        <f t="shared" si="7"/>
        <v>-13886694.810833333</v>
      </c>
      <c r="S250" s="188"/>
      <c r="T250" s="223"/>
      <c r="U250" s="223"/>
      <c r="V250" s="223"/>
      <c r="W250" s="224">
        <f t="shared" si="10"/>
        <v>-13886694.810833333</v>
      </c>
    </row>
    <row r="251" spans="1:23" ht="15">
      <c r="A251" s="183" t="s">
        <v>509</v>
      </c>
      <c r="B251" s="183" t="s">
        <v>513</v>
      </c>
      <c r="C251" s="184" t="str">
        <f>A251&amp;"."&amp;B251</f>
        <v>2322.[2*,/217]</v>
      </c>
      <c r="D251" s="183" t="s">
        <v>514</v>
      </c>
      <c r="E251" s="211">
        <v>0</v>
      </c>
      <c r="F251" s="335">
        <v>0</v>
      </c>
      <c r="G251" s="213">
        <v>-23092.45</v>
      </c>
      <c r="H251" s="213">
        <v>-43545.79</v>
      </c>
      <c r="I251" s="214">
        <v>-66886.33</v>
      </c>
      <c r="J251" s="215">
        <v>-88637.55</v>
      </c>
      <c r="K251" s="216">
        <v>-112547.95</v>
      </c>
      <c r="L251" s="217">
        <v>-134015.37</v>
      </c>
      <c r="M251" s="218">
        <v>-156235.84</v>
      </c>
      <c r="N251" s="219">
        <v>-182395.63</v>
      </c>
      <c r="O251" s="220">
        <v>-209781.95</v>
      </c>
      <c r="P251" s="336">
        <v>-236456.76</v>
      </c>
      <c r="Q251" s="211">
        <v>-265853.38</v>
      </c>
      <c r="R251" s="213">
        <f t="shared" si="7"/>
        <v>-115543.52583333333</v>
      </c>
      <c r="S251" s="188"/>
      <c r="T251" s="223"/>
      <c r="U251" s="223"/>
      <c r="V251" s="223"/>
      <c r="W251" s="224">
        <f t="shared" si="10"/>
        <v>-115543.52583333333</v>
      </c>
    </row>
    <row r="252" spans="1:23" ht="15">
      <c r="A252" s="183" t="s">
        <v>509</v>
      </c>
      <c r="B252" s="233" t="s">
        <v>515</v>
      </c>
      <c r="C252" s="313" t="s">
        <v>516</v>
      </c>
      <c r="D252" s="233" t="s">
        <v>517</v>
      </c>
      <c r="E252" s="211">
        <v>-1209848.1399999999</v>
      </c>
      <c r="F252" s="335">
        <v>-315171.46999999997</v>
      </c>
      <c r="G252" s="213">
        <v>-67473.669999999896</v>
      </c>
      <c r="H252" s="213">
        <v>1.30967237055302E-10</v>
      </c>
      <c r="I252" s="214">
        <v>-964302.88</v>
      </c>
      <c r="J252" s="215">
        <v>-892437.01</v>
      </c>
      <c r="K252" s="216">
        <v>-684692.86</v>
      </c>
      <c r="L252" s="217">
        <v>-740405.32</v>
      </c>
      <c r="M252" s="218">
        <v>-4463497.42</v>
      </c>
      <c r="N252" s="219">
        <v>-4997801.87</v>
      </c>
      <c r="O252" s="220">
        <v>-1554788.89</v>
      </c>
      <c r="P252" s="336">
        <v>-2200084.37</v>
      </c>
      <c r="Q252" s="211">
        <v>-2669194.88</v>
      </c>
      <c r="R252" s="213">
        <f t="shared" si="7"/>
        <v>-1568348.1058333337</v>
      </c>
      <c r="S252" s="188"/>
      <c r="T252" s="223"/>
      <c r="U252" s="223"/>
      <c r="V252" s="223"/>
      <c r="W252" s="224">
        <f t="shared" si="10"/>
        <v>-1568348.1058333337</v>
      </c>
    </row>
    <row r="253" spans="1:23" ht="15">
      <c r="A253" s="183" t="s">
        <v>509</v>
      </c>
      <c r="B253" s="194" t="s">
        <v>518</v>
      </c>
      <c r="C253" s="184" t="str">
        <f>A253&amp;"."&amp;B253</f>
        <v>2322.[4*,009]</v>
      </c>
      <c r="D253" s="304" t="s">
        <v>519</v>
      </c>
      <c r="E253" s="211">
        <v>-359559.65</v>
      </c>
      <c r="F253" s="335">
        <v>-278588.56</v>
      </c>
      <c r="G253" s="213">
        <v>-69391.3</v>
      </c>
      <c r="H253" s="213">
        <v>-202259.37</v>
      </c>
      <c r="I253" s="214">
        <v>-194780.81</v>
      </c>
      <c r="J253" s="215">
        <v>-246393.45</v>
      </c>
      <c r="K253" s="216">
        <v>-397699.2</v>
      </c>
      <c r="L253" s="217">
        <v>-138107.19</v>
      </c>
      <c r="M253" s="218">
        <v>-548064.84</v>
      </c>
      <c r="N253" s="219">
        <v>-285740.3</v>
      </c>
      <c r="O253" s="220">
        <v>-765841.51</v>
      </c>
      <c r="P253" s="336">
        <v>-518166.34</v>
      </c>
      <c r="Q253" s="211">
        <v>-662480.43000000005</v>
      </c>
      <c r="R253" s="213">
        <f t="shared" si="7"/>
        <v>-346337.74249999993</v>
      </c>
      <c r="S253" s="188"/>
      <c r="T253" s="223"/>
      <c r="U253" s="223"/>
      <c r="V253" s="223"/>
      <c r="W253" s="224">
        <f t="shared" si="10"/>
        <v>-346337.74249999993</v>
      </c>
    </row>
    <row r="254" spans="1:23" ht="15">
      <c r="A254" s="183" t="s">
        <v>509</v>
      </c>
      <c r="B254" s="183" t="s">
        <v>520</v>
      </c>
      <c r="C254" s="184" t="str">
        <f>A254&amp;"."&amp;B254</f>
        <v>2322.3*</v>
      </c>
      <c r="D254" s="304" t="s">
        <v>521</v>
      </c>
      <c r="E254" s="211">
        <v>-13011.26</v>
      </c>
      <c r="F254" s="335">
        <v>-160451.66</v>
      </c>
      <c r="G254" s="213">
        <v>-142958.95000000001</v>
      </c>
      <c r="H254" s="213">
        <v>-140807.37</v>
      </c>
      <c r="I254" s="214">
        <v>-141760.81</v>
      </c>
      <c r="J254" s="215">
        <v>-10059.19</v>
      </c>
      <c r="K254" s="216">
        <v>-12231.85</v>
      </c>
      <c r="L254" s="217">
        <v>-14131.18</v>
      </c>
      <c r="M254" s="218">
        <v>-142539.49</v>
      </c>
      <c r="N254" s="219">
        <v>-142439.87</v>
      </c>
      <c r="O254" s="220">
        <v>-18503.57</v>
      </c>
      <c r="P254" s="336">
        <v>-21592.560000000001</v>
      </c>
      <c r="Q254" s="211">
        <v>-17421.45</v>
      </c>
      <c r="R254" s="213">
        <f t="shared" si="7"/>
        <v>-80224.404583333337</v>
      </c>
      <c r="S254" s="188"/>
      <c r="T254" s="223"/>
      <c r="U254" s="223"/>
      <c r="V254" s="223"/>
      <c r="W254" s="224">
        <f t="shared" si="10"/>
        <v>-80224.404583333337</v>
      </c>
    </row>
    <row r="255" spans="1:23" ht="15">
      <c r="A255" s="199" t="s">
        <v>522</v>
      </c>
      <c r="B255" s="199" t="s">
        <v>176</v>
      </c>
      <c r="C255" s="199" t="str">
        <f>+A255</f>
        <v>2323</v>
      </c>
      <c r="D255" s="304" t="s">
        <v>523</v>
      </c>
      <c r="E255" s="211">
        <v>-253348.6</v>
      </c>
      <c r="F255" s="335">
        <v>-63769.71</v>
      </c>
      <c r="G255" s="213">
        <v>-334086.07</v>
      </c>
      <c r="H255" s="213">
        <v>-169997.97</v>
      </c>
      <c r="I255" s="214">
        <v>-188402.45</v>
      </c>
      <c r="J255" s="215">
        <v>-623380.16</v>
      </c>
      <c r="K255" s="216">
        <v>-173921.24</v>
      </c>
      <c r="L255" s="217">
        <v>-180298.65</v>
      </c>
      <c r="M255" s="218">
        <v>-192853.94</v>
      </c>
      <c r="N255" s="219">
        <v>-524135.32</v>
      </c>
      <c r="O255" s="220">
        <v>-594374.06999999995</v>
      </c>
      <c r="P255" s="336">
        <v>-468005.81</v>
      </c>
      <c r="Q255" s="211">
        <v>-927111.63</v>
      </c>
      <c r="R255" s="213">
        <f t="shared" si="7"/>
        <v>-341954.62541666668</v>
      </c>
      <c r="S255" s="188"/>
      <c r="T255" s="223"/>
      <c r="U255" s="223"/>
      <c r="V255" s="223"/>
      <c r="W255" s="224">
        <f t="shared" si="10"/>
        <v>-341954.62541666668</v>
      </c>
    </row>
    <row r="256" spans="1:23" ht="15">
      <c r="A256" s="199"/>
      <c r="B256" s="199"/>
      <c r="C256" s="209"/>
      <c r="D256" s="304"/>
      <c r="E256" s="211"/>
      <c r="F256" s="335"/>
      <c r="G256" s="213"/>
      <c r="H256" s="213"/>
      <c r="I256" s="214"/>
      <c r="J256" s="215"/>
      <c r="K256" s="216"/>
      <c r="L256" s="217"/>
      <c r="M256" s="218"/>
      <c r="N256" s="219"/>
      <c r="O256" s="220"/>
      <c r="P256" s="336"/>
      <c r="Q256" s="211"/>
      <c r="R256" s="213">
        <f t="shared" si="7"/>
        <v>0</v>
      </c>
      <c r="S256" s="188"/>
      <c r="T256" s="223"/>
      <c r="U256" s="223"/>
      <c r="V256" s="223"/>
      <c r="W256" s="223"/>
    </row>
    <row r="257" spans="1:23" ht="15">
      <c r="A257" s="222" t="s">
        <v>524</v>
      </c>
      <c r="B257" s="377" t="s">
        <v>525</v>
      </c>
      <c r="C257" s="209" t="str">
        <f t="shared" ref="C257:C267" si="11">A257&amp;"."&amp;B257</f>
        <v>2340.[000,001]</v>
      </c>
      <c r="D257" s="378" t="s">
        <v>526</v>
      </c>
      <c r="E257" s="211">
        <v>-1360877.86</v>
      </c>
      <c r="F257" s="335">
        <v>-1256946.42</v>
      </c>
      <c r="G257" s="213">
        <v>-1372836.78</v>
      </c>
      <c r="H257" s="213">
        <v>-1176690.92</v>
      </c>
      <c r="I257" s="214">
        <v>-1246777.94</v>
      </c>
      <c r="J257" s="215">
        <v>-965617.83</v>
      </c>
      <c r="K257" s="216">
        <v>-1052976.9099999999</v>
      </c>
      <c r="L257" s="217">
        <v>-1301452.5</v>
      </c>
      <c r="M257" s="218">
        <v>-1143295.28</v>
      </c>
      <c r="N257" s="219">
        <v>-1083246.54</v>
      </c>
      <c r="O257" s="220">
        <v>-1219487.45</v>
      </c>
      <c r="P257" s="336">
        <v>-1220570.19</v>
      </c>
      <c r="Q257" s="211">
        <v>-1363428.29</v>
      </c>
      <c r="R257" s="213">
        <f t="shared" si="7"/>
        <v>-1200170.9862500001</v>
      </c>
      <c r="S257" s="188"/>
      <c r="T257" s="223"/>
      <c r="U257" s="223"/>
      <c r="V257" s="223"/>
      <c r="W257" s="223"/>
    </row>
    <row r="258" spans="1:23" ht="15">
      <c r="A258" s="222" t="s">
        <v>524</v>
      </c>
      <c r="B258" s="377" t="s">
        <v>527</v>
      </c>
      <c r="C258" s="209" t="str">
        <f t="shared" si="11"/>
        <v>2340.005</v>
      </c>
      <c r="D258" s="304" t="s">
        <v>528</v>
      </c>
      <c r="E258" s="211">
        <v>-13112.75</v>
      </c>
      <c r="F258" s="335">
        <v>-843694.83</v>
      </c>
      <c r="G258" s="213">
        <v>-95282.13</v>
      </c>
      <c r="H258" s="213">
        <v>-106093.27</v>
      </c>
      <c r="I258" s="214">
        <v>-106735.2</v>
      </c>
      <c r="J258" s="215">
        <v>-641.92999999999302</v>
      </c>
      <c r="K258" s="216">
        <v>-40156.93</v>
      </c>
      <c r="L258" s="217">
        <v>-40156.93</v>
      </c>
      <c r="M258" s="218">
        <v>-364.99999999999301</v>
      </c>
      <c r="N258" s="219">
        <v>-46488</v>
      </c>
      <c r="O258" s="220">
        <v>-499.99999999999301</v>
      </c>
      <c r="P258" s="336">
        <v>-1538.99999999999</v>
      </c>
      <c r="Q258" s="211">
        <v>-20459.330000000002</v>
      </c>
      <c r="R258" s="213">
        <f t="shared" si="7"/>
        <v>-108203.27166666665</v>
      </c>
      <c r="S258" s="188"/>
      <c r="T258" s="223"/>
      <c r="U258" s="223"/>
      <c r="V258" s="223"/>
      <c r="W258" s="223"/>
    </row>
    <row r="259" spans="1:23" ht="15">
      <c r="A259" s="222" t="s">
        <v>524</v>
      </c>
      <c r="B259" s="377" t="s">
        <v>529</v>
      </c>
      <c r="C259" s="209" t="str">
        <f t="shared" si="11"/>
        <v>2340.008</v>
      </c>
      <c r="D259" s="304" t="s">
        <v>530</v>
      </c>
      <c r="E259" s="211">
        <v>-1.8189894035458601E-12</v>
      </c>
      <c r="F259" s="335">
        <v>0</v>
      </c>
      <c r="G259" s="213">
        <v>0</v>
      </c>
      <c r="H259" s="213">
        <v>0</v>
      </c>
      <c r="I259" s="214">
        <v>0</v>
      </c>
      <c r="J259" s="215">
        <v>-4277.57</v>
      </c>
      <c r="K259" s="216">
        <v>0</v>
      </c>
      <c r="L259" s="217">
        <v>0</v>
      </c>
      <c r="M259" s="218">
        <v>0</v>
      </c>
      <c r="N259" s="219">
        <v>-705.14</v>
      </c>
      <c r="O259" s="220">
        <v>-4400.12</v>
      </c>
      <c r="P259" s="336">
        <v>-154522.51</v>
      </c>
      <c r="Q259" s="211">
        <v>-148996.9</v>
      </c>
      <c r="R259" s="213">
        <f t="shared" si="7"/>
        <v>-19866.982499999998</v>
      </c>
      <c r="S259" s="188"/>
      <c r="T259" s="223"/>
      <c r="U259" s="223"/>
      <c r="V259" s="223"/>
      <c r="W259" s="223"/>
    </row>
    <row r="260" spans="1:23" ht="15">
      <c r="A260" s="222" t="s">
        <v>524</v>
      </c>
      <c r="B260" s="377" t="s">
        <v>531</v>
      </c>
      <c r="C260" s="209" t="str">
        <f t="shared" si="11"/>
        <v>2340.0620</v>
      </c>
      <c r="D260" s="378" t="s">
        <v>532</v>
      </c>
      <c r="E260" s="211">
        <v>4.5474735088646402E-13</v>
      </c>
      <c r="F260" s="335">
        <v>0</v>
      </c>
      <c r="G260" s="213">
        <v>0</v>
      </c>
      <c r="H260" s="213">
        <v>0</v>
      </c>
      <c r="I260" s="214">
        <v>0</v>
      </c>
      <c r="J260" s="215">
        <v>-6602.17</v>
      </c>
      <c r="K260" s="216">
        <v>0</v>
      </c>
      <c r="L260" s="217">
        <v>-2598.8000000000002</v>
      </c>
      <c r="M260" s="218">
        <v>-247.35</v>
      </c>
      <c r="N260" s="219">
        <v>1392.86</v>
      </c>
      <c r="O260" s="220">
        <v>-236.12</v>
      </c>
      <c r="P260" s="336">
        <v>-3.4106051316484799E-13</v>
      </c>
      <c r="Q260" s="211">
        <v>-3428.33</v>
      </c>
      <c r="R260" s="213">
        <f t="shared" si="7"/>
        <v>-833.81208333333336</v>
      </c>
      <c r="S260" s="188"/>
      <c r="T260" s="223"/>
      <c r="U260" s="223"/>
      <c r="V260" s="223"/>
      <c r="W260" s="223"/>
    </row>
    <row r="261" spans="1:23" ht="15">
      <c r="A261" s="222" t="s">
        <v>524</v>
      </c>
      <c r="B261" s="377" t="s">
        <v>533</v>
      </c>
      <c r="C261" s="209" t="str">
        <f t="shared" si="11"/>
        <v>2340.0670</v>
      </c>
      <c r="D261" s="378" t="s">
        <v>534</v>
      </c>
      <c r="E261" s="211">
        <v>0</v>
      </c>
      <c r="F261" s="335">
        <v>0</v>
      </c>
      <c r="G261" s="213">
        <v>0</v>
      </c>
      <c r="H261" s="213">
        <v>0</v>
      </c>
      <c r="I261" s="214">
        <v>0</v>
      </c>
      <c r="J261" s="215">
        <v>0</v>
      </c>
      <c r="K261" s="216">
        <v>0</v>
      </c>
      <c r="L261" s="217">
        <v>0</v>
      </c>
      <c r="M261" s="218">
        <v>0</v>
      </c>
      <c r="N261" s="219">
        <v>0</v>
      </c>
      <c r="O261" s="220">
        <v>0</v>
      </c>
      <c r="P261" s="336">
        <v>0</v>
      </c>
      <c r="Q261" s="211">
        <v>0</v>
      </c>
      <c r="R261" s="213">
        <f t="shared" si="7"/>
        <v>0</v>
      </c>
      <c r="S261" s="188"/>
      <c r="T261" s="223"/>
      <c r="U261" s="223"/>
      <c r="V261" s="223"/>
      <c r="W261" s="223"/>
    </row>
    <row r="262" spans="1:23" ht="15">
      <c r="A262" s="222" t="s">
        <v>524</v>
      </c>
      <c r="B262" s="377" t="s">
        <v>535</v>
      </c>
      <c r="C262" s="209" t="str">
        <f t="shared" si="11"/>
        <v>2340.043</v>
      </c>
      <c r="D262" s="378" t="s">
        <v>536</v>
      </c>
      <c r="E262" s="211">
        <v>0</v>
      </c>
      <c r="F262" s="335">
        <v>0</v>
      </c>
      <c r="G262" s="213">
        <v>0</v>
      </c>
      <c r="H262" s="213">
        <v>0</v>
      </c>
      <c r="I262" s="214">
        <v>0</v>
      </c>
      <c r="J262" s="215">
        <v>0</v>
      </c>
      <c r="K262" s="216">
        <v>0</v>
      </c>
      <c r="L262" s="217">
        <v>0</v>
      </c>
      <c r="M262" s="218">
        <v>0</v>
      </c>
      <c r="N262" s="219">
        <v>0</v>
      </c>
      <c r="O262" s="220">
        <v>0</v>
      </c>
      <c r="P262" s="336">
        <v>0</v>
      </c>
      <c r="Q262" s="211">
        <v>0</v>
      </c>
      <c r="R262" s="213">
        <f t="shared" si="7"/>
        <v>0</v>
      </c>
      <c r="S262" s="188"/>
      <c r="T262" s="223"/>
      <c r="U262" s="223"/>
      <c r="V262" s="223"/>
      <c r="W262" s="223"/>
    </row>
    <row r="263" spans="1:23" ht="15">
      <c r="A263" s="222" t="s">
        <v>524</v>
      </c>
      <c r="B263" s="377" t="s">
        <v>537</v>
      </c>
      <c r="C263" s="209" t="str">
        <f t="shared" si="11"/>
        <v>2340.044</v>
      </c>
      <c r="D263" s="304" t="s">
        <v>538</v>
      </c>
      <c r="E263" s="211">
        <v>0</v>
      </c>
      <c r="F263" s="335">
        <v>0</v>
      </c>
      <c r="G263" s="213">
        <v>0</v>
      </c>
      <c r="H263" s="213">
        <v>0</v>
      </c>
      <c r="I263" s="214">
        <v>0</v>
      </c>
      <c r="J263" s="215">
        <v>0</v>
      </c>
      <c r="K263" s="216">
        <v>0</v>
      </c>
      <c r="L263" s="217">
        <v>0</v>
      </c>
      <c r="M263" s="218">
        <v>0</v>
      </c>
      <c r="N263" s="219">
        <v>0</v>
      </c>
      <c r="O263" s="220">
        <v>0</v>
      </c>
      <c r="P263" s="336">
        <v>0</v>
      </c>
      <c r="Q263" s="211">
        <v>0</v>
      </c>
      <c r="R263" s="213">
        <f t="shared" si="7"/>
        <v>0</v>
      </c>
      <c r="S263" s="188"/>
      <c r="T263" s="223"/>
      <c r="U263" s="223"/>
      <c r="V263" s="223"/>
      <c r="W263" s="223"/>
    </row>
    <row r="264" spans="1:23" ht="15">
      <c r="A264" s="222" t="s">
        <v>524</v>
      </c>
      <c r="B264" s="377" t="s">
        <v>505</v>
      </c>
      <c r="C264" s="209" t="str">
        <f t="shared" si="11"/>
        <v>2340.045</v>
      </c>
      <c r="D264" s="222" t="s">
        <v>539</v>
      </c>
      <c r="E264" s="211">
        <v>0</v>
      </c>
      <c r="F264" s="335">
        <v>0</v>
      </c>
      <c r="G264" s="213">
        <v>0</v>
      </c>
      <c r="H264" s="213">
        <v>0</v>
      </c>
      <c r="I264" s="214">
        <v>0</v>
      </c>
      <c r="J264" s="215">
        <v>0</v>
      </c>
      <c r="K264" s="216">
        <v>0</v>
      </c>
      <c r="L264" s="217">
        <v>0</v>
      </c>
      <c r="M264" s="218">
        <v>0</v>
      </c>
      <c r="N264" s="219">
        <v>0</v>
      </c>
      <c r="O264" s="220">
        <v>0</v>
      </c>
      <c r="P264" s="336">
        <v>0</v>
      </c>
      <c r="Q264" s="211">
        <v>0</v>
      </c>
      <c r="R264" s="213">
        <f t="shared" si="7"/>
        <v>0</v>
      </c>
      <c r="S264" s="188"/>
      <c r="T264" s="223"/>
      <c r="U264" s="223"/>
      <c r="V264" s="223"/>
      <c r="W264" s="223"/>
    </row>
    <row r="265" spans="1:23" ht="15">
      <c r="A265" s="222" t="s">
        <v>524</v>
      </c>
      <c r="B265" s="199" t="s">
        <v>540</v>
      </c>
      <c r="C265" s="209" t="str">
        <f t="shared" si="11"/>
        <v>2340.046</v>
      </c>
      <c r="D265" s="304" t="s">
        <v>541</v>
      </c>
      <c r="E265" s="211">
        <v>0</v>
      </c>
      <c r="F265" s="335">
        <v>0</v>
      </c>
      <c r="G265" s="213">
        <v>0</v>
      </c>
      <c r="H265" s="213">
        <v>0</v>
      </c>
      <c r="I265" s="214">
        <v>0</v>
      </c>
      <c r="J265" s="215">
        <v>0</v>
      </c>
      <c r="K265" s="216">
        <v>0</v>
      </c>
      <c r="L265" s="217">
        <v>0</v>
      </c>
      <c r="M265" s="218">
        <v>0</v>
      </c>
      <c r="N265" s="219">
        <v>0</v>
      </c>
      <c r="O265" s="220">
        <v>0</v>
      </c>
      <c r="P265" s="336">
        <v>0</v>
      </c>
      <c r="Q265" s="211">
        <v>0</v>
      </c>
      <c r="R265" s="213">
        <f t="shared" si="7"/>
        <v>0</v>
      </c>
      <c r="S265" s="188"/>
      <c r="T265" s="223"/>
      <c r="U265" s="223"/>
      <c r="V265" s="223"/>
      <c r="W265" s="223"/>
    </row>
    <row r="266" spans="1:23" ht="15">
      <c r="A266" s="194" t="s">
        <v>524</v>
      </c>
      <c r="B266" s="183" t="s">
        <v>542</v>
      </c>
      <c r="C266" s="184" t="str">
        <f t="shared" si="11"/>
        <v>2340.047</v>
      </c>
      <c r="D266" s="304" t="s">
        <v>543</v>
      </c>
      <c r="E266" s="211">
        <v>0</v>
      </c>
      <c r="F266" s="335">
        <v>0</v>
      </c>
      <c r="G266" s="213">
        <v>0</v>
      </c>
      <c r="H266" s="213">
        <v>0</v>
      </c>
      <c r="I266" s="214">
        <v>0</v>
      </c>
      <c r="J266" s="215">
        <v>0</v>
      </c>
      <c r="K266" s="216">
        <v>0</v>
      </c>
      <c r="L266" s="217">
        <v>0</v>
      </c>
      <c r="M266" s="218">
        <v>0</v>
      </c>
      <c r="N266" s="219">
        <v>0</v>
      </c>
      <c r="O266" s="220">
        <v>0</v>
      </c>
      <c r="P266" s="336">
        <v>0</v>
      </c>
      <c r="Q266" s="211">
        <v>0</v>
      </c>
      <c r="R266" s="213">
        <f t="shared" si="7"/>
        <v>0</v>
      </c>
      <c r="S266" s="188"/>
      <c r="T266" s="223"/>
      <c r="U266" s="223"/>
      <c r="V266" s="223"/>
      <c r="W266" s="223"/>
    </row>
    <row r="267" spans="1:23" ht="15">
      <c r="A267" s="222" t="s">
        <v>524</v>
      </c>
      <c r="B267" s="199" t="s">
        <v>544</v>
      </c>
      <c r="C267" s="209" t="str">
        <f t="shared" si="11"/>
        <v>2340.048</v>
      </c>
      <c r="D267" s="304" t="s">
        <v>545</v>
      </c>
      <c r="E267" s="211">
        <v>-232776.9</v>
      </c>
      <c r="F267" s="335">
        <v>-402143.24</v>
      </c>
      <c r="G267" s="213">
        <v>-335377.71000000002</v>
      </c>
      <c r="H267" s="213">
        <v>-181506.18</v>
      </c>
      <c r="I267" s="214">
        <v>-266425.93</v>
      </c>
      <c r="J267" s="215">
        <v>-204558.28</v>
      </c>
      <c r="K267" s="216">
        <v>-176263.90000000002</v>
      </c>
      <c r="L267" s="217">
        <v>-310176.26</v>
      </c>
      <c r="M267" s="218">
        <v>-156722.87</v>
      </c>
      <c r="N267" s="219">
        <v>-290883.43</v>
      </c>
      <c r="O267" s="220">
        <v>-138864.1</v>
      </c>
      <c r="P267" s="336">
        <v>-133895.93</v>
      </c>
      <c r="Q267" s="211">
        <v>-154488.57</v>
      </c>
      <c r="R267" s="213">
        <f t="shared" si="7"/>
        <v>-232537.54708333334</v>
      </c>
      <c r="S267" s="188"/>
      <c r="T267" s="223"/>
      <c r="U267" s="223"/>
      <c r="V267" s="223"/>
      <c r="W267" s="223"/>
    </row>
    <row r="268" spans="1:23" ht="15">
      <c r="A268" s="199"/>
      <c r="B268" s="199"/>
      <c r="C268" s="209"/>
      <c r="D268" s="304" t="s">
        <v>546</v>
      </c>
      <c r="E268" s="237">
        <v>-1606767.51</v>
      </c>
      <c r="F268" s="340">
        <v>-2502784.4900000002</v>
      </c>
      <c r="G268" s="239">
        <v>-1803496.62</v>
      </c>
      <c r="H268" s="239">
        <v>-1464290.3699999999</v>
      </c>
      <c r="I268" s="240">
        <v>-1619939.0699999998</v>
      </c>
      <c r="J268" s="241">
        <v>-1181697.78</v>
      </c>
      <c r="K268" s="242">
        <v>-1269397.7399999998</v>
      </c>
      <c r="L268" s="243">
        <v>-1654384.49</v>
      </c>
      <c r="M268" s="244">
        <v>-1300630.5</v>
      </c>
      <c r="N268" s="245">
        <v>-1419930.2499999998</v>
      </c>
      <c r="O268" s="246">
        <v>-1363487.7900000003</v>
      </c>
      <c r="P268" s="341">
        <v>-1510527.63</v>
      </c>
      <c r="Q268" s="237">
        <v>-1690801.4200000002</v>
      </c>
      <c r="R268" s="213">
        <f t="shared" si="7"/>
        <v>-1561612.5995833334</v>
      </c>
      <c r="S268" s="188"/>
      <c r="T268" s="223"/>
      <c r="U268" s="223"/>
      <c r="V268" s="224">
        <f>R268</f>
        <v>-1561612.5995833334</v>
      </c>
      <c r="W268" s="223"/>
    </row>
    <row r="269" spans="1:23" ht="15">
      <c r="A269" s="199"/>
      <c r="B269" s="199"/>
      <c r="C269" s="209"/>
      <c r="D269" s="304"/>
      <c r="E269" s="211"/>
      <c r="F269" s="335"/>
      <c r="G269" s="213"/>
      <c r="H269" s="213"/>
      <c r="I269" s="214"/>
      <c r="J269" s="215"/>
      <c r="K269" s="216"/>
      <c r="L269" s="217"/>
      <c r="M269" s="218"/>
      <c r="N269" s="219"/>
      <c r="O269" s="220"/>
      <c r="P269" s="336"/>
      <c r="Q269" s="211"/>
      <c r="R269" s="213">
        <f t="shared" si="7"/>
        <v>0</v>
      </c>
      <c r="S269" s="188"/>
      <c r="T269" s="223"/>
      <c r="U269" s="223"/>
      <c r="V269" s="223"/>
      <c r="W269" s="223"/>
    </row>
    <row r="270" spans="1:23" ht="15">
      <c r="A270" s="354" t="s">
        <v>547</v>
      </c>
      <c r="B270" s="199" t="s">
        <v>176</v>
      </c>
      <c r="C270" s="354" t="str">
        <f>+A270</f>
        <v>2412</v>
      </c>
      <c r="D270" s="304" t="s">
        <v>548</v>
      </c>
      <c r="E270" s="211">
        <v>-754.83</v>
      </c>
      <c r="F270" s="335">
        <v>-14870.2</v>
      </c>
      <c r="G270" s="213">
        <v>-13921.37</v>
      </c>
      <c r="H270" s="213">
        <v>0</v>
      </c>
      <c r="I270" s="214">
        <v>0</v>
      </c>
      <c r="J270" s="215">
        <v>0</v>
      </c>
      <c r="K270" s="216">
        <v>0</v>
      </c>
      <c r="L270" s="217">
        <v>0</v>
      </c>
      <c r="M270" s="218">
        <v>0</v>
      </c>
      <c r="N270" s="219">
        <v>0</v>
      </c>
      <c r="O270" s="220">
        <v>0</v>
      </c>
      <c r="P270" s="336">
        <v>-560.97</v>
      </c>
      <c r="Q270" s="211">
        <v>0</v>
      </c>
      <c r="R270" s="213">
        <f t="shared" si="7"/>
        <v>-2477.4962500000001</v>
      </c>
      <c r="S270" s="188"/>
      <c r="T270" s="223"/>
      <c r="U270" s="223"/>
      <c r="V270" s="223"/>
      <c r="W270" s="223"/>
    </row>
    <row r="271" spans="1:23" ht="15">
      <c r="A271" s="199" t="s">
        <v>549</v>
      </c>
      <c r="B271" s="199" t="s">
        <v>176</v>
      </c>
      <c r="C271" s="199" t="str">
        <f>+A271</f>
        <v>2411</v>
      </c>
      <c r="D271" s="304" t="s">
        <v>550</v>
      </c>
      <c r="E271" s="211">
        <v>-2787.11</v>
      </c>
      <c r="F271" s="335">
        <v>-234059.36</v>
      </c>
      <c r="G271" s="213">
        <v>-228503.53</v>
      </c>
      <c r="H271" s="213">
        <v>0</v>
      </c>
      <c r="I271" s="214">
        <v>0</v>
      </c>
      <c r="J271" s="215">
        <v>276.07</v>
      </c>
      <c r="K271" s="216">
        <v>276.07</v>
      </c>
      <c r="L271" s="217">
        <v>276.07</v>
      </c>
      <c r="M271" s="218">
        <v>118.14</v>
      </c>
      <c r="N271" s="219">
        <v>118.14</v>
      </c>
      <c r="O271" s="220">
        <v>118.14</v>
      </c>
      <c r="P271" s="336">
        <v>-2481.83</v>
      </c>
      <c r="Q271" s="211">
        <v>0</v>
      </c>
      <c r="R271" s="213">
        <f t="shared" si="7"/>
        <v>-38771.303749999999</v>
      </c>
      <c r="S271" s="188"/>
      <c r="T271" s="223"/>
      <c r="U271" s="223"/>
      <c r="V271" s="223"/>
      <c r="W271" s="223"/>
    </row>
    <row r="272" spans="1:23" ht="15">
      <c r="A272" s="354" t="s">
        <v>551</v>
      </c>
      <c r="B272" s="199" t="s">
        <v>176</v>
      </c>
      <c r="C272" s="355" t="s">
        <v>552</v>
      </c>
      <c r="D272" s="304" t="s">
        <v>553</v>
      </c>
      <c r="E272" s="211">
        <v>0</v>
      </c>
      <c r="F272" s="335">
        <v>0</v>
      </c>
      <c r="G272" s="213">
        <v>0</v>
      </c>
      <c r="H272" s="213">
        <v>0</v>
      </c>
      <c r="I272" s="214">
        <v>0</v>
      </c>
      <c r="J272" s="215">
        <v>0</v>
      </c>
      <c r="K272" s="216">
        <v>0</v>
      </c>
      <c r="L272" s="217">
        <v>0</v>
      </c>
      <c r="M272" s="218">
        <v>0</v>
      </c>
      <c r="N272" s="219">
        <v>0</v>
      </c>
      <c r="O272" s="220">
        <v>0</v>
      </c>
      <c r="P272" s="336">
        <v>0</v>
      </c>
      <c r="Q272" s="211">
        <v>0</v>
      </c>
      <c r="R272" s="213">
        <f t="shared" si="7"/>
        <v>0</v>
      </c>
      <c r="S272" s="188"/>
      <c r="T272" s="223"/>
      <c r="U272" s="223"/>
      <c r="V272" s="223"/>
      <c r="W272" s="223"/>
    </row>
    <row r="273" spans="1:23" ht="15">
      <c r="A273" s="199"/>
      <c r="B273" s="199"/>
      <c r="C273" s="209"/>
      <c r="D273" s="304" t="s">
        <v>554</v>
      </c>
      <c r="E273" s="237">
        <v>-3541.94</v>
      </c>
      <c r="F273" s="340">
        <v>-248929.56</v>
      </c>
      <c r="G273" s="239">
        <v>-242424.9</v>
      </c>
      <c r="H273" s="239">
        <v>0</v>
      </c>
      <c r="I273" s="240">
        <v>0</v>
      </c>
      <c r="J273" s="241">
        <v>276.07</v>
      </c>
      <c r="K273" s="242">
        <v>276.07</v>
      </c>
      <c r="L273" s="243">
        <v>276.07</v>
      </c>
      <c r="M273" s="244">
        <v>118.14</v>
      </c>
      <c r="N273" s="245">
        <v>118.14</v>
      </c>
      <c r="O273" s="246">
        <v>118.14</v>
      </c>
      <c r="P273" s="341">
        <v>-3042.8</v>
      </c>
      <c r="Q273" s="237">
        <v>0</v>
      </c>
      <c r="R273" s="213">
        <f t="shared" si="7"/>
        <v>-41248.799999999988</v>
      </c>
      <c r="S273" s="188"/>
      <c r="T273" s="223"/>
      <c r="U273" s="223"/>
      <c r="V273" s="223"/>
      <c r="W273" s="224">
        <f>R273</f>
        <v>-41248.799999999988</v>
      </c>
    </row>
    <row r="274" spans="1:23" ht="15">
      <c r="A274" s="199"/>
      <c r="B274" s="199"/>
      <c r="C274" s="209"/>
      <c r="D274" s="304"/>
      <c r="E274" s="211"/>
      <c r="F274" s="335"/>
      <c r="G274" s="213"/>
      <c r="H274" s="213"/>
      <c r="I274" s="214"/>
      <c r="J274" s="215"/>
      <c r="K274" s="216"/>
      <c r="L274" s="217"/>
      <c r="M274" s="218"/>
      <c r="N274" s="219"/>
      <c r="O274" s="220"/>
      <c r="P274" s="336"/>
      <c r="Q274" s="211"/>
      <c r="R274" s="213">
        <f t="shared" si="7"/>
        <v>0</v>
      </c>
      <c r="S274" s="188"/>
      <c r="T274" s="223"/>
      <c r="U274" s="223"/>
      <c r="V274" s="223"/>
      <c r="W274" s="223"/>
    </row>
    <row r="275" spans="1:23" ht="15">
      <c r="A275" s="199"/>
      <c r="B275" s="199"/>
      <c r="C275" s="209"/>
      <c r="D275" s="304" t="s">
        <v>555</v>
      </c>
      <c r="E275" s="237">
        <v>-30373320.170000006</v>
      </c>
      <c r="F275" s="340">
        <v>-35277051.119999997</v>
      </c>
      <c r="G275" s="239">
        <v>-23316695.789999995</v>
      </c>
      <c r="H275" s="239">
        <v>-19067624.84</v>
      </c>
      <c r="I275" s="240">
        <v>-16927452.910000004</v>
      </c>
      <c r="J275" s="241">
        <v>-13507884.219999997</v>
      </c>
      <c r="K275" s="242">
        <v>-14470793.839999998</v>
      </c>
      <c r="L275" s="243">
        <v>-13718752.1</v>
      </c>
      <c r="M275" s="244">
        <v>-18140988.759999998</v>
      </c>
      <c r="N275" s="245">
        <v>-16933545.170000002</v>
      </c>
      <c r="O275" s="246">
        <v>-19161029.960000001</v>
      </c>
      <c r="P275" s="341">
        <v>-22919328.149999999</v>
      </c>
      <c r="Q275" s="237">
        <v>-31459521.429999996</v>
      </c>
      <c r="R275" s="213">
        <f t="shared" ref="R275:R338" si="12">((E275+Q275)+((F275+G275+H275+I275+J275+K275+L275+M275+N275+O275+P275)*2))/24</f>
        <v>-20363130.638333336</v>
      </c>
      <c r="S275" s="188"/>
      <c r="T275" s="223"/>
      <c r="U275" s="223"/>
      <c r="V275" s="223"/>
      <c r="W275" s="223"/>
    </row>
    <row r="276" spans="1:23" ht="15">
      <c r="A276" s="199"/>
      <c r="B276" s="199"/>
      <c r="C276" s="209"/>
      <c r="D276" s="304"/>
      <c r="E276" s="211"/>
      <c r="F276" s="335"/>
      <c r="G276" s="213"/>
      <c r="H276" s="213"/>
      <c r="I276" s="214"/>
      <c r="J276" s="215"/>
      <c r="K276" s="216"/>
      <c r="L276" s="217"/>
      <c r="M276" s="218"/>
      <c r="N276" s="219"/>
      <c r="O276" s="220"/>
      <c r="P276" s="336"/>
      <c r="Q276" s="211"/>
      <c r="R276" s="213">
        <f t="shared" si="12"/>
        <v>0</v>
      </c>
      <c r="S276" s="188"/>
      <c r="T276" s="223"/>
      <c r="U276" s="223"/>
      <c r="V276" s="223"/>
      <c r="W276" s="223"/>
    </row>
    <row r="277" spans="1:23" ht="15">
      <c r="A277" s="354" t="s">
        <v>556</v>
      </c>
      <c r="B277" s="199" t="s">
        <v>176</v>
      </c>
      <c r="C277" s="199" t="str">
        <f>+A277</f>
        <v>2360</v>
      </c>
      <c r="D277" s="304" t="s">
        <v>557</v>
      </c>
      <c r="E277" s="211">
        <v>0</v>
      </c>
      <c r="F277" s="335">
        <v>0</v>
      </c>
      <c r="G277" s="213">
        <v>0</v>
      </c>
      <c r="H277" s="213">
        <v>0</v>
      </c>
      <c r="I277" s="214">
        <v>0</v>
      </c>
      <c r="J277" s="215">
        <v>0</v>
      </c>
      <c r="K277" s="216">
        <v>0</v>
      </c>
      <c r="L277" s="217">
        <v>0</v>
      </c>
      <c r="M277" s="218">
        <v>0</v>
      </c>
      <c r="N277" s="219">
        <v>0</v>
      </c>
      <c r="O277" s="220">
        <v>0</v>
      </c>
      <c r="P277" s="336">
        <v>0</v>
      </c>
      <c r="Q277" s="211">
        <v>0</v>
      </c>
      <c r="R277" s="213">
        <f t="shared" si="12"/>
        <v>0</v>
      </c>
      <c r="S277" s="188"/>
      <c r="T277" s="223"/>
      <c r="U277" s="223"/>
      <c r="V277" s="223"/>
      <c r="W277" s="223"/>
    </row>
    <row r="278" spans="1:23" ht="15">
      <c r="A278" s="222" t="s">
        <v>558</v>
      </c>
      <c r="B278" s="222" t="s">
        <v>559</v>
      </c>
      <c r="C278" s="209" t="str">
        <f>A278&amp;"."&amp;B278</f>
        <v>2361.[*,/42]</v>
      </c>
      <c r="D278" s="304" t="s">
        <v>557</v>
      </c>
      <c r="E278" s="211">
        <v>-1288737.78</v>
      </c>
      <c r="F278" s="335">
        <v>-3579665.51</v>
      </c>
      <c r="G278" s="213">
        <v>-5624271.7800000003</v>
      </c>
      <c r="H278" s="213">
        <v>-6598424.5999999996</v>
      </c>
      <c r="I278" s="214">
        <v>-5753092.0700000003</v>
      </c>
      <c r="J278" s="215">
        <v>-4945221.7699999996</v>
      </c>
      <c r="K278" s="216">
        <v>-414643.14999999898</v>
      </c>
      <c r="L278" s="217">
        <v>5.8207660913467397E-10</v>
      </c>
      <c r="M278" s="218">
        <v>5.8207660913467397E-10</v>
      </c>
      <c r="N278" s="219">
        <v>-9.9999994179233893E-3</v>
      </c>
      <c r="O278" s="220">
        <v>5.8207660913467397E-10</v>
      </c>
      <c r="P278" s="336">
        <v>5.8207660913467397E-10</v>
      </c>
      <c r="Q278" s="211">
        <v>-378996.91999999899</v>
      </c>
      <c r="R278" s="213">
        <f t="shared" si="12"/>
        <v>-2312432.1866666661</v>
      </c>
      <c r="S278" s="188"/>
      <c r="T278" s="223"/>
      <c r="U278" s="223"/>
      <c r="V278" s="223"/>
      <c r="W278" s="224">
        <f>R278</f>
        <v>-2312432.1866666661</v>
      </c>
    </row>
    <row r="279" spans="1:23" ht="15">
      <c r="A279" s="354" t="s">
        <v>558</v>
      </c>
      <c r="B279" s="222" t="s">
        <v>560</v>
      </c>
      <c r="C279" s="209" t="str">
        <f>A279&amp;"."&amp;B279</f>
        <v>2361.[42*]</v>
      </c>
      <c r="D279" s="222" t="s">
        <v>561</v>
      </c>
      <c r="E279" s="211">
        <v>0</v>
      </c>
      <c r="F279" s="335">
        <v>0</v>
      </c>
      <c r="G279" s="213">
        <v>0</v>
      </c>
      <c r="H279" s="213">
        <v>0</v>
      </c>
      <c r="I279" s="214">
        <v>0</v>
      </c>
      <c r="J279" s="215">
        <v>0</v>
      </c>
      <c r="K279" s="216">
        <v>0</v>
      </c>
      <c r="L279" s="217">
        <v>0</v>
      </c>
      <c r="M279" s="218">
        <v>0</v>
      </c>
      <c r="N279" s="219">
        <v>0</v>
      </c>
      <c r="O279" s="220">
        <v>0</v>
      </c>
      <c r="P279" s="336">
        <v>0</v>
      </c>
      <c r="Q279" s="211">
        <v>0</v>
      </c>
      <c r="R279" s="213">
        <f t="shared" si="12"/>
        <v>0</v>
      </c>
      <c r="S279" s="188"/>
      <c r="T279" s="223"/>
      <c r="U279" s="223"/>
      <c r="V279" s="223"/>
      <c r="W279" s="223"/>
    </row>
    <row r="280" spans="1:23" ht="15">
      <c r="A280" s="199" t="s">
        <v>562</v>
      </c>
      <c r="B280" s="199" t="s">
        <v>176</v>
      </c>
      <c r="C280" s="379" t="str">
        <f t="shared" ref="C280:C290" si="13">+A280</f>
        <v>2362</v>
      </c>
      <c r="D280" s="304" t="s">
        <v>563</v>
      </c>
      <c r="E280" s="211">
        <v>-118694.05</v>
      </c>
      <c r="F280" s="335">
        <v>-166511.54999999999</v>
      </c>
      <c r="G280" s="213">
        <v>-182557.9</v>
      </c>
      <c r="H280" s="213">
        <v>-142101.18</v>
      </c>
      <c r="I280" s="214">
        <v>-77502.14</v>
      </c>
      <c r="J280" s="215">
        <v>-115882.52</v>
      </c>
      <c r="K280" s="216">
        <v>-137924.88</v>
      </c>
      <c r="L280" s="217">
        <v>-117663.65</v>
      </c>
      <c r="M280" s="218">
        <v>-59634.06</v>
      </c>
      <c r="N280" s="219">
        <v>-69275.16</v>
      </c>
      <c r="O280" s="220">
        <v>-77093.649999999994</v>
      </c>
      <c r="P280" s="336">
        <v>-92847.62</v>
      </c>
      <c r="Q280" s="211">
        <v>-120799.24</v>
      </c>
      <c r="R280" s="213">
        <f t="shared" si="12"/>
        <v>-113228.41291666664</v>
      </c>
      <c r="S280" s="188"/>
      <c r="T280" s="223"/>
      <c r="U280" s="223"/>
      <c r="V280" s="223"/>
      <c r="W280" s="224">
        <f>R280</f>
        <v>-113228.41291666664</v>
      </c>
    </row>
    <row r="281" spans="1:23" ht="15">
      <c r="A281" s="199" t="s">
        <v>564</v>
      </c>
      <c r="B281" s="199" t="s">
        <v>176</v>
      </c>
      <c r="C281" s="379" t="str">
        <f t="shared" si="13"/>
        <v>2363</v>
      </c>
      <c r="D281" s="304" t="s">
        <v>565</v>
      </c>
      <c r="E281" s="211">
        <v>-20818.02</v>
      </c>
      <c r="F281" s="335">
        <v>-13243.62</v>
      </c>
      <c r="G281" s="213">
        <v>-32911.339999999997</v>
      </c>
      <c r="H281" s="213">
        <v>-26426.78</v>
      </c>
      <c r="I281" s="214">
        <v>-24916.6</v>
      </c>
      <c r="J281" s="215">
        <v>-12690.51</v>
      </c>
      <c r="K281" s="216">
        <v>-37071.83</v>
      </c>
      <c r="L281" s="217">
        <v>-31528.69</v>
      </c>
      <c r="M281" s="218">
        <v>-26198.240000000002</v>
      </c>
      <c r="N281" s="219">
        <v>-20351.59</v>
      </c>
      <c r="O281" s="220">
        <v>-25341.23</v>
      </c>
      <c r="P281" s="336">
        <v>-27669.1</v>
      </c>
      <c r="Q281" s="211">
        <v>-22922.01</v>
      </c>
      <c r="R281" s="213">
        <f t="shared" si="12"/>
        <v>-25018.295416666664</v>
      </c>
      <c r="S281" s="188"/>
      <c r="T281" s="223"/>
      <c r="U281" s="223"/>
      <c r="V281" s="223"/>
      <c r="W281" s="224">
        <f>R281</f>
        <v>-25018.295416666664</v>
      </c>
    </row>
    <row r="282" spans="1:23" ht="15">
      <c r="A282" s="199" t="s">
        <v>566</v>
      </c>
      <c r="B282" s="199" t="s">
        <v>176</v>
      </c>
      <c r="C282" s="379" t="str">
        <f t="shared" si="13"/>
        <v>2364</v>
      </c>
      <c r="D282" s="304" t="s">
        <v>567</v>
      </c>
      <c r="E282" s="211">
        <v>-6990642.5199999996</v>
      </c>
      <c r="F282" s="335">
        <v>-8476269.6500000004</v>
      </c>
      <c r="G282" s="213">
        <v>-8452231.8800000008</v>
      </c>
      <c r="H282" s="213">
        <v>-8128213.7699999996</v>
      </c>
      <c r="I282" s="214">
        <v>-4798556.9800000004</v>
      </c>
      <c r="J282" s="215">
        <v>-4790116.82</v>
      </c>
      <c r="K282" s="216">
        <v>-4634521.22</v>
      </c>
      <c r="L282" s="217">
        <v>-4223961.45</v>
      </c>
      <c r="M282" s="218">
        <v>-3488213.12</v>
      </c>
      <c r="N282" s="219">
        <v>-3981654.97</v>
      </c>
      <c r="O282" s="220">
        <v>-4716311.91</v>
      </c>
      <c r="P282" s="336">
        <v>-5623759.5599999996</v>
      </c>
      <c r="Q282" s="211">
        <v>-7479575.8799999999</v>
      </c>
      <c r="R282" s="213">
        <f t="shared" si="12"/>
        <v>-5712410.0441666665</v>
      </c>
      <c r="S282" s="188"/>
      <c r="T282" s="223"/>
      <c r="U282" s="223"/>
      <c r="V282" s="223"/>
      <c r="W282" s="224">
        <f>R282</f>
        <v>-5712410.0441666665</v>
      </c>
    </row>
    <row r="283" spans="1:23" ht="15">
      <c r="A283" s="199" t="s">
        <v>568</v>
      </c>
      <c r="B283" s="199" t="s">
        <v>176</v>
      </c>
      <c r="C283" s="199" t="str">
        <f t="shared" si="13"/>
        <v>2380</v>
      </c>
      <c r="D283" s="304" t="s">
        <v>569</v>
      </c>
      <c r="E283" s="211">
        <v>-4160000</v>
      </c>
      <c r="F283" s="335">
        <v>0</v>
      </c>
      <c r="G283" s="213">
        <v>-3300000</v>
      </c>
      <c r="H283" s="213">
        <v>-3300000</v>
      </c>
      <c r="I283" s="214">
        <v>0</v>
      </c>
      <c r="J283" s="215">
        <v>-3300000</v>
      </c>
      <c r="K283" s="216">
        <v>-3300000</v>
      </c>
      <c r="L283" s="217">
        <v>0</v>
      </c>
      <c r="M283" s="218">
        <v>-3300000</v>
      </c>
      <c r="N283" s="219">
        <v>-3300000</v>
      </c>
      <c r="O283" s="220">
        <v>0</v>
      </c>
      <c r="P283" s="336">
        <v>-3300000</v>
      </c>
      <c r="Q283" s="211">
        <v>-3300000</v>
      </c>
      <c r="R283" s="213">
        <f t="shared" si="12"/>
        <v>-2235833.3333333335</v>
      </c>
      <c r="S283" s="188"/>
      <c r="T283" s="393">
        <f>+R283</f>
        <v>-2235833.3333333335</v>
      </c>
      <c r="U283" s="223"/>
      <c r="V283" s="223"/>
      <c r="W283" s="393">
        <v>0</v>
      </c>
    </row>
    <row r="284" spans="1:23" ht="15">
      <c r="A284" s="199" t="s">
        <v>570</v>
      </c>
      <c r="B284" s="199" t="s">
        <v>176</v>
      </c>
      <c r="C284" s="199" t="str">
        <f t="shared" si="13"/>
        <v>2351</v>
      </c>
      <c r="D284" s="304" t="s">
        <v>571</v>
      </c>
      <c r="E284" s="211">
        <v>-874939.13</v>
      </c>
      <c r="F284" s="335">
        <v>-868857.82</v>
      </c>
      <c r="G284" s="213">
        <v>-879676.42</v>
      </c>
      <c r="H284" s="213">
        <v>-885570.18</v>
      </c>
      <c r="I284" s="214">
        <v>-881911.03</v>
      </c>
      <c r="J284" s="215">
        <v>-878050.19</v>
      </c>
      <c r="K284" s="216">
        <v>-848565.59</v>
      </c>
      <c r="L284" s="217">
        <v>-830033.91</v>
      </c>
      <c r="M284" s="218">
        <v>-806461.63</v>
      </c>
      <c r="N284" s="219">
        <v>-807190.02</v>
      </c>
      <c r="O284" s="220">
        <v>-842097.99</v>
      </c>
      <c r="P284" s="336">
        <v>-876528.92</v>
      </c>
      <c r="Q284" s="211">
        <v>-904903.25</v>
      </c>
      <c r="R284" s="213">
        <f t="shared" si="12"/>
        <v>-857905.40750000009</v>
      </c>
      <c r="S284" s="188"/>
      <c r="T284" s="223"/>
      <c r="U284" s="223"/>
      <c r="V284" s="224">
        <f>R284</f>
        <v>-857905.40750000009</v>
      </c>
      <c r="W284" s="223"/>
    </row>
    <row r="285" spans="1:23" ht="15">
      <c r="A285" s="199" t="s">
        <v>572</v>
      </c>
      <c r="B285" s="199" t="s">
        <v>176</v>
      </c>
      <c r="C285" s="199" t="str">
        <f t="shared" si="13"/>
        <v>2370</v>
      </c>
      <c r="D285" s="304" t="s">
        <v>573</v>
      </c>
      <c r="E285" s="211">
        <v>0</v>
      </c>
      <c r="F285" s="335">
        <v>0</v>
      </c>
      <c r="G285" s="213"/>
      <c r="H285" s="213"/>
      <c r="I285" s="214"/>
      <c r="J285" s="215"/>
      <c r="K285" s="216"/>
      <c r="L285" s="217"/>
      <c r="M285" s="218"/>
      <c r="N285" s="219"/>
      <c r="O285" s="220"/>
      <c r="P285" s="336">
        <v>0</v>
      </c>
      <c r="Q285" s="211"/>
      <c r="R285" s="213">
        <f t="shared" si="12"/>
        <v>0</v>
      </c>
      <c r="S285" s="188"/>
      <c r="T285" s="223"/>
      <c r="U285" s="223"/>
      <c r="V285" s="223"/>
      <c r="W285" s="223"/>
    </row>
    <row r="286" spans="1:23" ht="15">
      <c r="A286" s="199" t="s">
        <v>574</v>
      </c>
      <c r="B286" s="199" t="s">
        <v>176</v>
      </c>
      <c r="C286" s="199" t="str">
        <f t="shared" si="13"/>
        <v>2371</v>
      </c>
      <c r="D286" s="304" t="s">
        <v>575</v>
      </c>
      <c r="E286" s="211">
        <v>0</v>
      </c>
      <c r="F286" s="335">
        <v>0</v>
      </c>
      <c r="G286" s="213">
        <v>0</v>
      </c>
      <c r="H286" s="213">
        <v>0</v>
      </c>
      <c r="I286" s="214">
        <v>0</v>
      </c>
      <c r="J286" s="215">
        <v>0</v>
      </c>
      <c r="K286" s="216">
        <v>0</v>
      </c>
      <c r="L286" s="217">
        <v>0</v>
      </c>
      <c r="M286" s="218">
        <v>0</v>
      </c>
      <c r="N286" s="219">
        <v>0</v>
      </c>
      <c r="O286" s="220">
        <v>0</v>
      </c>
      <c r="P286" s="336">
        <v>0</v>
      </c>
      <c r="Q286" s="211">
        <v>0</v>
      </c>
      <c r="R286" s="213">
        <f t="shared" si="12"/>
        <v>0</v>
      </c>
      <c r="S286" s="188"/>
      <c r="T286" s="223"/>
      <c r="U286" s="223"/>
      <c r="V286" s="223"/>
      <c r="W286" s="223"/>
    </row>
    <row r="287" spans="1:23" ht="15">
      <c r="A287" s="199" t="s">
        <v>576</v>
      </c>
      <c r="B287" s="199" t="s">
        <v>176</v>
      </c>
      <c r="C287" s="199" t="str">
        <f t="shared" si="13"/>
        <v>2372</v>
      </c>
      <c r="D287" s="304" t="s">
        <v>577</v>
      </c>
      <c r="E287" s="211">
        <v>-3113254.61</v>
      </c>
      <c r="F287" s="335">
        <v>-3521206.9</v>
      </c>
      <c r="G287" s="213">
        <v>-3069852.31</v>
      </c>
      <c r="H287" s="213">
        <v>-2449679.61</v>
      </c>
      <c r="I287" s="214">
        <v>-2097906.89</v>
      </c>
      <c r="J287" s="215">
        <v>-2184677.31</v>
      </c>
      <c r="K287" s="216">
        <v>-3113254.61</v>
      </c>
      <c r="L287" s="217">
        <v>-3521206.9</v>
      </c>
      <c r="M287" s="218">
        <v>-3069742.93</v>
      </c>
      <c r="N287" s="219">
        <v>-2449460.85</v>
      </c>
      <c r="O287" s="220">
        <v>-2097578.7599999998</v>
      </c>
      <c r="P287" s="336">
        <v>-2184502.31</v>
      </c>
      <c r="Q287" s="211">
        <v>-3112904.61</v>
      </c>
      <c r="R287" s="213">
        <f t="shared" si="12"/>
        <v>-2739345.7491666665</v>
      </c>
      <c r="S287" s="188"/>
      <c r="T287" s="223"/>
      <c r="U287" s="223"/>
      <c r="V287" s="223"/>
      <c r="W287" s="224">
        <f t="shared" ref="W287:W296" si="14">R287</f>
        <v>-2739345.7491666665</v>
      </c>
    </row>
    <row r="288" spans="1:23" ht="15">
      <c r="A288" s="351" t="s">
        <v>576</v>
      </c>
      <c r="B288" s="351" t="s">
        <v>578</v>
      </c>
      <c r="C288" s="351" t="s">
        <v>576</v>
      </c>
      <c r="D288" s="348" t="s">
        <v>579</v>
      </c>
      <c r="E288" s="211"/>
      <c r="F288" s="335">
        <v>-5555.55</v>
      </c>
      <c r="G288" s="213">
        <v>-10416.66</v>
      </c>
      <c r="H288" s="213">
        <v>0</v>
      </c>
      <c r="I288" s="214">
        <v>-1302.08</v>
      </c>
      <c r="J288" s="215">
        <v>-9375</v>
      </c>
      <c r="K288" s="216">
        <v>0</v>
      </c>
      <c r="L288" s="217">
        <v>-8072.92</v>
      </c>
      <c r="M288" s="218">
        <v>-16145.84</v>
      </c>
      <c r="N288" s="219">
        <v>-260.43</v>
      </c>
      <c r="O288" s="220">
        <v>-8333.35</v>
      </c>
      <c r="P288" s="336">
        <v>-16145.85</v>
      </c>
      <c r="Q288" s="211">
        <v>-520.86000000000104</v>
      </c>
      <c r="R288" s="213">
        <f t="shared" si="12"/>
        <v>-6322.3425000000016</v>
      </c>
      <c r="S288" s="188"/>
      <c r="T288" s="223"/>
      <c r="U288" s="223"/>
      <c r="V288" s="223"/>
      <c r="W288" s="224">
        <f t="shared" si="14"/>
        <v>-6322.3425000000016</v>
      </c>
    </row>
    <row r="289" spans="1:23" ht="15">
      <c r="A289" s="351" t="s">
        <v>576</v>
      </c>
      <c r="B289" s="351" t="s">
        <v>580</v>
      </c>
      <c r="C289" s="351" t="s">
        <v>576</v>
      </c>
      <c r="D289" s="348" t="s">
        <v>581</v>
      </c>
      <c r="E289" s="211"/>
      <c r="F289" s="335">
        <v>-1438.36</v>
      </c>
      <c r="G289" s="213">
        <v>0</v>
      </c>
      <c r="H289" s="213">
        <v>0</v>
      </c>
      <c r="I289" s="214">
        <v>0</v>
      </c>
      <c r="J289" s="215">
        <v>0</v>
      </c>
      <c r="K289" s="216">
        <v>0</v>
      </c>
      <c r="L289" s="217">
        <v>-4913.6899999999996</v>
      </c>
      <c r="M289" s="218">
        <v>-43278.69</v>
      </c>
      <c r="N289" s="219">
        <v>0</v>
      </c>
      <c r="O289" s="220">
        <v>-16186.49</v>
      </c>
      <c r="P289" s="336">
        <v>-61468.79</v>
      </c>
      <c r="Q289" s="211">
        <v>-8531.5</v>
      </c>
      <c r="R289" s="213">
        <f t="shared" si="12"/>
        <v>-10962.647500000001</v>
      </c>
      <c r="S289" s="188"/>
      <c r="T289" s="223"/>
      <c r="U289" s="223"/>
      <c r="V289" s="223"/>
      <c r="W289" s="224">
        <f t="shared" si="14"/>
        <v>-10962.647500000001</v>
      </c>
    </row>
    <row r="290" spans="1:23" ht="15">
      <c r="A290" s="199" t="s">
        <v>582</v>
      </c>
      <c r="B290" s="199" t="s">
        <v>176</v>
      </c>
      <c r="C290" s="199" t="str">
        <f t="shared" si="13"/>
        <v>2422</v>
      </c>
      <c r="D290" s="304" t="s">
        <v>583</v>
      </c>
      <c r="E290" s="211">
        <v>-2518715.25</v>
      </c>
      <c r="F290" s="335">
        <v>-1782673.61</v>
      </c>
      <c r="G290" s="213">
        <v>-544896.44999999995</v>
      </c>
      <c r="H290" s="213">
        <v>-1094464.67</v>
      </c>
      <c r="I290" s="214">
        <v>-1209299.02</v>
      </c>
      <c r="J290" s="215">
        <v>-1707744.68</v>
      </c>
      <c r="K290" s="216">
        <v>-2051561.87</v>
      </c>
      <c r="L290" s="217">
        <v>-2349705.67</v>
      </c>
      <c r="M290" s="218">
        <v>-1739234.14</v>
      </c>
      <c r="N290" s="219">
        <v>-2036389.72</v>
      </c>
      <c r="O290" s="220">
        <v>-2457252.14</v>
      </c>
      <c r="P290" s="336">
        <v>-3096667.93</v>
      </c>
      <c r="Q290" s="211">
        <v>-3310059.81</v>
      </c>
      <c r="R290" s="213">
        <f t="shared" si="12"/>
        <v>-1915356.4525000004</v>
      </c>
      <c r="S290" s="188"/>
      <c r="T290" s="223"/>
      <c r="U290" s="223"/>
      <c r="V290" s="223"/>
      <c r="W290" s="224">
        <f t="shared" si="14"/>
        <v>-1915356.4525000004</v>
      </c>
    </row>
    <row r="291" spans="1:23" ht="15">
      <c r="A291" s="199" t="s">
        <v>584</v>
      </c>
      <c r="B291" s="199" t="s">
        <v>513</v>
      </c>
      <c r="C291" s="209" t="str">
        <f>A291&amp;"."&amp;B291</f>
        <v>2420.[2*,/217]</v>
      </c>
      <c r="D291" s="304" t="s">
        <v>585</v>
      </c>
      <c r="E291" s="211">
        <v>-8845744.0899999999</v>
      </c>
      <c r="F291" s="335">
        <v>-6061542.4500000002</v>
      </c>
      <c r="G291" s="213">
        <v>-4669733.8899999997</v>
      </c>
      <c r="H291" s="213">
        <v>-4012140.96</v>
      </c>
      <c r="I291" s="214">
        <v>-3820048.06</v>
      </c>
      <c r="J291" s="215">
        <v>-3995415.6</v>
      </c>
      <c r="K291" s="216">
        <v>-4510959.3499999996</v>
      </c>
      <c r="L291" s="217">
        <v>-6314827.2199999997</v>
      </c>
      <c r="M291" s="218">
        <v>-6158068.2000000002</v>
      </c>
      <c r="N291" s="219">
        <v>-6710597.0700000003</v>
      </c>
      <c r="O291" s="220">
        <v>-7493512.5700000003</v>
      </c>
      <c r="P291" s="336">
        <v>-7212893.7699999996</v>
      </c>
      <c r="Q291" s="211">
        <v>-6251946.3700000001</v>
      </c>
      <c r="R291" s="213">
        <f t="shared" si="12"/>
        <v>-5709048.6975000007</v>
      </c>
      <c r="S291" s="188"/>
      <c r="T291" s="223"/>
      <c r="U291" s="223"/>
      <c r="V291" s="223"/>
      <c r="W291" s="224">
        <f t="shared" si="14"/>
        <v>-5709048.6975000007</v>
      </c>
    </row>
    <row r="292" spans="1:23" ht="15">
      <c r="A292" s="199" t="s">
        <v>584</v>
      </c>
      <c r="B292" s="199" t="s">
        <v>586</v>
      </c>
      <c r="C292" s="209" t="str">
        <f>A292&amp;"."&amp;B292</f>
        <v>2420.[217*]</v>
      </c>
      <c r="D292" s="304" t="s">
        <v>275</v>
      </c>
      <c r="E292" s="211">
        <v>-1551284.94</v>
      </c>
      <c r="F292" s="335">
        <v>-207429.65</v>
      </c>
      <c r="G292" s="213">
        <v>-712473.86</v>
      </c>
      <c r="H292" s="213">
        <v>8.7311491370201098E-11</v>
      </c>
      <c r="I292" s="214">
        <v>8.7311491370201098E-11</v>
      </c>
      <c r="J292" s="215">
        <v>8.7311491370201098E-11</v>
      </c>
      <c r="K292" s="216">
        <v>8.7311491370201098E-11</v>
      </c>
      <c r="L292" s="217">
        <v>8.7311491370201098E-11</v>
      </c>
      <c r="M292" s="218">
        <v>8.7311491370201098E-11</v>
      </c>
      <c r="N292" s="219">
        <v>8.7311491370201098E-11</v>
      </c>
      <c r="O292" s="220">
        <v>8.7311491370201098E-11</v>
      </c>
      <c r="P292" s="336">
        <v>8.7311491370201098E-11</v>
      </c>
      <c r="Q292" s="211">
        <v>8.7311491370201098E-11</v>
      </c>
      <c r="R292" s="213">
        <f t="shared" si="12"/>
        <v>-141295.49833333326</v>
      </c>
      <c r="S292" s="188"/>
      <c r="T292" s="223"/>
      <c r="U292" s="223"/>
      <c r="V292" s="223"/>
      <c r="W292" s="224">
        <f t="shared" si="14"/>
        <v>-141295.49833333326</v>
      </c>
    </row>
    <row r="293" spans="1:23" ht="15">
      <c r="A293" s="199" t="s">
        <v>587</v>
      </c>
      <c r="B293" s="199" t="s">
        <v>176</v>
      </c>
      <c r="C293" s="199" t="str">
        <f>+A293</f>
        <v>2423</v>
      </c>
      <c r="D293" s="304" t="s">
        <v>588</v>
      </c>
      <c r="E293" s="211">
        <v>-1970912.73</v>
      </c>
      <c r="F293" s="335">
        <v>-1970912.73</v>
      </c>
      <c r="G293" s="213">
        <v>-1970912.73</v>
      </c>
      <c r="H293" s="213">
        <v>-1970912.73</v>
      </c>
      <c r="I293" s="214">
        <v>-1970912.73</v>
      </c>
      <c r="J293" s="215">
        <v>-1970912.73</v>
      </c>
      <c r="K293" s="216">
        <v>-1971567.51</v>
      </c>
      <c r="L293" s="217">
        <v>-1971567.51</v>
      </c>
      <c r="M293" s="218">
        <v>-1971567.51</v>
      </c>
      <c r="N293" s="219">
        <v>-2040625.06</v>
      </c>
      <c r="O293" s="220">
        <v>-2040625.06</v>
      </c>
      <c r="P293" s="336">
        <v>-2040625.06</v>
      </c>
      <c r="Q293" s="211">
        <v>-2092665.97</v>
      </c>
      <c r="R293" s="213">
        <f t="shared" si="12"/>
        <v>-1993577.5591666664</v>
      </c>
      <c r="S293" s="188"/>
      <c r="T293" s="223"/>
      <c r="U293" s="223"/>
      <c r="V293" s="223"/>
      <c r="W293" s="224">
        <f t="shared" si="14"/>
        <v>-1993577.5591666664</v>
      </c>
    </row>
    <row r="294" spans="1:23" ht="15">
      <c r="A294" s="199" t="s">
        <v>589</v>
      </c>
      <c r="B294" s="351" t="s">
        <v>176</v>
      </c>
      <c r="C294" s="351" t="s">
        <v>589</v>
      </c>
      <c r="D294" s="304" t="s">
        <v>590</v>
      </c>
      <c r="E294" s="211">
        <v>0</v>
      </c>
      <c r="F294" s="335">
        <v>0</v>
      </c>
      <c r="G294" s="213">
        <v>0</v>
      </c>
      <c r="H294" s="213">
        <v>-371798.14</v>
      </c>
      <c r="I294" s="214">
        <v>-100859.54</v>
      </c>
      <c r="J294" s="215">
        <v>-752052.56</v>
      </c>
      <c r="K294" s="216">
        <v>0</v>
      </c>
      <c r="L294" s="217">
        <v>0</v>
      </c>
      <c r="M294" s="218">
        <v>0</v>
      </c>
      <c r="N294" s="219">
        <v>-102923.27</v>
      </c>
      <c r="O294" s="220">
        <v>-442065.47</v>
      </c>
      <c r="P294" s="336">
        <v>-989083.15</v>
      </c>
      <c r="Q294" s="211">
        <v>-16277.030000000101</v>
      </c>
      <c r="R294" s="213">
        <f t="shared" si="12"/>
        <v>-230576.72041666668</v>
      </c>
      <c r="S294" s="188"/>
      <c r="T294" s="223"/>
      <c r="U294" s="223"/>
      <c r="V294" s="223"/>
      <c r="W294" s="224">
        <f t="shared" si="14"/>
        <v>-230576.72041666668</v>
      </c>
    </row>
    <row r="295" spans="1:23" ht="15">
      <c r="A295" s="354" t="s">
        <v>591</v>
      </c>
      <c r="B295" s="222" t="s">
        <v>592</v>
      </c>
      <c r="C295" s="209" t="str">
        <f>A295&amp;"."&amp;B295</f>
        <v>2429.[4*,00*,01*,02*,03*]</v>
      </c>
      <c r="D295" s="304" t="s">
        <v>593</v>
      </c>
      <c r="E295" s="211">
        <v>-1160406.48</v>
      </c>
      <c r="F295" s="335">
        <v>-1367664.73</v>
      </c>
      <c r="G295" s="213">
        <v>-1331365.06</v>
      </c>
      <c r="H295" s="213">
        <v>-1191022.8600000001</v>
      </c>
      <c r="I295" s="214">
        <v>-1092539.53</v>
      </c>
      <c r="J295" s="215">
        <v>-1002175.54</v>
      </c>
      <c r="K295" s="216">
        <v>-716939.2</v>
      </c>
      <c r="L295" s="217">
        <v>-702459.92</v>
      </c>
      <c r="M295" s="218">
        <v>-693506.85</v>
      </c>
      <c r="N295" s="219">
        <v>-787705.15</v>
      </c>
      <c r="O295" s="220">
        <v>-939211.86</v>
      </c>
      <c r="P295" s="336">
        <v>-1021510.65</v>
      </c>
      <c r="Q295" s="211">
        <v>-1275519.8</v>
      </c>
      <c r="R295" s="213">
        <f t="shared" si="12"/>
        <v>-1005338.7075</v>
      </c>
      <c r="S295" s="188"/>
      <c r="T295" s="223"/>
      <c r="U295" s="223"/>
      <c r="V295" s="223"/>
      <c r="W295" s="224">
        <f t="shared" si="14"/>
        <v>-1005338.7075</v>
      </c>
    </row>
    <row r="296" spans="1:23" ht="15">
      <c r="A296" s="354" t="s">
        <v>591</v>
      </c>
      <c r="B296" s="199" t="s">
        <v>520</v>
      </c>
      <c r="C296" s="209" t="str">
        <f>A296&amp;"."&amp;B296</f>
        <v>2429.3*</v>
      </c>
      <c r="D296" s="304" t="s">
        <v>594</v>
      </c>
      <c r="E296" s="211">
        <v>-1195571.69</v>
      </c>
      <c r="F296" s="335">
        <v>-1371993.07</v>
      </c>
      <c r="G296" s="213">
        <v>-461433.43</v>
      </c>
      <c r="H296" s="213">
        <v>-645627.22</v>
      </c>
      <c r="I296" s="214">
        <v>-792485.17</v>
      </c>
      <c r="J296" s="215">
        <v>-957017.07</v>
      </c>
      <c r="K296" s="216">
        <v>-1120621.04</v>
      </c>
      <c r="L296" s="217">
        <v>-1287367.8</v>
      </c>
      <c r="M296" s="218">
        <v>-575471.17000000004</v>
      </c>
      <c r="N296" s="219">
        <v>-867212.85</v>
      </c>
      <c r="O296" s="220">
        <v>-1019477.79</v>
      </c>
      <c r="P296" s="336">
        <v>-1192453.05</v>
      </c>
      <c r="Q296" s="211">
        <v>-1407280.14</v>
      </c>
      <c r="R296" s="213">
        <f t="shared" si="12"/>
        <v>-966048.7979166666</v>
      </c>
      <c r="S296" s="188"/>
      <c r="T296" s="223"/>
      <c r="U296" s="223"/>
      <c r="V296" s="223"/>
      <c r="W296" s="224">
        <f t="shared" si="14"/>
        <v>-966048.7979166666</v>
      </c>
    </row>
    <row r="297" spans="1:23" ht="15">
      <c r="A297" s="354" t="s">
        <v>591</v>
      </c>
      <c r="B297" s="199" t="s">
        <v>595</v>
      </c>
      <c r="C297" s="209" t="str">
        <f>A297&amp;"."&amp;B297</f>
        <v>2429.WA</v>
      </c>
      <c r="D297" s="304" t="s">
        <v>596</v>
      </c>
      <c r="E297" s="211">
        <v>0</v>
      </c>
      <c r="F297" s="335">
        <v>0</v>
      </c>
      <c r="G297" s="213">
        <v>0</v>
      </c>
      <c r="H297" s="213">
        <v>0</v>
      </c>
      <c r="I297" s="214">
        <v>0</v>
      </c>
      <c r="J297" s="215">
        <v>0</v>
      </c>
      <c r="K297" s="216">
        <v>0</v>
      </c>
      <c r="L297" s="217">
        <v>0</v>
      </c>
      <c r="M297" s="218">
        <v>0</v>
      </c>
      <c r="N297" s="219">
        <v>0</v>
      </c>
      <c r="O297" s="220">
        <v>0</v>
      </c>
      <c r="P297" s="336">
        <v>0</v>
      </c>
      <c r="Q297" s="211">
        <v>0</v>
      </c>
      <c r="R297" s="213">
        <f t="shared" si="12"/>
        <v>0</v>
      </c>
      <c r="S297" s="188"/>
      <c r="T297" s="223"/>
      <c r="U297" s="223"/>
      <c r="V297" s="223"/>
      <c r="W297" s="223"/>
    </row>
    <row r="298" spans="1:23" ht="15">
      <c r="A298" s="354" t="s">
        <v>591</v>
      </c>
      <c r="B298" s="199" t="s">
        <v>597</v>
      </c>
      <c r="C298" s="209" t="str">
        <f>A298&amp;"."&amp;B298</f>
        <v>2429.OR</v>
      </c>
      <c r="D298" s="304" t="s">
        <v>598</v>
      </c>
      <c r="E298" s="211">
        <v>0</v>
      </c>
      <c r="F298" s="335">
        <v>0</v>
      </c>
      <c r="G298" s="213">
        <v>0</v>
      </c>
      <c r="H298" s="213">
        <v>0</v>
      </c>
      <c r="I298" s="214">
        <v>0</v>
      </c>
      <c r="J298" s="215">
        <v>0</v>
      </c>
      <c r="K298" s="216">
        <v>0</v>
      </c>
      <c r="L298" s="217">
        <v>0</v>
      </c>
      <c r="M298" s="218">
        <v>0</v>
      </c>
      <c r="N298" s="219">
        <v>0</v>
      </c>
      <c r="O298" s="220">
        <v>0</v>
      </c>
      <c r="P298" s="336">
        <v>0</v>
      </c>
      <c r="Q298" s="211">
        <v>0</v>
      </c>
      <c r="R298" s="213">
        <f t="shared" si="12"/>
        <v>0</v>
      </c>
      <c r="S298" s="188"/>
      <c r="T298" s="223"/>
      <c r="U298" s="223"/>
      <c r="V298" s="223"/>
      <c r="W298" s="223"/>
    </row>
    <row r="299" spans="1:23" s="186" customFormat="1" ht="15">
      <c r="A299" s="183" t="s">
        <v>599</v>
      </c>
      <c r="B299" s="194" t="s">
        <v>600</v>
      </c>
      <c r="C299" s="183" t="str">
        <f>+A299</f>
        <v>2282</v>
      </c>
      <c r="D299" s="304" t="s">
        <v>601</v>
      </c>
      <c r="E299" s="211">
        <v>-1400000</v>
      </c>
      <c r="F299" s="335">
        <v>-1400000</v>
      </c>
      <c r="G299" s="213">
        <v>-1400000</v>
      </c>
      <c r="H299" s="213">
        <v>-400000</v>
      </c>
      <c r="I299" s="214">
        <v>-400000</v>
      </c>
      <c r="J299" s="215">
        <v>-400000</v>
      </c>
      <c r="K299" s="216">
        <v>-400000</v>
      </c>
      <c r="L299" s="217">
        <v>-400000</v>
      </c>
      <c r="M299" s="218">
        <v>-400000</v>
      </c>
      <c r="N299" s="219">
        <v>-400000</v>
      </c>
      <c r="O299" s="220">
        <v>-400000</v>
      </c>
      <c r="P299" s="336">
        <v>-400000</v>
      </c>
      <c r="Q299" s="211">
        <v>-400000</v>
      </c>
      <c r="R299" s="213">
        <f t="shared" si="12"/>
        <v>-608333.33333333337</v>
      </c>
      <c r="S299" s="188"/>
      <c r="T299" s="223"/>
      <c r="U299" s="223"/>
      <c r="V299" s="224"/>
      <c r="W299" s="224">
        <f>R299</f>
        <v>-608333.33333333337</v>
      </c>
    </row>
    <row r="300" spans="1:23" s="186" customFormat="1" ht="15">
      <c r="A300" s="183" t="s">
        <v>602</v>
      </c>
      <c r="B300" s="183" t="s">
        <v>603</v>
      </c>
      <c r="C300" s="355" t="str">
        <f>A300&amp;"."&amp;B300</f>
        <v>2284.02*</v>
      </c>
      <c r="D300" s="304" t="s">
        <v>604</v>
      </c>
      <c r="E300" s="211">
        <v>0</v>
      </c>
      <c r="F300" s="335">
        <v>0</v>
      </c>
      <c r="G300" s="213">
        <v>0</v>
      </c>
      <c r="H300" s="213">
        <v>0</v>
      </c>
      <c r="I300" s="214">
        <v>0</v>
      </c>
      <c r="J300" s="215">
        <v>0</v>
      </c>
      <c r="K300" s="216">
        <v>0</v>
      </c>
      <c r="L300" s="217">
        <v>0</v>
      </c>
      <c r="M300" s="218">
        <v>0</v>
      </c>
      <c r="N300" s="219">
        <v>0</v>
      </c>
      <c r="O300" s="220">
        <v>0</v>
      </c>
      <c r="P300" s="336">
        <v>0</v>
      </c>
      <c r="Q300" s="211">
        <v>0</v>
      </c>
      <c r="R300" s="213">
        <f t="shared" si="12"/>
        <v>0</v>
      </c>
      <c r="S300" s="188"/>
      <c r="T300" s="223"/>
      <c r="U300" s="223"/>
      <c r="V300" s="223"/>
      <c r="W300" s="223"/>
    </row>
    <row r="301" spans="1:23" s="186" customFormat="1" ht="15">
      <c r="A301" s="222" t="s">
        <v>602</v>
      </c>
      <c r="B301" s="222" t="s">
        <v>605</v>
      </c>
      <c r="C301" s="355" t="str">
        <f>A301&amp;"."&amp;B301</f>
        <v>2284.03*</v>
      </c>
      <c r="D301" s="304" t="s">
        <v>606</v>
      </c>
      <c r="E301" s="211">
        <v>-24135</v>
      </c>
      <c r="F301" s="335">
        <v>-24135</v>
      </c>
      <c r="G301" s="213">
        <v>-24135</v>
      </c>
      <c r="H301" s="213">
        <v>-24135</v>
      </c>
      <c r="I301" s="214">
        <v>-24135</v>
      </c>
      <c r="J301" s="215">
        <v>-24135</v>
      </c>
      <c r="K301" s="216">
        <v>-24135</v>
      </c>
      <c r="L301" s="217">
        <v>-24135</v>
      </c>
      <c r="M301" s="218">
        <v>-24135</v>
      </c>
      <c r="N301" s="219">
        <v>-48270</v>
      </c>
      <c r="O301" s="220">
        <v>-48270</v>
      </c>
      <c r="P301" s="336">
        <v>-48270</v>
      </c>
      <c r="Q301" s="211">
        <v>-48270</v>
      </c>
      <c r="R301" s="213">
        <f t="shared" si="12"/>
        <v>-31174.375</v>
      </c>
      <c r="S301" s="188"/>
      <c r="T301" s="223"/>
      <c r="U301" s="223"/>
      <c r="V301" s="223"/>
      <c r="W301" s="224">
        <f>R301</f>
        <v>-31174.375</v>
      </c>
    </row>
    <row r="302" spans="1:23" s="186" customFormat="1" ht="15">
      <c r="A302" s="354" t="s">
        <v>607</v>
      </c>
      <c r="B302" s="199" t="s">
        <v>176</v>
      </c>
      <c r="C302" s="354" t="str">
        <f>+A302</f>
        <v>2292</v>
      </c>
      <c r="D302" s="304" t="s">
        <v>608</v>
      </c>
      <c r="E302" s="211">
        <v>0</v>
      </c>
      <c r="F302" s="335">
        <v>0</v>
      </c>
      <c r="G302" s="213">
        <v>0</v>
      </c>
      <c r="H302" s="213">
        <v>0</v>
      </c>
      <c r="I302" s="214">
        <v>0</v>
      </c>
      <c r="J302" s="215">
        <v>0</v>
      </c>
      <c r="K302" s="216">
        <v>0</v>
      </c>
      <c r="L302" s="217">
        <v>0</v>
      </c>
      <c r="M302" s="218">
        <v>0</v>
      </c>
      <c r="N302" s="219">
        <v>0</v>
      </c>
      <c r="O302" s="220">
        <v>0</v>
      </c>
      <c r="P302" s="336">
        <v>0</v>
      </c>
      <c r="Q302" s="211">
        <v>0</v>
      </c>
      <c r="R302" s="213">
        <f t="shared" si="12"/>
        <v>0</v>
      </c>
      <c r="S302" s="188"/>
      <c r="T302" s="223"/>
      <c r="U302" s="223"/>
      <c r="V302" s="223"/>
      <c r="W302" s="223"/>
    </row>
    <row r="303" spans="1:23" ht="15">
      <c r="A303" s="199" t="s">
        <v>609</v>
      </c>
      <c r="B303" s="199" t="s">
        <v>610</v>
      </c>
      <c r="C303" s="355" t="str">
        <f>A303&amp;"."&amp;B303</f>
        <v>2530.01*</v>
      </c>
      <c r="D303" s="304" t="s">
        <v>611</v>
      </c>
      <c r="E303" s="211">
        <v>-5627226.9299999997</v>
      </c>
      <c r="F303" s="335">
        <v>-4799858.2699999996</v>
      </c>
      <c r="G303" s="213">
        <v>-4541551.42</v>
      </c>
      <c r="H303" s="213">
        <v>-4007794.3</v>
      </c>
      <c r="I303" s="214">
        <v>-3406713.04</v>
      </c>
      <c r="J303" s="215">
        <v>-3100602.12</v>
      </c>
      <c r="K303" s="216">
        <v>-2403174.5</v>
      </c>
      <c r="L303" s="217">
        <v>-2074315.13</v>
      </c>
      <c r="M303" s="218">
        <v>-1598695.26</v>
      </c>
      <c r="N303" s="219">
        <v>-1337948.45</v>
      </c>
      <c r="O303" s="220">
        <v>-1266499.71</v>
      </c>
      <c r="P303" s="336">
        <v>-1781663.96</v>
      </c>
      <c r="Q303" s="211">
        <v>-1174017.82</v>
      </c>
      <c r="R303" s="213">
        <f t="shared" si="12"/>
        <v>-2809953.2112499997</v>
      </c>
      <c r="S303" s="188"/>
      <c r="T303" s="223"/>
      <c r="U303" s="223"/>
      <c r="V303" s="393">
        <f>+R303</f>
        <v>-2809953.2112499997</v>
      </c>
      <c r="W303" s="393"/>
    </row>
    <row r="304" spans="1:23" ht="15">
      <c r="A304" s="183" t="s">
        <v>609</v>
      </c>
      <c r="B304" s="183" t="s">
        <v>612</v>
      </c>
      <c r="C304" s="380" t="str">
        <f>A304&amp;"."&amp;B304</f>
        <v>2530.[02008,02009]</v>
      </c>
      <c r="D304" s="304" t="s">
        <v>613</v>
      </c>
      <c r="E304" s="211">
        <v>0</v>
      </c>
      <c r="F304" s="335">
        <v>0</v>
      </c>
      <c r="G304" s="213">
        <v>0</v>
      </c>
      <c r="H304" s="213">
        <v>0</v>
      </c>
      <c r="I304" s="214">
        <v>0</v>
      </c>
      <c r="J304" s="215">
        <v>0</v>
      </c>
      <c r="K304" s="216">
        <v>0</v>
      </c>
      <c r="L304" s="217">
        <v>0</v>
      </c>
      <c r="M304" s="218">
        <v>0</v>
      </c>
      <c r="N304" s="219">
        <v>0</v>
      </c>
      <c r="O304" s="220">
        <v>0</v>
      </c>
      <c r="P304" s="336">
        <v>0</v>
      </c>
      <c r="Q304" s="211">
        <v>0</v>
      </c>
      <c r="R304" s="213">
        <f t="shared" si="12"/>
        <v>0</v>
      </c>
      <c r="S304" s="188"/>
      <c r="T304" s="223"/>
      <c r="U304" s="223"/>
      <c r="V304" s="223"/>
      <c r="W304" s="223"/>
    </row>
    <row r="305" spans="1:26" ht="15">
      <c r="A305" s="199" t="s">
        <v>614</v>
      </c>
      <c r="B305" s="199" t="s">
        <v>22</v>
      </c>
      <c r="C305" s="209" t="str">
        <f>A305&amp;"."&amp;B305</f>
        <v>2440.1</v>
      </c>
      <c r="D305" s="304" t="s">
        <v>298</v>
      </c>
      <c r="E305" s="211">
        <v>0</v>
      </c>
      <c r="F305" s="335">
        <v>0</v>
      </c>
      <c r="G305" s="213">
        <v>0</v>
      </c>
      <c r="H305" s="213">
        <v>0</v>
      </c>
      <c r="I305" s="214">
        <v>0</v>
      </c>
      <c r="J305" s="215">
        <v>0</v>
      </c>
      <c r="K305" s="216">
        <v>0</v>
      </c>
      <c r="L305" s="217">
        <v>0</v>
      </c>
      <c r="M305" s="218">
        <v>0</v>
      </c>
      <c r="N305" s="219">
        <v>0</v>
      </c>
      <c r="O305" s="220">
        <v>0</v>
      </c>
      <c r="P305" s="336">
        <v>0</v>
      </c>
      <c r="Q305" s="211">
        <v>0</v>
      </c>
      <c r="R305" s="213">
        <f t="shared" si="12"/>
        <v>0</v>
      </c>
      <c r="S305" s="188"/>
      <c r="T305" s="223"/>
      <c r="U305" s="223"/>
      <c r="V305" s="223"/>
      <c r="W305" s="223"/>
    </row>
    <row r="306" spans="1:26" ht="15">
      <c r="A306" s="199"/>
      <c r="B306" s="199"/>
      <c r="C306" s="199"/>
      <c r="D306" s="304"/>
      <c r="E306" s="211"/>
      <c r="F306" s="335"/>
      <c r="G306" s="213"/>
      <c r="H306" s="213"/>
      <c r="I306" s="214"/>
      <c r="J306" s="215"/>
      <c r="K306" s="216"/>
      <c r="L306" s="217"/>
      <c r="M306" s="218"/>
      <c r="N306" s="219"/>
      <c r="O306" s="220"/>
      <c r="P306" s="336"/>
      <c r="Q306" s="211"/>
      <c r="R306" s="213">
        <f t="shared" si="12"/>
        <v>0</v>
      </c>
      <c r="S306" s="188"/>
      <c r="T306" s="223"/>
      <c r="U306" s="223"/>
      <c r="V306" s="223"/>
      <c r="W306" s="223"/>
    </row>
    <row r="307" spans="1:26" ht="15">
      <c r="A307" s="199"/>
      <c r="B307" s="199"/>
      <c r="C307" s="199"/>
      <c r="D307" s="304" t="s">
        <v>615</v>
      </c>
      <c r="E307" s="237">
        <v>-27407251.719999999</v>
      </c>
      <c r="F307" s="340">
        <v>-22514410.320000004</v>
      </c>
      <c r="G307" s="239">
        <v>-18736770.809999999</v>
      </c>
      <c r="H307" s="239">
        <v>-16167575.490000002</v>
      </c>
      <c r="I307" s="240">
        <v>-14916201.059999999</v>
      </c>
      <c r="J307" s="241">
        <v>-16104107.610000003</v>
      </c>
      <c r="K307" s="242">
        <v>-16312213.079999998</v>
      </c>
      <c r="L307" s="243">
        <v>-18658571.759999998</v>
      </c>
      <c r="M307" s="244">
        <v>-16289845.59</v>
      </c>
      <c r="N307" s="245">
        <v>-16781392.850000001</v>
      </c>
      <c r="O307" s="246">
        <v>-18229013.200000003</v>
      </c>
      <c r="P307" s="341">
        <v>-20045284.520000003</v>
      </c>
      <c r="Q307" s="237">
        <v>-19097993.91</v>
      </c>
      <c r="R307" s="213">
        <f t="shared" si="12"/>
        <v>-18167334.092083331</v>
      </c>
      <c r="S307" s="188"/>
      <c r="T307" s="223"/>
      <c r="U307" s="223"/>
      <c r="V307" s="223"/>
      <c r="W307" s="223"/>
    </row>
    <row r="308" spans="1:26" ht="15">
      <c r="A308" s="199"/>
      <c r="B308" s="199"/>
      <c r="C308" s="199"/>
      <c r="D308" s="304"/>
      <c r="E308" s="211"/>
      <c r="F308" s="335"/>
      <c r="G308" s="213"/>
      <c r="H308" s="213"/>
      <c r="I308" s="214"/>
      <c r="J308" s="215"/>
      <c r="K308" s="216"/>
      <c r="L308" s="217"/>
      <c r="M308" s="218"/>
      <c r="N308" s="219"/>
      <c r="O308" s="220"/>
      <c r="P308" s="336"/>
      <c r="Q308" s="211"/>
      <c r="R308" s="213">
        <f t="shared" si="12"/>
        <v>0</v>
      </c>
      <c r="S308" s="188"/>
      <c r="T308" s="223"/>
      <c r="U308" s="223"/>
      <c r="V308" s="223"/>
      <c r="W308" s="223"/>
    </row>
    <row r="309" spans="1:26" ht="15">
      <c r="A309" s="183" t="s">
        <v>599</v>
      </c>
      <c r="B309" s="194" t="s">
        <v>616</v>
      </c>
      <c r="C309" s="183" t="str">
        <f>+A309</f>
        <v>2282</v>
      </c>
      <c r="D309" s="304" t="s">
        <v>617</v>
      </c>
      <c r="E309" s="211">
        <v>-14098767.550000001</v>
      </c>
      <c r="F309" s="250">
        <v>-14087260.01</v>
      </c>
      <c r="G309" s="213">
        <v>-14027260.01</v>
      </c>
      <c r="H309" s="213">
        <v>-13978865.359999999</v>
      </c>
      <c r="I309" s="214">
        <v>-13922116.07</v>
      </c>
      <c r="J309" s="215">
        <v>-13907459.51</v>
      </c>
      <c r="K309" s="216">
        <v>-15376033.76</v>
      </c>
      <c r="L309" s="217">
        <v>-15231268.5</v>
      </c>
      <c r="M309" s="218">
        <v>-15083236.949999999</v>
      </c>
      <c r="N309" s="219">
        <v>-14875646.5</v>
      </c>
      <c r="O309" s="220">
        <v>-14290940.93</v>
      </c>
      <c r="P309" s="336">
        <v>-14085485.32</v>
      </c>
      <c r="Q309" s="211">
        <v>-13861342.699999999</v>
      </c>
      <c r="R309" s="213">
        <f t="shared" si="12"/>
        <v>-14403802.337083332</v>
      </c>
      <c r="S309" s="188"/>
      <c r="T309" s="223"/>
      <c r="U309" s="223"/>
      <c r="V309" s="394">
        <v>-1592743.48</v>
      </c>
      <c r="W309" s="393">
        <f>+R309-V309</f>
        <v>-12811058.857083332</v>
      </c>
    </row>
    <row r="310" spans="1:26" ht="15">
      <c r="A310" s="183" t="s">
        <v>618</v>
      </c>
      <c r="B310" s="183" t="s">
        <v>176</v>
      </c>
      <c r="C310" s="183" t="str">
        <f>+A310</f>
        <v>2283</v>
      </c>
      <c r="D310" s="304" t="s">
        <v>619</v>
      </c>
      <c r="E310" s="211">
        <v>-7687634.5099999998</v>
      </c>
      <c r="F310" s="335">
        <v>-7745959.4299999997</v>
      </c>
      <c r="G310" s="213">
        <v>-7804284.3499999996</v>
      </c>
      <c r="H310" s="213">
        <v>-7862609.2699999996</v>
      </c>
      <c r="I310" s="214">
        <v>-7920934.1900000004</v>
      </c>
      <c r="J310" s="215">
        <v>-7985436.1699999999</v>
      </c>
      <c r="K310" s="216">
        <v>-8044996.5</v>
      </c>
      <c r="L310" s="217">
        <v>-8104556.8300000001</v>
      </c>
      <c r="M310" s="218">
        <v>-8164117.1600000001</v>
      </c>
      <c r="N310" s="219">
        <v>-8223677.4900000002</v>
      </c>
      <c r="O310" s="220">
        <v>-8283237.8200000003</v>
      </c>
      <c r="P310" s="336">
        <v>-8342798.1500000004</v>
      </c>
      <c r="Q310" s="211">
        <v>-8407713.2100000009</v>
      </c>
      <c r="R310" s="213">
        <f t="shared" si="12"/>
        <v>-8044190.1016666656</v>
      </c>
      <c r="S310" s="188"/>
      <c r="T310" s="223"/>
      <c r="U310" s="223"/>
      <c r="V310" s="224">
        <f>R310</f>
        <v>-8044190.1016666656</v>
      </c>
      <c r="W310" s="223"/>
      <c r="X310" s="186"/>
      <c r="Y310" s="186"/>
      <c r="Z310" s="186"/>
    </row>
    <row r="311" spans="1:26" ht="15">
      <c r="A311" s="183" t="s">
        <v>620</v>
      </c>
      <c r="B311" s="183" t="s">
        <v>176</v>
      </c>
      <c r="C311" s="183" t="str">
        <f>+A311</f>
        <v>2300</v>
      </c>
      <c r="D311" s="304" t="s">
        <v>621</v>
      </c>
      <c r="E311" s="211">
        <v>-54807880</v>
      </c>
      <c r="F311" s="335">
        <v>-55062544.57</v>
      </c>
      <c r="G311" s="213">
        <v>-55318393.350000001</v>
      </c>
      <c r="H311" s="213">
        <v>-55575431.82</v>
      </c>
      <c r="I311" s="214">
        <v>-55833665.469999999</v>
      </c>
      <c r="J311" s="215">
        <v>-56093099.810000002</v>
      </c>
      <c r="K311" s="216">
        <v>-56353740.659999996</v>
      </c>
      <c r="L311" s="217">
        <v>-56615593.539999999</v>
      </c>
      <c r="M311" s="218">
        <v>-56878664.090000004</v>
      </c>
      <c r="N311" s="219">
        <v>-57142957.859999999</v>
      </c>
      <c r="O311" s="220">
        <v>-57408480.619999997</v>
      </c>
      <c r="P311" s="336">
        <v>-57675238.159999996</v>
      </c>
      <c r="Q311" s="211">
        <v>-61208025.729999997</v>
      </c>
      <c r="R311" s="213">
        <f t="shared" si="12"/>
        <v>-56497146.901249997</v>
      </c>
      <c r="S311" s="188"/>
      <c r="T311" s="223"/>
      <c r="U311" s="224">
        <f>R311</f>
        <v>-56497146.901249997</v>
      </c>
      <c r="V311" s="223"/>
      <c r="W311" s="223"/>
    </row>
    <row r="312" spans="1:26" ht="15">
      <c r="A312" s="183" t="s">
        <v>614</v>
      </c>
      <c r="B312" s="183" t="s">
        <v>25</v>
      </c>
      <c r="C312" s="184" t="str">
        <f>A312&amp;"."&amp;B312</f>
        <v>2440.2</v>
      </c>
      <c r="D312" s="304" t="s">
        <v>343</v>
      </c>
      <c r="E312" s="211">
        <v>0</v>
      </c>
      <c r="F312" s="335">
        <v>0</v>
      </c>
      <c r="G312" s="213">
        <v>0</v>
      </c>
      <c r="H312" s="213">
        <v>0</v>
      </c>
      <c r="I312" s="214">
        <v>0</v>
      </c>
      <c r="J312" s="215">
        <v>0</v>
      </c>
      <c r="K312" s="216">
        <v>0</v>
      </c>
      <c r="L312" s="217">
        <v>0</v>
      </c>
      <c r="M312" s="218">
        <v>0</v>
      </c>
      <c r="N312" s="219">
        <v>0</v>
      </c>
      <c r="O312" s="220">
        <v>0</v>
      </c>
      <c r="P312" s="336">
        <v>0</v>
      </c>
      <c r="Q312" s="211">
        <v>0</v>
      </c>
      <c r="R312" s="213">
        <f t="shared" si="12"/>
        <v>0</v>
      </c>
      <c r="S312" s="188"/>
      <c r="T312" s="223"/>
      <c r="U312" s="223"/>
      <c r="V312" s="223"/>
      <c r="W312" s="223"/>
    </row>
    <row r="313" spans="1:26" ht="15">
      <c r="A313" s="183" t="s">
        <v>622</v>
      </c>
      <c r="B313" s="183" t="s">
        <v>176</v>
      </c>
      <c r="C313" s="183" t="str">
        <f>+A313</f>
        <v>2520</v>
      </c>
      <c r="D313" s="304" t="s">
        <v>120</v>
      </c>
      <c r="E313" s="211">
        <v>-4482129.79</v>
      </c>
      <c r="F313" s="335">
        <v>-4465328.28</v>
      </c>
      <c r="G313" s="213">
        <v>-4479249.82</v>
      </c>
      <c r="H313" s="213">
        <v>-4423420.34</v>
      </c>
      <c r="I313" s="214">
        <v>-4402916.67</v>
      </c>
      <c r="J313" s="215">
        <v>-4362908.8</v>
      </c>
      <c r="K313" s="216">
        <v>-4356162.88</v>
      </c>
      <c r="L313" s="217">
        <v>-4356162.88</v>
      </c>
      <c r="M313" s="218">
        <v>-4937377.3600000003</v>
      </c>
      <c r="N313" s="219">
        <v>-4928502.21</v>
      </c>
      <c r="O313" s="220">
        <v>-4928502.21</v>
      </c>
      <c r="P313" s="336">
        <v>-4935390.93</v>
      </c>
      <c r="Q313" s="211">
        <v>-4487518.1399999997</v>
      </c>
      <c r="R313" s="213">
        <f t="shared" si="12"/>
        <v>-4588395.5287499996</v>
      </c>
      <c r="S313" s="188"/>
      <c r="T313" s="223"/>
      <c r="U313" s="224">
        <f>R313</f>
        <v>-4588395.5287499996</v>
      </c>
      <c r="V313" s="223"/>
      <c r="W313" s="223"/>
    </row>
    <row r="314" spans="1:26" ht="15">
      <c r="A314" s="183" t="s">
        <v>609</v>
      </c>
      <c r="B314" s="183" t="s">
        <v>623</v>
      </c>
      <c r="C314" s="380" t="str">
        <f t="shared" ref="C314:C322" si="15">A314&amp;"."&amp;B314</f>
        <v>2530.[02*,/02008,/02009,/02010]</v>
      </c>
      <c r="D314" s="304" t="s">
        <v>624</v>
      </c>
      <c r="E314" s="211">
        <v>0</v>
      </c>
      <c r="F314" s="335">
        <v>0</v>
      </c>
      <c r="G314" s="213">
        <v>0</v>
      </c>
      <c r="H314" s="213">
        <v>0</v>
      </c>
      <c r="I314" s="214">
        <v>0</v>
      </c>
      <c r="J314" s="215">
        <v>0</v>
      </c>
      <c r="K314" s="216">
        <v>0</v>
      </c>
      <c r="L314" s="217">
        <v>0</v>
      </c>
      <c r="M314" s="218">
        <v>0</v>
      </c>
      <c r="N314" s="219">
        <v>0</v>
      </c>
      <c r="O314" s="220">
        <v>0</v>
      </c>
      <c r="P314" s="336">
        <v>0</v>
      </c>
      <c r="Q314" s="211">
        <v>0</v>
      </c>
      <c r="R314" s="213">
        <f t="shared" si="12"/>
        <v>0</v>
      </c>
      <c r="S314" s="188"/>
      <c r="T314" s="223"/>
      <c r="U314" s="223"/>
      <c r="V314" s="223"/>
      <c r="W314" s="223"/>
    </row>
    <row r="315" spans="1:26" ht="15">
      <c r="A315" s="183" t="s">
        <v>609</v>
      </c>
      <c r="B315" s="183" t="s">
        <v>625</v>
      </c>
      <c r="C315" s="380" t="str">
        <f t="shared" si="15"/>
        <v>2530.[02010]</v>
      </c>
      <c r="D315" s="210" t="s">
        <v>626</v>
      </c>
      <c r="E315" s="211">
        <v>0</v>
      </c>
      <c r="F315" s="335">
        <v>0</v>
      </c>
      <c r="G315" s="213">
        <v>0</v>
      </c>
      <c r="H315" s="213">
        <v>0</v>
      </c>
      <c r="I315" s="214">
        <v>0</v>
      </c>
      <c r="J315" s="215">
        <v>0</v>
      </c>
      <c r="K315" s="216">
        <v>0</v>
      </c>
      <c r="L315" s="217">
        <v>0</v>
      </c>
      <c r="M315" s="218">
        <v>0</v>
      </c>
      <c r="N315" s="219">
        <v>0</v>
      </c>
      <c r="O315" s="220">
        <v>0</v>
      </c>
      <c r="P315" s="336">
        <v>0</v>
      </c>
      <c r="Q315" s="211">
        <v>0</v>
      </c>
      <c r="R315" s="213">
        <f t="shared" si="12"/>
        <v>0</v>
      </c>
      <c r="S315" s="188"/>
      <c r="T315" s="223"/>
      <c r="U315" s="223"/>
      <c r="V315" s="223"/>
      <c r="W315" s="223"/>
    </row>
    <row r="316" spans="1:26" ht="15">
      <c r="A316" s="183" t="s">
        <v>609</v>
      </c>
      <c r="B316" s="183" t="s">
        <v>605</v>
      </c>
      <c r="C316" s="380" t="str">
        <f t="shared" si="15"/>
        <v>2530.03*</v>
      </c>
      <c r="D316" s="304" t="s">
        <v>627</v>
      </c>
      <c r="E316" s="211">
        <v>0</v>
      </c>
      <c r="F316" s="335">
        <v>0</v>
      </c>
      <c r="G316" s="213">
        <v>0</v>
      </c>
      <c r="H316" s="213">
        <v>0</v>
      </c>
      <c r="I316" s="214">
        <v>0</v>
      </c>
      <c r="J316" s="215">
        <v>0</v>
      </c>
      <c r="K316" s="216">
        <v>0</v>
      </c>
      <c r="L316" s="217">
        <v>0</v>
      </c>
      <c r="M316" s="218">
        <v>0</v>
      </c>
      <c r="N316" s="219">
        <v>0</v>
      </c>
      <c r="O316" s="220">
        <v>0</v>
      </c>
      <c r="P316" s="336">
        <v>0</v>
      </c>
      <c r="Q316" s="211">
        <v>0</v>
      </c>
      <c r="R316" s="213">
        <f t="shared" si="12"/>
        <v>0</v>
      </c>
      <c r="S316" s="188"/>
      <c r="T316" s="223"/>
      <c r="U316" s="223"/>
      <c r="V316" s="223"/>
      <c r="W316" s="223"/>
    </row>
    <row r="317" spans="1:26" ht="15">
      <c r="A317" s="183" t="s">
        <v>628</v>
      </c>
      <c r="B317" s="183" t="s">
        <v>629</v>
      </c>
      <c r="C317" s="184" t="str">
        <f t="shared" si="15"/>
        <v>2539.[/0104*,/0107*,/0108*]</v>
      </c>
      <c r="D317" s="304" t="s">
        <v>630</v>
      </c>
      <c r="E317" s="211">
        <v>-99457.919999999998</v>
      </c>
      <c r="F317" s="335">
        <v>-99472.79</v>
      </c>
      <c r="G317" s="213">
        <v>-99530.29</v>
      </c>
      <c r="H317" s="213">
        <v>-99499.44</v>
      </c>
      <c r="I317" s="214">
        <v>-99466.73</v>
      </c>
      <c r="J317" s="215">
        <v>-98468.98</v>
      </c>
      <c r="K317" s="216">
        <v>-98128.6</v>
      </c>
      <c r="L317" s="217">
        <v>-98495.94</v>
      </c>
      <c r="M317" s="218">
        <v>-98511.8</v>
      </c>
      <c r="N317" s="219">
        <v>-74471.429999999993</v>
      </c>
      <c r="O317" s="220">
        <v>-70366.36</v>
      </c>
      <c r="P317" s="336">
        <v>-70378.3</v>
      </c>
      <c r="Q317" s="211">
        <v>-73414.5</v>
      </c>
      <c r="R317" s="213">
        <f t="shared" si="12"/>
        <v>-91102.239166666681</v>
      </c>
      <c r="S317" s="188"/>
      <c r="T317" s="223"/>
      <c r="U317" s="223"/>
      <c r="V317" s="223"/>
      <c r="W317" s="223"/>
    </row>
    <row r="318" spans="1:26" ht="15">
      <c r="A318" s="183" t="s">
        <v>628</v>
      </c>
      <c r="B318" s="381" t="s">
        <v>631</v>
      </c>
      <c r="C318" s="184" t="str">
        <f t="shared" si="15"/>
        <v>2539.[0104*,0107*,0108*]</v>
      </c>
      <c r="D318" s="304" t="s">
        <v>632</v>
      </c>
      <c r="E318" s="211">
        <v>-13256373.689999999</v>
      </c>
      <c r="F318" s="335">
        <v>-13278260.109999999</v>
      </c>
      <c r="G318" s="213">
        <v>-13300129.279999999</v>
      </c>
      <c r="H318" s="213">
        <v>-13321981.189999999</v>
      </c>
      <c r="I318" s="214">
        <v>-13343850.359999999</v>
      </c>
      <c r="J318" s="215">
        <v>-13173318.279999999</v>
      </c>
      <c r="K318" s="216">
        <v>-13156707.199999999</v>
      </c>
      <c r="L318" s="217">
        <v>-13140096.119999999</v>
      </c>
      <c r="M318" s="218">
        <v>-13124126.050000001</v>
      </c>
      <c r="N318" s="219">
        <v>-13107784.83</v>
      </c>
      <c r="O318" s="220">
        <v>-13091295.08</v>
      </c>
      <c r="P318" s="336">
        <v>-13073457.890000001</v>
      </c>
      <c r="Q318" s="211">
        <v>-9368505.6899999995</v>
      </c>
      <c r="R318" s="213">
        <f t="shared" si="12"/>
        <v>-13035287.173333332</v>
      </c>
      <c r="S318" s="188"/>
      <c r="T318" s="223"/>
      <c r="U318" s="223"/>
      <c r="V318" s="224">
        <f>R318</f>
        <v>-13035287.173333332</v>
      </c>
      <c r="W318" s="223"/>
    </row>
    <row r="319" spans="1:26" ht="15">
      <c r="A319" s="194" t="s">
        <v>633</v>
      </c>
      <c r="B319" s="194" t="s">
        <v>634</v>
      </c>
      <c r="C319" s="380" t="str">
        <f t="shared" si="15"/>
        <v>2540.20222</v>
      </c>
      <c r="D319" s="194" t="s">
        <v>635</v>
      </c>
      <c r="E319" s="211">
        <v>-1238067</v>
      </c>
      <c r="F319" s="335">
        <v>-1238067</v>
      </c>
      <c r="G319" s="213">
        <v>-1238067</v>
      </c>
      <c r="H319" s="213">
        <v>-1238067</v>
      </c>
      <c r="I319" s="214">
        <v>-1238067</v>
      </c>
      <c r="J319" s="215">
        <v>-1238067</v>
      </c>
      <c r="K319" s="216">
        <v>-1238067</v>
      </c>
      <c r="L319" s="217">
        <v>-1238067</v>
      </c>
      <c r="M319" s="218">
        <v>-1238067</v>
      </c>
      <c r="N319" s="219">
        <v>-1238067</v>
      </c>
      <c r="O319" s="220">
        <v>-1238067</v>
      </c>
      <c r="P319" s="336">
        <v>-1238067</v>
      </c>
      <c r="Q319" s="211">
        <v>-2333957</v>
      </c>
      <c r="R319" s="213">
        <f t="shared" si="12"/>
        <v>-1283729.0833333333</v>
      </c>
      <c r="S319" s="188"/>
      <c r="T319" s="223"/>
      <c r="U319" s="223"/>
      <c r="V319" s="224">
        <f>R319</f>
        <v>-1283729.0833333333</v>
      </c>
      <c r="W319" s="223"/>
    </row>
    <row r="320" spans="1:26" ht="15">
      <c r="A320" s="183" t="s">
        <v>633</v>
      </c>
      <c r="B320" s="183" t="s">
        <v>636</v>
      </c>
      <c r="C320" s="184" t="str">
        <f t="shared" si="15"/>
        <v>2540.[20201*]</v>
      </c>
      <c r="D320" s="304" t="s">
        <v>637</v>
      </c>
      <c r="E320" s="211">
        <v>-2588762.79</v>
      </c>
      <c r="F320" s="335">
        <v>-2567902.7000000002</v>
      </c>
      <c r="G320" s="213">
        <v>-2547042.6</v>
      </c>
      <c r="H320" s="213">
        <v>-2527263.4500000002</v>
      </c>
      <c r="I320" s="214">
        <v>-2506763.64</v>
      </c>
      <c r="J320" s="215">
        <v>-2486263.9</v>
      </c>
      <c r="K320" s="216">
        <v>-2453234.4</v>
      </c>
      <c r="L320" s="217">
        <v>-2430646.2999999998</v>
      </c>
      <c r="M320" s="218">
        <v>-2408058.25</v>
      </c>
      <c r="N320" s="219">
        <v>-2415318.12</v>
      </c>
      <c r="O320" s="220">
        <v>-2396046.48</v>
      </c>
      <c r="P320" s="336">
        <v>-2340396.5299999998</v>
      </c>
      <c r="Q320" s="211">
        <v>-52094122.640000001</v>
      </c>
      <c r="R320" s="213">
        <f t="shared" si="12"/>
        <v>-4535031.5904166671</v>
      </c>
      <c r="S320" s="188"/>
      <c r="T320" s="223"/>
      <c r="U320" s="223"/>
      <c r="V320" s="224">
        <f>R320</f>
        <v>-4535031.5904166671</v>
      </c>
      <c r="W320" s="223"/>
    </row>
    <row r="321" spans="1:23" ht="15">
      <c r="A321" s="183" t="s">
        <v>633</v>
      </c>
      <c r="B321" s="194" t="s">
        <v>638</v>
      </c>
      <c r="C321" s="184" t="str">
        <f t="shared" si="15"/>
        <v>2540.[/20211,/20201*,/20222]</v>
      </c>
      <c r="D321" s="183" t="s">
        <v>639</v>
      </c>
      <c r="E321" s="211">
        <v>-267245.51</v>
      </c>
      <c r="F321" s="335">
        <v>-1669204.29</v>
      </c>
      <c r="G321" s="213">
        <v>-3672946.64</v>
      </c>
      <c r="H321" s="213">
        <v>-5081514.99</v>
      </c>
      <c r="I321" s="214">
        <v>-6529788.71</v>
      </c>
      <c r="J321" s="215">
        <v>-6963017.2400000002</v>
      </c>
      <c r="K321" s="216">
        <v>-6395817.96</v>
      </c>
      <c r="L321" s="217">
        <v>-6212086.4400000004</v>
      </c>
      <c r="M321" s="218">
        <v>-5338806.74</v>
      </c>
      <c r="N321" s="219">
        <v>-5251014.87</v>
      </c>
      <c r="O321" s="220">
        <v>-5828218.46</v>
      </c>
      <c r="P321" s="336">
        <v>-5247339.4400000004</v>
      </c>
      <c r="Q321" s="211">
        <v>-15864556.42</v>
      </c>
      <c r="R321" s="213">
        <f t="shared" si="12"/>
        <v>-5521304.7287499988</v>
      </c>
      <c r="S321" s="188"/>
      <c r="T321" s="223"/>
      <c r="U321" s="223"/>
      <c r="V321" s="223"/>
      <c r="W321" s="223"/>
    </row>
    <row r="322" spans="1:23" ht="15">
      <c r="A322" s="183" t="s">
        <v>633</v>
      </c>
      <c r="B322" s="183" t="s">
        <v>640</v>
      </c>
      <c r="C322" s="184" t="str">
        <f t="shared" si="15"/>
        <v>2540.[20211]</v>
      </c>
      <c r="D322" s="210" t="s">
        <v>626</v>
      </c>
      <c r="E322" s="211">
        <v>0</v>
      </c>
      <c r="F322" s="335">
        <v>0</v>
      </c>
      <c r="G322" s="213">
        <v>0</v>
      </c>
      <c r="H322" s="213">
        <v>0</v>
      </c>
      <c r="I322" s="214">
        <v>0</v>
      </c>
      <c r="J322" s="215">
        <v>0</v>
      </c>
      <c r="K322" s="216">
        <v>0</v>
      </c>
      <c r="L322" s="217">
        <v>0</v>
      </c>
      <c r="M322" s="218">
        <v>0</v>
      </c>
      <c r="N322" s="219">
        <v>0</v>
      </c>
      <c r="O322" s="220">
        <v>0</v>
      </c>
      <c r="P322" s="336">
        <v>0</v>
      </c>
      <c r="Q322" s="211">
        <v>0</v>
      </c>
      <c r="R322" s="213">
        <f t="shared" si="12"/>
        <v>0</v>
      </c>
      <c r="S322" s="188"/>
      <c r="T322" s="223"/>
      <c r="U322" s="223"/>
      <c r="V322" s="223"/>
      <c r="W322" s="223"/>
    </row>
    <row r="323" spans="1:23" ht="15">
      <c r="A323" s="183" t="s">
        <v>290</v>
      </c>
      <c r="B323" s="183" t="s">
        <v>641</v>
      </c>
      <c r="C323" s="184" t="s">
        <v>642</v>
      </c>
      <c r="D323" s="211" t="s">
        <v>643</v>
      </c>
      <c r="E323" s="211">
        <v>42170920.5</v>
      </c>
      <c r="F323" s="335">
        <v>42444619.380000003</v>
      </c>
      <c r="G323" s="213">
        <v>42719502.469999999</v>
      </c>
      <c r="H323" s="213">
        <v>42995575.289999999</v>
      </c>
      <c r="I323" s="214">
        <v>43272843.25</v>
      </c>
      <c r="J323" s="215">
        <v>43551311.920000002</v>
      </c>
      <c r="K323" s="216">
        <v>43830987.119999997</v>
      </c>
      <c r="L323" s="217">
        <v>44111874.329999998</v>
      </c>
      <c r="M323" s="218">
        <v>44393979.189999998</v>
      </c>
      <c r="N323" s="219">
        <v>44677307.299999997</v>
      </c>
      <c r="O323" s="220">
        <v>44961864.409999996</v>
      </c>
      <c r="P323" s="336">
        <v>45247656.259999998</v>
      </c>
      <c r="Q323" s="211">
        <v>45360249.719999999</v>
      </c>
      <c r="R323" s="213">
        <f t="shared" si="12"/>
        <v>43831092.169166662</v>
      </c>
      <c r="S323" s="188"/>
      <c r="T323" s="223"/>
      <c r="U323" s="224">
        <f>R323</f>
        <v>43831092.169166662</v>
      </c>
      <c r="V323" s="223"/>
      <c r="W323" s="223"/>
    </row>
    <row r="324" spans="1:23" ht="15">
      <c r="A324" s="183"/>
      <c r="B324" s="183"/>
      <c r="C324" s="184"/>
      <c r="D324" s="227" t="s">
        <v>644</v>
      </c>
      <c r="E324" s="237">
        <v>-56355398.26000002</v>
      </c>
      <c r="F324" s="340">
        <v>-57769379.800000004</v>
      </c>
      <c r="G324" s="239">
        <v>-59767400.870000005</v>
      </c>
      <c r="H324" s="239">
        <v>-61113077.57</v>
      </c>
      <c r="I324" s="240">
        <v>-62524725.590000004</v>
      </c>
      <c r="J324" s="241">
        <v>-62756727.770000011</v>
      </c>
      <c r="K324" s="242">
        <v>-63641901.839999981</v>
      </c>
      <c r="L324" s="243">
        <v>-63315099.219999999</v>
      </c>
      <c r="M324" s="244">
        <v>-62876986.209999993</v>
      </c>
      <c r="N324" s="245">
        <v>-62580133.010000005</v>
      </c>
      <c r="O324" s="246">
        <v>-62573290.549999997</v>
      </c>
      <c r="P324" s="341">
        <v>-61760895.460000001</v>
      </c>
      <c r="Q324" s="237">
        <v>-122338906.31</v>
      </c>
      <c r="R324" s="213">
        <f t="shared" si="12"/>
        <v>-64168897.514583327</v>
      </c>
      <c r="S324" s="188"/>
      <c r="T324" s="223"/>
      <c r="U324" s="223"/>
      <c r="V324" s="223"/>
      <c r="W324" s="393">
        <f>R324-R313-R310-R318-R319-R320-R311-R323-R309</f>
        <v>-5612406.9679166563</v>
      </c>
    </row>
    <row r="325" spans="1:23" ht="15">
      <c r="A325" s="183"/>
      <c r="B325" s="183"/>
      <c r="C325" s="184"/>
      <c r="D325" s="304"/>
      <c r="E325" s="211"/>
      <c r="F325" s="335"/>
      <c r="G325" s="213"/>
      <c r="H325" s="213"/>
      <c r="I325" s="214"/>
      <c r="J325" s="215"/>
      <c r="K325" s="216"/>
      <c r="L325" s="217"/>
      <c r="M325" s="218"/>
      <c r="N325" s="219"/>
      <c r="O325" s="220"/>
      <c r="P325" s="336"/>
      <c r="Q325" s="211"/>
      <c r="R325" s="213">
        <f t="shared" si="12"/>
        <v>0</v>
      </c>
      <c r="S325" s="188"/>
      <c r="T325" s="223"/>
      <c r="U325" s="223"/>
      <c r="V325" s="223"/>
      <c r="W325" s="223"/>
    </row>
    <row r="326" spans="1:23" ht="15">
      <c r="A326" s="199" t="s">
        <v>645</v>
      </c>
      <c r="B326" s="199" t="s">
        <v>176</v>
      </c>
      <c r="C326" s="199" t="str">
        <f>+A326</f>
        <v>2550</v>
      </c>
      <c r="D326" s="304" t="s">
        <v>646</v>
      </c>
      <c r="E326" s="211">
        <v>-324288</v>
      </c>
      <c r="F326" s="335">
        <v>-320743.08</v>
      </c>
      <c r="G326" s="213">
        <v>-317198.17</v>
      </c>
      <c r="H326" s="213">
        <v>-313653.25</v>
      </c>
      <c r="I326" s="214">
        <v>-310108.33</v>
      </c>
      <c r="J326" s="215">
        <v>-306563.42</v>
      </c>
      <c r="K326" s="216">
        <v>-303018.5</v>
      </c>
      <c r="L326" s="217">
        <v>-299473.58</v>
      </c>
      <c r="M326" s="218">
        <v>-295928.67</v>
      </c>
      <c r="N326" s="219">
        <v>-292383.75</v>
      </c>
      <c r="O326" s="220">
        <v>-288838.83</v>
      </c>
      <c r="P326" s="336">
        <v>-289920.92</v>
      </c>
      <c r="Q326" s="211">
        <v>-286113</v>
      </c>
      <c r="R326" s="213">
        <f t="shared" si="12"/>
        <v>-303585.91666666669</v>
      </c>
      <c r="S326" s="188"/>
      <c r="T326" s="223"/>
      <c r="U326" s="224">
        <f>R326</f>
        <v>-303585.91666666669</v>
      </c>
      <c r="V326" s="223"/>
      <c r="W326" s="223"/>
    </row>
    <row r="327" spans="1:23" ht="15">
      <c r="A327" s="199" t="s">
        <v>647</v>
      </c>
      <c r="B327" s="199" t="s">
        <v>176</v>
      </c>
      <c r="C327" s="199" t="str">
        <f>+A327</f>
        <v>2820</v>
      </c>
      <c r="D327" s="304" t="s">
        <v>648</v>
      </c>
      <c r="E327" s="211">
        <v>-100067346.12</v>
      </c>
      <c r="F327" s="335">
        <v>-100010599.89</v>
      </c>
      <c r="G327" s="213">
        <v>-99953853.730000004</v>
      </c>
      <c r="H327" s="213">
        <v>-99895765.969999999</v>
      </c>
      <c r="I327" s="214">
        <v>-99838572.650000006</v>
      </c>
      <c r="J327" s="215">
        <v>-99781379.209999993</v>
      </c>
      <c r="K327" s="216">
        <v>-99762467</v>
      </c>
      <c r="L327" s="217">
        <v>-99711653.870000005</v>
      </c>
      <c r="M327" s="218">
        <v>-99660840.650000006</v>
      </c>
      <c r="N327" s="219">
        <v>-100008293.17</v>
      </c>
      <c r="O327" s="220">
        <v>-100001731.8</v>
      </c>
      <c r="P327" s="336">
        <v>-101945232.19</v>
      </c>
      <c r="Q327" s="211">
        <v>-52078937.490000002</v>
      </c>
      <c r="R327" s="213">
        <f t="shared" si="12"/>
        <v>-98053627.661249995</v>
      </c>
      <c r="S327" s="188"/>
      <c r="T327" s="223"/>
      <c r="U327" s="224">
        <f>R327</f>
        <v>-98053627.661249995</v>
      </c>
      <c r="V327" s="223"/>
      <c r="W327" s="223"/>
    </row>
    <row r="328" spans="1:23" ht="15">
      <c r="A328" s="199" t="s">
        <v>649</v>
      </c>
      <c r="B328" s="199" t="s">
        <v>176</v>
      </c>
      <c r="C328" s="199" t="str">
        <f>+A328</f>
        <v>2830</v>
      </c>
      <c r="D328" s="304" t="s">
        <v>650</v>
      </c>
      <c r="E328" s="211">
        <v>-36157095.619999997</v>
      </c>
      <c r="F328" s="335">
        <v>-36335279.020000003</v>
      </c>
      <c r="G328" s="213">
        <v>-36513462.369999997</v>
      </c>
      <c r="H328" s="213">
        <v>-37399001.259999998</v>
      </c>
      <c r="I328" s="214">
        <v>-37577184.630000003</v>
      </c>
      <c r="J328" s="215">
        <v>-37755368.030000001</v>
      </c>
      <c r="K328" s="216">
        <v>-37780207.799999997</v>
      </c>
      <c r="L328" s="217">
        <v>-37932862.75</v>
      </c>
      <c r="M328" s="218">
        <v>-38085517.729999997</v>
      </c>
      <c r="N328" s="219">
        <v>-38509485.07</v>
      </c>
      <c r="O328" s="220">
        <v>-38692285.82</v>
      </c>
      <c r="P328" s="336">
        <v>-39675613.079999998</v>
      </c>
      <c r="Q328" s="211">
        <v>-25378376.68</v>
      </c>
      <c r="R328" s="213">
        <f t="shared" si="12"/>
        <v>-37252000.309166662</v>
      </c>
      <c r="S328" s="188"/>
      <c r="T328" s="223"/>
      <c r="U328" s="223"/>
      <c r="V328" s="224">
        <f>R328</f>
        <v>-37252000.309166662</v>
      </c>
      <c r="W328" s="224"/>
    </row>
    <row r="329" spans="1:23" ht="15">
      <c r="A329" s="199"/>
      <c r="B329" s="199"/>
      <c r="C329" s="209"/>
      <c r="D329" s="304"/>
      <c r="E329" s="211"/>
      <c r="F329" s="335"/>
      <c r="G329" s="213"/>
      <c r="H329" s="213"/>
      <c r="I329" s="214"/>
      <c r="J329" s="215"/>
      <c r="K329" s="216"/>
      <c r="L329" s="217"/>
      <c r="M329" s="218"/>
      <c r="N329" s="219"/>
      <c r="O329" s="220"/>
      <c r="P329" s="336"/>
      <c r="Q329" s="211"/>
      <c r="R329" s="213">
        <f t="shared" si="12"/>
        <v>0</v>
      </c>
      <c r="S329" s="188"/>
      <c r="T329" s="223"/>
      <c r="U329" s="223"/>
      <c r="V329" s="223"/>
      <c r="W329" s="223"/>
    </row>
    <row r="330" spans="1:23" ht="15">
      <c r="A330" s="199"/>
      <c r="B330" s="199"/>
      <c r="C330" s="209"/>
      <c r="D330" s="304" t="s">
        <v>651</v>
      </c>
      <c r="E330" s="237">
        <v>-136548729.74000001</v>
      </c>
      <c r="F330" s="340">
        <v>-136666621.99000001</v>
      </c>
      <c r="G330" s="239">
        <v>-136784514.27000001</v>
      </c>
      <c r="H330" s="239">
        <v>-137608420.47999999</v>
      </c>
      <c r="I330" s="240">
        <v>-137725865.61000001</v>
      </c>
      <c r="J330" s="241">
        <v>-137843310.66</v>
      </c>
      <c r="K330" s="242">
        <v>-137845693.30000001</v>
      </c>
      <c r="L330" s="243">
        <v>-137943990.19999999</v>
      </c>
      <c r="M330" s="244">
        <v>-138042287.05000001</v>
      </c>
      <c r="N330" s="330">
        <v>-138810161.99000001</v>
      </c>
      <c r="O330" s="246">
        <v>-138982856.44999999</v>
      </c>
      <c r="P330" s="341">
        <v>-141910766.19</v>
      </c>
      <c r="Q330" s="237">
        <v>-77743427.170000002</v>
      </c>
      <c r="R330" s="213">
        <f t="shared" si="12"/>
        <v>-135609213.88708332</v>
      </c>
      <c r="S330" s="188"/>
      <c r="T330" s="223"/>
      <c r="U330" s="224"/>
      <c r="V330" s="223"/>
      <c r="W330" s="224"/>
    </row>
    <row r="331" spans="1:23" ht="15">
      <c r="A331" s="199"/>
      <c r="B331" s="199"/>
      <c r="C331" s="209"/>
      <c r="D331" s="304"/>
      <c r="E331" s="211"/>
      <c r="F331" s="335"/>
      <c r="G331" s="213"/>
      <c r="H331" s="213"/>
      <c r="I331" s="214"/>
      <c r="J331" s="215"/>
      <c r="K331" s="216"/>
      <c r="L331" s="217"/>
      <c r="M331" s="218"/>
      <c r="N331" s="342"/>
      <c r="O331" s="220"/>
      <c r="P331" s="336"/>
      <c r="Q331" s="211"/>
      <c r="R331" s="213">
        <f t="shared" si="12"/>
        <v>0</v>
      </c>
      <c r="S331" s="188"/>
      <c r="T331" s="223"/>
      <c r="U331" s="223"/>
      <c r="V331" s="223"/>
      <c r="W331" s="223"/>
    </row>
    <row r="332" spans="1:23" ht="15">
      <c r="A332" s="199" t="s">
        <v>652</v>
      </c>
      <c r="B332" s="199" t="s">
        <v>176</v>
      </c>
      <c r="C332" s="199" t="str">
        <f t="shared" ref="C332:C340" si="16">+A332</f>
        <v>4002</v>
      </c>
      <c r="D332" s="304" t="s">
        <v>653</v>
      </c>
      <c r="E332" s="211">
        <v>-239183463.71000001</v>
      </c>
      <c r="F332" s="335">
        <v>-47079936.030000001</v>
      </c>
      <c r="G332" s="213">
        <v>-85962162.790000007</v>
      </c>
      <c r="H332" s="213">
        <v>-121959745.97</v>
      </c>
      <c r="I332" s="214">
        <v>-143239215.03</v>
      </c>
      <c r="J332" s="215">
        <v>-160109765.46000001</v>
      </c>
      <c r="K332" s="216">
        <v>-172944137.28999999</v>
      </c>
      <c r="L332" s="217">
        <v>-181106625.66</v>
      </c>
      <c r="M332" s="218">
        <v>-189590392.49000001</v>
      </c>
      <c r="N332" s="342">
        <v>-197228104.81999999</v>
      </c>
      <c r="O332" s="220">
        <v>-208893114.63999999</v>
      </c>
      <c r="P332" s="336">
        <v>-230315739.80000001</v>
      </c>
      <c r="Q332" s="211">
        <v>-263867404.93000001</v>
      </c>
      <c r="R332" s="213">
        <f t="shared" si="12"/>
        <v>-165829531.19166663</v>
      </c>
      <c r="S332" s="188"/>
      <c r="T332" s="223"/>
      <c r="U332" s="223"/>
      <c r="V332" s="223"/>
      <c r="W332" s="223"/>
    </row>
    <row r="333" spans="1:23" ht="15">
      <c r="A333" s="199" t="s">
        <v>654</v>
      </c>
      <c r="B333" s="199" t="s">
        <v>176</v>
      </c>
      <c r="C333" s="199" t="str">
        <f t="shared" si="16"/>
        <v>4009</v>
      </c>
      <c r="D333" s="304" t="s">
        <v>655</v>
      </c>
      <c r="E333" s="211">
        <v>-3293083.96</v>
      </c>
      <c r="F333" s="335">
        <v>2986651.71</v>
      </c>
      <c r="G333" s="213">
        <v>7653585.6799999997</v>
      </c>
      <c r="H333" s="213">
        <v>16479627.640000001</v>
      </c>
      <c r="I333" s="214">
        <v>19009486.390000001</v>
      </c>
      <c r="J333" s="215">
        <v>22338686.469999999</v>
      </c>
      <c r="K333" s="216">
        <v>27741010.190000001</v>
      </c>
      <c r="L333" s="217">
        <v>28218559.170000002</v>
      </c>
      <c r="M333" s="218">
        <v>29141404.890000001</v>
      </c>
      <c r="N333" s="342">
        <v>27135968.140000001</v>
      </c>
      <c r="O333" s="220">
        <v>21376240.739999998</v>
      </c>
      <c r="P333" s="336">
        <v>12823953.58</v>
      </c>
      <c r="Q333" s="211">
        <v>2112269.7299999902</v>
      </c>
      <c r="R333" s="213">
        <f t="shared" si="12"/>
        <v>17859563.957083333</v>
      </c>
      <c r="S333" s="188"/>
      <c r="T333" s="223"/>
      <c r="U333" s="223"/>
      <c r="V333" s="223"/>
      <c r="W333" s="223"/>
    </row>
    <row r="334" spans="1:23" ht="15">
      <c r="A334" s="199" t="s">
        <v>656</v>
      </c>
      <c r="B334" s="199" t="s">
        <v>176</v>
      </c>
      <c r="C334" s="199" t="str">
        <f t="shared" si="16"/>
        <v>4880</v>
      </c>
      <c r="D334" s="304" t="s">
        <v>657</v>
      </c>
      <c r="E334" s="211">
        <v>-988436.27</v>
      </c>
      <c r="F334" s="335">
        <v>-70599.03</v>
      </c>
      <c r="G334" s="213">
        <v>-224524.21</v>
      </c>
      <c r="H334" s="213">
        <v>-348790.57</v>
      </c>
      <c r="I334" s="214">
        <v>-447837.17</v>
      </c>
      <c r="J334" s="215">
        <v>-519348.27</v>
      </c>
      <c r="K334" s="216">
        <v>-595894.56999999995</v>
      </c>
      <c r="L334" s="217">
        <v>-647639.66</v>
      </c>
      <c r="M334" s="218">
        <v>-717440.45</v>
      </c>
      <c r="N334" s="342">
        <v>-795730.83</v>
      </c>
      <c r="O334" s="220">
        <v>-868788.72</v>
      </c>
      <c r="P334" s="336">
        <v>-932279.8</v>
      </c>
      <c r="Q334" s="211">
        <v>-999833.11</v>
      </c>
      <c r="R334" s="213">
        <f t="shared" si="12"/>
        <v>-596917.3308333332</v>
      </c>
      <c r="S334" s="188"/>
      <c r="T334" s="223"/>
      <c r="U334" s="223"/>
      <c r="V334" s="223"/>
      <c r="W334" s="223"/>
    </row>
    <row r="335" spans="1:23" ht="15">
      <c r="A335" s="199" t="s">
        <v>658</v>
      </c>
      <c r="B335" s="199" t="s">
        <v>176</v>
      </c>
      <c r="C335" s="199" t="str">
        <f t="shared" si="16"/>
        <v>4890</v>
      </c>
      <c r="D335" s="304" t="s">
        <v>659</v>
      </c>
      <c r="E335" s="211">
        <v>-24926674.07</v>
      </c>
      <c r="F335" s="335">
        <v>-2441040.46</v>
      </c>
      <c r="G335" s="213">
        <v>-4904619.87</v>
      </c>
      <c r="H335" s="213">
        <v>-7181644.0099999998</v>
      </c>
      <c r="I335" s="214">
        <v>-9426274.1899999995</v>
      </c>
      <c r="J335" s="215">
        <v>-11586490.17</v>
      </c>
      <c r="K335" s="216">
        <v>-13646924.939999999</v>
      </c>
      <c r="L335" s="217">
        <v>-15741314.199999999</v>
      </c>
      <c r="M335" s="218">
        <v>-17948515.59</v>
      </c>
      <c r="N335" s="342">
        <v>-20277713.57</v>
      </c>
      <c r="O335" s="220">
        <v>-22610002.359999999</v>
      </c>
      <c r="P335" s="336">
        <v>-25020727.870000001</v>
      </c>
      <c r="Q335" s="211">
        <v>-27368489.829999998</v>
      </c>
      <c r="R335" s="213">
        <f t="shared" si="12"/>
        <v>-14744404.098333331</v>
      </c>
      <c r="S335" s="188"/>
      <c r="T335" s="223"/>
      <c r="U335" s="223"/>
      <c r="V335" s="223"/>
      <c r="W335" s="223"/>
    </row>
    <row r="336" spans="1:23" ht="15">
      <c r="A336" s="199" t="s">
        <v>660</v>
      </c>
      <c r="B336" s="199" t="s">
        <v>176</v>
      </c>
      <c r="C336" s="199" t="str">
        <f t="shared" si="16"/>
        <v>4891</v>
      </c>
      <c r="D336" s="304" t="s">
        <v>661</v>
      </c>
      <c r="E336" s="211">
        <v>-334499.83</v>
      </c>
      <c r="F336" s="335">
        <v>-24319.52</v>
      </c>
      <c r="G336" s="213">
        <v>160624.47</v>
      </c>
      <c r="H336" s="213">
        <v>196072.58</v>
      </c>
      <c r="I336" s="214">
        <v>277599.73</v>
      </c>
      <c r="J336" s="215">
        <v>377335.88</v>
      </c>
      <c r="K336" s="216">
        <v>372825.63</v>
      </c>
      <c r="L336" s="217">
        <v>228137.72</v>
      </c>
      <c r="M336" s="218">
        <v>108480.08</v>
      </c>
      <c r="N336" s="342">
        <v>104912.78</v>
      </c>
      <c r="O336" s="220">
        <v>29524.080000000002</v>
      </c>
      <c r="P336" s="336">
        <v>92124.98</v>
      </c>
      <c r="Q336" s="211">
        <v>-20632.14</v>
      </c>
      <c r="R336" s="213">
        <f t="shared" si="12"/>
        <v>145479.36874999999</v>
      </c>
      <c r="S336" s="188"/>
      <c r="T336" s="223"/>
      <c r="U336" s="223"/>
      <c r="V336" s="223"/>
      <c r="W336" s="223"/>
    </row>
    <row r="337" spans="1:23" ht="15">
      <c r="A337" s="199" t="s">
        <v>662</v>
      </c>
      <c r="B337" s="199" t="s">
        <v>176</v>
      </c>
      <c r="C337" s="199" t="str">
        <f t="shared" si="16"/>
        <v>4930</v>
      </c>
      <c r="D337" s="304" t="s">
        <v>663</v>
      </c>
      <c r="E337" s="211">
        <v>-12100</v>
      </c>
      <c r="F337" s="335">
        <v>-1000</v>
      </c>
      <c r="G337" s="213">
        <v>-1100</v>
      </c>
      <c r="H337" s="213">
        <v>-1100</v>
      </c>
      <c r="I337" s="214">
        <v>-3100</v>
      </c>
      <c r="J337" s="215">
        <v>-4100</v>
      </c>
      <c r="K337" s="216">
        <v>-5100</v>
      </c>
      <c r="L337" s="217">
        <v>-5100</v>
      </c>
      <c r="M337" s="218">
        <v>-6100</v>
      </c>
      <c r="N337" s="342">
        <v>-7100</v>
      </c>
      <c r="O337" s="220">
        <v>-8100</v>
      </c>
      <c r="P337" s="336">
        <v>-11100</v>
      </c>
      <c r="Q337" s="211">
        <v>-12100</v>
      </c>
      <c r="R337" s="213">
        <f t="shared" si="12"/>
        <v>-5425</v>
      </c>
      <c r="S337" s="188"/>
      <c r="T337" s="223"/>
      <c r="U337" s="223"/>
      <c r="V337" s="223"/>
      <c r="W337" s="223"/>
    </row>
    <row r="338" spans="1:23" ht="15">
      <c r="A338" s="222" t="s">
        <v>664</v>
      </c>
      <c r="B338" s="222" t="s">
        <v>176</v>
      </c>
      <c r="C338" s="199" t="str">
        <f t="shared" si="16"/>
        <v>4940</v>
      </c>
      <c r="D338" s="222" t="s">
        <v>665</v>
      </c>
      <c r="E338" s="211">
        <v>-121524</v>
      </c>
      <c r="F338" s="335">
        <v>-8533</v>
      </c>
      <c r="G338" s="213">
        <v>-17066</v>
      </c>
      <c r="H338" s="213">
        <v>-25599</v>
      </c>
      <c r="I338" s="214">
        <v>-34132</v>
      </c>
      <c r="J338" s="215">
        <v>-42665</v>
      </c>
      <c r="K338" s="216">
        <v>-51198</v>
      </c>
      <c r="L338" s="217">
        <v>-59731</v>
      </c>
      <c r="M338" s="218">
        <v>-68264</v>
      </c>
      <c r="N338" s="342">
        <v>-76797</v>
      </c>
      <c r="O338" s="220">
        <v>-85330</v>
      </c>
      <c r="P338" s="336">
        <v>-93863</v>
      </c>
      <c r="Q338" s="211">
        <v>-102396</v>
      </c>
      <c r="R338" s="213">
        <f t="shared" si="12"/>
        <v>-56261.5</v>
      </c>
      <c r="S338" s="188"/>
      <c r="T338" s="223"/>
      <c r="U338" s="223"/>
      <c r="V338" s="223"/>
      <c r="W338" s="223"/>
    </row>
    <row r="339" spans="1:23" ht="15">
      <c r="A339" s="199" t="s">
        <v>666</v>
      </c>
      <c r="B339" s="199" t="s">
        <v>176</v>
      </c>
      <c r="C339" s="199" t="str">
        <f t="shared" si="16"/>
        <v>4950</v>
      </c>
      <c r="D339" s="304" t="s">
        <v>667</v>
      </c>
      <c r="E339" s="211">
        <v>-152621.38</v>
      </c>
      <c r="F339" s="335">
        <v>-20118.169999999998</v>
      </c>
      <c r="G339" s="213">
        <v>-24083.43</v>
      </c>
      <c r="H339" s="213">
        <v>-37383.29</v>
      </c>
      <c r="I339" s="214">
        <v>-110002.7</v>
      </c>
      <c r="J339" s="215">
        <v>-123563.38</v>
      </c>
      <c r="K339" s="216">
        <v>-126465.13</v>
      </c>
      <c r="L339" s="217">
        <v>-134144.57999999999</v>
      </c>
      <c r="M339" s="218">
        <v>-176341.32</v>
      </c>
      <c r="N339" s="342">
        <v>-181218.7</v>
      </c>
      <c r="O339" s="220">
        <v>-181218.7</v>
      </c>
      <c r="P339" s="336">
        <v>-187683.75</v>
      </c>
      <c r="Q339" s="211">
        <v>-190273.25</v>
      </c>
      <c r="R339" s="213">
        <f t="shared" ref="R339:R354" si="17">((E339+Q339)+((F339+G339+H339+I339+J339+K339+L339+M339+N339+O339+P339)*2))/24</f>
        <v>-122805.87208333332</v>
      </c>
      <c r="S339" s="188"/>
      <c r="T339" s="223"/>
      <c r="U339" s="223"/>
      <c r="V339" s="223"/>
      <c r="W339" s="223"/>
    </row>
    <row r="340" spans="1:23" ht="15">
      <c r="A340" s="199" t="s">
        <v>668</v>
      </c>
      <c r="B340" s="199" t="s">
        <v>176</v>
      </c>
      <c r="C340" s="199" t="str">
        <f t="shared" si="16"/>
        <v>4962</v>
      </c>
      <c r="D340" s="304" t="s">
        <v>669</v>
      </c>
      <c r="E340" s="211">
        <v>0</v>
      </c>
      <c r="F340" s="335">
        <v>0</v>
      </c>
      <c r="G340" s="213">
        <v>0</v>
      </c>
      <c r="H340" s="213">
        <v>0</v>
      </c>
      <c r="I340" s="214">
        <v>0</v>
      </c>
      <c r="J340" s="215">
        <v>0</v>
      </c>
      <c r="K340" s="216">
        <v>0</v>
      </c>
      <c r="L340" s="217">
        <v>0</v>
      </c>
      <c r="M340" s="218">
        <v>0</v>
      </c>
      <c r="N340" s="342">
        <v>0</v>
      </c>
      <c r="O340" s="220">
        <v>0</v>
      </c>
      <c r="P340" s="336">
        <v>0</v>
      </c>
      <c r="Q340" s="211">
        <v>0</v>
      </c>
      <c r="R340" s="213">
        <f t="shared" si="17"/>
        <v>0</v>
      </c>
      <c r="S340" s="188"/>
      <c r="T340" s="223"/>
      <c r="U340" s="223"/>
      <c r="V340" s="223"/>
      <c r="W340" s="223"/>
    </row>
    <row r="341" spans="1:23" ht="15">
      <c r="A341" s="199" t="s">
        <v>670</v>
      </c>
      <c r="B341" s="199" t="s">
        <v>176</v>
      </c>
      <c r="C341" s="199" t="str">
        <f>+A341</f>
        <v>5000</v>
      </c>
      <c r="D341" s="304" t="s">
        <v>671</v>
      </c>
      <c r="E341" s="211">
        <v>0</v>
      </c>
      <c r="F341" s="335">
        <v>0</v>
      </c>
      <c r="G341" s="213">
        <v>0</v>
      </c>
      <c r="H341" s="213">
        <v>0</v>
      </c>
      <c r="I341" s="214">
        <v>0</v>
      </c>
      <c r="J341" s="215">
        <v>0</v>
      </c>
      <c r="K341" s="216">
        <v>0</v>
      </c>
      <c r="L341" s="217">
        <v>0</v>
      </c>
      <c r="M341" s="218">
        <v>0</v>
      </c>
      <c r="N341" s="342">
        <v>0</v>
      </c>
      <c r="O341" s="220">
        <v>0</v>
      </c>
      <c r="P341" s="336">
        <v>0</v>
      </c>
      <c r="Q341" s="211">
        <v>0</v>
      </c>
      <c r="R341" s="213">
        <f t="shared" si="17"/>
        <v>0</v>
      </c>
      <c r="S341" s="188"/>
      <c r="T341" s="223"/>
      <c r="U341" s="223"/>
      <c r="V341" s="223"/>
      <c r="W341" s="223"/>
    </row>
    <row r="342" spans="1:23" ht="15">
      <c r="A342" s="199"/>
      <c r="B342" s="199"/>
      <c r="C342" s="209"/>
      <c r="D342" s="304" t="s">
        <v>672</v>
      </c>
      <c r="E342" s="237">
        <v>-269012403.22000003</v>
      </c>
      <c r="F342" s="340">
        <v>-46658894.500000007</v>
      </c>
      <c r="G342" s="239">
        <v>-83319346.150000021</v>
      </c>
      <c r="H342" s="239">
        <v>-112878562.62</v>
      </c>
      <c r="I342" s="240">
        <v>-133973474.97</v>
      </c>
      <c r="J342" s="241">
        <v>-149669909.93000001</v>
      </c>
      <c r="K342" s="242">
        <v>-159255884.10999998</v>
      </c>
      <c r="L342" s="243">
        <v>-169247858.21000001</v>
      </c>
      <c r="M342" s="244">
        <v>-179257168.88</v>
      </c>
      <c r="N342" s="330">
        <v>-191325784</v>
      </c>
      <c r="O342" s="246">
        <v>-211240789.59999993</v>
      </c>
      <c r="P342" s="341">
        <v>-243645315.66000003</v>
      </c>
      <c r="Q342" s="237">
        <v>-290448859.53000003</v>
      </c>
      <c r="R342" s="213">
        <f t="shared" si="17"/>
        <v>-163350301.66708332</v>
      </c>
      <c r="S342" s="193"/>
      <c r="T342" s="224">
        <f>R342</f>
        <v>-163350301.66708332</v>
      </c>
      <c r="U342" s="223"/>
      <c r="V342" s="223"/>
      <c r="W342" s="224"/>
    </row>
    <row r="343" spans="1:23" ht="15">
      <c r="A343" s="199"/>
      <c r="B343" s="199"/>
      <c r="C343" s="209"/>
      <c r="D343" s="304"/>
      <c r="E343" s="211"/>
      <c r="F343" s="335"/>
      <c r="G343" s="213"/>
      <c r="H343" s="213"/>
      <c r="I343" s="214"/>
      <c r="J343" s="215"/>
      <c r="K343" s="216"/>
      <c r="L343" s="217"/>
      <c r="M343" s="218"/>
      <c r="N343" s="342"/>
      <c r="O343" s="220"/>
      <c r="P343" s="336"/>
      <c r="Q343" s="211"/>
      <c r="R343" s="213">
        <f t="shared" si="17"/>
        <v>0</v>
      </c>
      <c r="S343" s="188"/>
      <c r="T343" s="223"/>
      <c r="U343" s="223"/>
      <c r="V343" s="223"/>
      <c r="W343" s="223"/>
    </row>
    <row r="344" spans="1:23" ht="15">
      <c r="A344" s="199" t="s">
        <v>673</v>
      </c>
      <c r="B344" s="199" t="s">
        <v>404</v>
      </c>
      <c r="C344" s="184" t="str">
        <f>A344&amp;"."&amp;B344</f>
        <v>4190.[/011]</v>
      </c>
      <c r="D344" s="199" t="s">
        <v>674</v>
      </c>
      <c r="E344" s="211">
        <v>-610339.98</v>
      </c>
      <c r="F344" s="335">
        <v>-15143.5</v>
      </c>
      <c r="G344" s="213">
        <v>-24636.38</v>
      </c>
      <c r="H344" s="213">
        <v>-54057.83</v>
      </c>
      <c r="I344" s="214">
        <v>-76292.59</v>
      </c>
      <c r="J344" s="215">
        <v>-103051.04</v>
      </c>
      <c r="K344" s="216">
        <v>-132864.60999999999</v>
      </c>
      <c r="L344" s="217">
        <v>-167003.6</v>
      </c>
      <c r="M344" s="218">
        <v>-223599.57</v>
      </c>
      <c r="N344" s="342">
        <v>-270996.78000000003</v>
      </c>
      <c r="O344" s="220">
        <v>-329494.77</v>
      </c>
      <c r="P344" s="336">
        <v>-412620.79999999999</v>
      </c>
      <c r="Q344" s="211">
        <v>-568811.38</v>
      </c>
      <c r="R344" s="213">
        <f t="shared" si="17"/>
        <v>-199944.76249999998</v>
      </c>
      <c r="S344" s="188"/>
      <c r="T344" s="223"/>
      <c r="U344" s="223"/>
      <c r="V344" s="223"/>
      <c r="W344" s="223"/>
    </row>
    <row r="345" spans="1:23" ht="15">
      <c r="A345" s="199" t="s">
        <v>673</v>
      </c>
      <c r="B345" s="199" t="s">
        <v>406</v>
      </c>
      <c r="C345" s="184" t="str">
        <f>A345&amp;"."&amp;B345</f>
        <v>4190.011</v>
      </c>
      <c r="D345" s="199" t="s">
        <v>675</v>
      </c>
      <c r="E345" s="211">
        <v>0</v>
      </c>
      <c r="F345" s="335">
        <v>0</v>
      </c>
      <c r="G345" s="213">
        <v>0</v>
      </c>
      <c r="H345" s="213">
        <v>0</v>
      </c>
      <c r="I345" s="214">
        <v>0</v>
      </c>
      <c r="J345" s="215">
        <v>0</v>
      </c>
      <c r="K345" s="216">
        <v>0</v>
      </c>
      <c r="L345" s="217">
        <v>0</v>
      </c>
      <c r="M345" s="218">
        <v>0</v>
      </c>
      <c r="N345" s="342">
        <v>0</v>
      </c>
      <c r="O345" s="220">
        <v>0</v>
      </c>
      <c r="P345" s="336">
        <v>0</v>
      </c>
      <c r="Q345" s="211">
        <v>0</v>
      </c>
      <c r="R345" s="213">
        <f t="shared" si="17"/>
        <v>0</v>
      </c>
      <c r="S345" s="188"/>
      <c r="T345" s="223"/>
      <c r="U345" s="223"/>
      <c r="V345" s="223"/>
      <c r="W345" s="223"/>
    </row>
    <row r="346" spans="1:23" ht="15">
      <c r="A346" s="199" t="s">
        <v>676</v>
      </c>
      <c r="B346" s="199" t="s">
        <v>176</v>
      </c>
      <c r="C346" s="199" t="str">
        <f>+A346</f>
        <v>4210</v>
      </c>
      <c r="D346" s="304" t="s">
        <v>677</v>
      </c>
      <c r="E346" s="211">
        <v>-17666.43</v>
      </c>
      <c r="F346" s="335">
        <v>-1000.06</v>
      </c>
      <c r="G346" s="213">
        <v>-3357.53</v>
      </c>
      <c r="H346" s="213">
        <v>-5769.13</v>
      </c>
      <c r="I346" s="214">
        <v>-7214.29</v>
      </c>
      <c r="J346" s="215">
        <v>-11391.66</v>
      </c>
      <c r="K346" s="216">
        <v>-12879.91</v>
      </c>
      <c r="L346" s="217">
        <v>-16249.37</v>
      </c>
      <c r="M346" s="218">
        <v>-20128.400000000001</v>
      </c>
      <c r="N346" s="342">
        <v>-24306.32</v>
      </c>
      <c r="O346" s="220">
        <v>-26018.51</v>
      </c>
      <c r="P346" s="336">
        <v>-26986.639999999999</v>
      </c>
      <c r="Q346" s="211">
        <v>-28938.74</v>
      </c>
      <c r="R346" s="213">
        <f t="shared" si="17"/>
        <v>-14883.700416666667</v>
      </c>
      <c r="S346" s="188"/>
      <c r="T346" s="223"/>
      <c r="U346" s="223"/>
      <c r="V346" s="223"/>
      <c r="W346" s="223"/>
    </row>
    <row r="347" spans="1:23" ht="15">
      <c r="A347" s="199" t="s">
        <v>678</v>
      </c>
      <c r="B347" s="199" t="s">
        <v>176</v>
      </c>
      <c r="C347" s="199" t="str">
        <f>+A347</f>
        <v>4181</v>
      </c>
      <c r="D347" s="304" t="s">
        <v>679</v>
      </c>
      <c r="E347" s="211">
        <v>0</v>
      </c>
      <c r="F347" s="335">
        <v>0</v>
      </c>
      <c r="G347" s="213">
        <v>0</v>
      </c>
      <c r="H347" s="213">
        <v>0</v>
      </c>
      <c r="I347" s="214">
        <v>0</v>
      </c>
      <c r="J347" s="215">
        <v>0</v>
      </c>
      <c r="K347" s="216">
        <v>0</v>
      </c>
      <c r="L347" s="217">
        <v>0</v>
      </c>
      <c r="M347" s="218">
        <v>0</v>
      </c>
      <c r="N347" s="342">
        <v>0</v>
      </c>
      <c r="O347" s="220">
        <v>0</v>
      </c>
      <c r="P347" s="336">
        <v>0</v>
      </c>
      <c r="Q347" s="211">
        <v>0</v>
      </c>
      <c r="R347" s="213">
        <f t="shared" si="17"/>
        <v>0</v>
      </c>
      <c r="T347" s="223"/>
      <c r="U347" s="223"/>
      <c r="V347" s="223"/>
      <c r="W347" s="223"/>
    </row>
    <row r="348" spans="1:23" ht="15">
      <c r="A348" s="199" t="s">
        <v>680</v>
      </c>
      <c r="B348" s="199" t="s">
        <v>176</v>
      </c>
      <c r="C348" s="199" t="str">
        <f>+A348</f>
        <v>4191</v>
      </c>
      <c r="D348" s="304" t="s">
        <v>681</v>
      </c>
      <c r="E348" s="211">
        <v>-361161.84</v>
      </c>
      <c r="F348" s="335">
        <v>-20162.240000000002</v>
      </c>
      <c r="G348" s="213">
        <v>-42260.94</v>
      </c>
      <c r="H348" s="213">
        <v>-59532.35</v>
      </c>
      <c r="I348" s="214">
        <v>-71640.02</v>
      </c>
      <c r="J348" s="215">
        <v>-82776.990000000005</v>
      </c>
      <c r="K348" s="216">
        <v>-91282.26</v>
      </c>
      <c r="L348" s="217">
        <v>-106147.61</v>
      </c>
      <c r="M348" s="218">
        <v>-121431.29</v>
      </c>
      <c r="N348" s="342">
        <v>-142021.82</v>
      </c>
      <c r="O348" s="220">
        <v>-158249.81</v>
      </c>
      <c r="P348" s="336">
        <v>-172809.11</v>
      </c>
      <c r="Q348" s="211">
        <v>-177923.32</v>
      </c>
      <c r="R348" s="213">
        <f t="shared" si="17"/>
        <v>-111488.08500000001</v>
      </c>
      <c r="T348" s="223"/>
      <c r="U348" s="223"/>
      <c r="V348" s="223"/>
      <c r="W348" s="223"/>
    </row>
    <row r="349" spans="1:23" ht="15">
      <c r="A349" s="199" t="s">
        <v>682</v>
      </c>
      <c r="B349" s="199" t="s">
        <v>176</v>
      </c>
      <c r="C349" s="199" t="str">
        <f>+A349</f>
        <v>4320</v>
      </c>
      <c r="D349" s="304" t="s">
        <v>683</v>
      </c>
      <c r="E349" s="211">
        <v>-284974.61</v>
      </c>
      <c r="F349" s="335">
        <v>-18335.599999999999</v>
      </c>
      <c r="G349" s="213">
        <v>-37469.19</v>
      </c>
      <c r="H349" s="213">
        <v>-52589.31</v>
      </c>
      <c r="I349" s="214">
        <v>-72191.649999999994</v>
      </c>
      <c r="J349" s="215">
        <v>-90244.07</v>
      </c>
      <c r="K349" s="216">
        <v>-104541.46</v>
      </c>
      <c r="L349" s="217">
        <v>-125428.42</v>
      </c>
      <c r="M349" s="218">
        <v>-147415.47</v>
      </c>
      <c r="N349" s="342">
        <v>-176259.66</v>
      </c>
      <c r="O349" s="220">
        <v>-207992.07</v>
      </c>
      <c r="P349" s="336">
        <v>-236137.68</v>
      </c>
      <c r="Q349" s="211">
        <v>-253406.28</v>
      </c>
      <c r="R349" s="213">
        <f t="shared" si="17"/>
        <v>-128149.58541666668</v>
      </c>
      <c r="T349" s="223"/>
      <c r="U349" s="223"/>
      <c r="V349" s="223"/>
      <c r="W349" s="223"/>
    </row>
    <row r="350" spans="1:23" ht="15">
      <c r="A350" s="199" t="s">
        <v>684</v>
      </c>
      <c r="B350" s="199" t="s">
        <v>176</v>
      </c>
      <c r="C350" s="199" t="str">
        <f>+A350</f>
        <v>4170</v>
      </c>
      <c r="D350" s="304" t="s">
        <v>685</v>
      </c>
      <c r="E350" s="211">
        <v>-6275.73</v>
      </c>
      <c r="F350" s="335">
        <v>-3087.59</v>
      </c>
      <c r="G350" s="213">
        <v>-3461.68</v>
      </c>
      <c r="H350" s="213">
        <v>-4203.5</v>
      </c>
      <c r="I350" s="214">
        <v>-5319.62</v>
      </c>
      <c r="J350" s="215">
        <v>-6139.39</v>
      </c>
      <c r="K350" s="216">
        <v>-6791.58</v>
      </c>
      <c r="L350" s="217">
        <v>-7769.84</v>
      </c>
      <c r="M350" s="218">
        <v>-8279.68</v>
      </c>
      <c r="N350" s="342">
        <v>-8718.65</v>
      </c>
      <c r="O350" s="220">
        <v>-9428.6200000000008</v>
      </c>
      <c r="P350" s="336">
        <v>-10561.72</v>
      </c>
      <c r="Q350" s="211">
        <v>-10780.96</v>
      </c>
      <c r="R350" s="213">
        <f t="shared" si="17"/>
        <v>-6857.5179166666667</v>
      </c>
      <c r="T350" s="223"/>
      <c r="U350" s="223"/>
      <c r="V350" s="223"/>
      <c r="W350" s="223"/>
    </row>
    <row r="351" spans="1:23" ht="15">
      <c r="A351" s="183"/>
      <c r="B351" s="183"/>
      <c r="C351" s="184"/>
      <c r="D351" s="304"/>
      <c r="E351" s="211"/>
      <c r="F351" s="335"/>
      <c r="G351" s="213"/>
      <c r="H351" s="213"/>
      <c r="I351" s="214"/>
      <c r="J351" s="215"/>
      <c r="K351" s="216"/>
      <c r="L351" s="217"/>
      <c r="M351" s="218"/>
      <c r="N351" s="342"/>
      <c r="O351" s="220"/>
      <c r="P351" s="336"/>
      <c r="Q351" s="211"/>
      <c r="R351" s="213">
        <f t="shared" si="17"/>
        <v>0</v>
      </c>
      <c r="T351" s="223"/>
      <c r="U351" s="223"/>
      <c r="V351" s="223"/>
      <c r="W351" s="223"/>
    </row>
    <row r="352" spans="1:23" ht="15">
      <c r="A352" s="183"/>
      <c r="B352" s="183"/>
      <c r="C352" s="184"/>
      <c r="D352" s="304" t="s">
        <v>686</v>
      </c>
      <c r="E352" s="237">
        <v>-1280418.5899999999</v>
      </c>
      <c r="F352" s="340">
        <v>-57728.990000000005</v>
      </c>
      <c r="G352" s="239">
        <v>-111185.72</v>
      </c>
      <c r="H352" s="239">
        <v>-176152.12</v>
      </c>
      <c r="I352" s="240">
        <v>-232658.16999999998</v>
      </c>
      <c r="J352" s="241">
        <v>-293603.15000000002</v>
      </c>
      <c r="K352" s="242">
        <v>-348359.82</v>
      </c>
      <c r="L352" s="243">
        <v>-422598.84</v>
      </c>
      <c r="M352" s="244">
        <v>-520854.41</v>
      </c>
      <c r="N352" s="330">
        <v>-622303.2300000001</v>
      </c>
      <c r="O352" s="246">
        <v>-731183.78</v>
      </c>
      <c r="P352" s="341">
        <v>-859115.95</v>
      </c>
      <c r="Q352" s="237">
        <v>-1039860.6799999999</v>
      </c>
      <c r="R352" s="213">
        <f t="shared" si="17"/>
        <v>-461323.65125000005</v>
      </c>
      <c r="T352" s="224">
        <f>R352</f>
        <v>-461323.65125000005</v>
      </c>
      <c r="U352" s="223"/>
      <c r="V352" s="223"/>
      <c r="W352" s="224"/>
    </row>
    <row r="353" spans="1:24" ht="15">
      <c r="A353" s="183"/>
      <c r="B353" s="183"/>
      <c r="C353" s="184"/>
      <c r="D353" s="304"/>
      <c r="E353" s="211"/>
      <c r="F353" s="335"/>
      <c r="G353" s="213"/>
      <c r="H353" s="213"/>
      <c r="I353" s="214"/>
      <c r="J353" s="215"/>
      <c r="K353" s="216"/>
      <c r="L353" s="217"/>
      <c r="M353" s="218"/>
      <c r="N353" s="342"/>
      <c r="O353" s="220"/>
      <c r="P353" s="336"/>
      <c r="Q353" s="211"/>
      <c r="R353" s="213">
        <f t="shared" si="17"/>
        <v>0</v>
      </c>
      <c r="T353" s="188"/>
      <c r="U353" s="188"/>
      <c r="V353" s="188"/>
      <c r="W353" s="188"/>
    </row>
    <row r="354" spans="1:24" ht="15.75" thickBot="1">
      <c r="A354" s="183"/>
      <c r="B354" s="183"/>
      <c r="C354" s="184"/>
      <c r="D354" s="304" t="s">
        <v>687</v>
      </c>
      <c r="E354" s="362">
        <v>-945811407.7700001</v>
      </c>
      <c r="F354" s="363">
        <v>-717100537.61000001</v>
      </c>
      <c r="G354" s="364">
        <v>-745422466.16999996</v>
      </c>
      <c r="H354" s="364">
        <v>-772263716.02999997</v>
      </c>
      <c r="I354" s="365">
        <v>-784016570.20000005</v>
      </c>
      <c r="J354" s="366">
        <v>-802406364.88999999</v>
      </c>
      <c r="K354" s="367">
        <v>-809445079.07000005</v>
      </c>
      <c r="L354" s="368">
        <v>-823466211.11000025</v>
      </c>
      <c r="M354" s="369">
        <v>-848948437.69999993</v>
      </c>
      <c r="N354" s="382">
        <v>-873430238.42000008</v>
      </c>
      <c r="O354" s="371">
        <v>-906236101.40999997</v>
      </c>
      <c r="P354" s="372">
        <v>-963312286.44000018</v>
      </c>
      <c r="Q354" s="362">
        <v>-1010058740.9</v>
      </c>
      <c r="R354" s="213">
        <f t="shared" si="17"/>
        <v>-835331923.61541688</v>
      </c>
      <c r="S354" s="188" t="s">
        <v>688</v>
      </c>
      <c r="T354" s="383">
        <f>SUM(T16:T353)</f>
        <v>-423959390.58416665</v>
      </c>
      <c r="U354" s="383">
        <f>SUM(U16:U353)</f>
        <v>367375422.9483332</v>
      </c>
      <c r="V354" s="383">
        <f>SUM(V16:V353)</f>
        <v>46992271.232500039</v>
      </c>
      <c r="W354" s="383">
        <f>SUM(W16:W353)</f>
        <v>9591696.403333351</v>
      </c>
      <c r="X354" s="392">
        <f>+Summary!D46/'Working Capital WP'!W354</f>
        <v>0.67591542403827443</v>
      </c>
    </row>
    <row r="355" spans="1:24" ht="15.75" thickTop="1">
      <c r="A355" s="183"/>
      <c r="B355" s="183"/>
      <c r="C355" s="184"/>
      <c r="D355" s="304"/>
      <c r="E355" s="384"/>
      <c r="F355" s="384"/>
      <c r="G355" s="384"/>
      <c r="H355" s="384"/>
      <c r="I355" s="384"/>
      <c r="J355" s="384"/>
      <c r="K355" s="384"/>
      <c r="L355" s="385"/>
      <c r="M355" s="384"/>
      <c r="N355" s="384"/>
      <c r="O355" s="384"/>
      <c r="P355" s="384"/>
      <c r="R355" s="210"/>
      <c r="S355" s="193" t="s">
        <v>689</v>
      </c>
      <c r="T355" s="383"/>
      <c r="U355" s="383"/>
      <c r="V355" s="386">
        <f>V354+U354</f>
        <v>414367694.18083322</v>
      </c>
      <c r="W355" s="383"/>
    </row>
    <row r="356" spans="1:24" ht="15">
      <c r="A356" s="183"/>
      <c r="B356" s="183"/>
      <c r="C356" s="387"/>
      <c r="D356" s="304"/>
      <c r="E356" s="384"/>
      <c r="F356" s="384"/>
      <c r="G356" s="384"/>
      <c r="H356" s="384"/>
      <c r="I356" s="384"/>
      <c r="J356" s="384"/>
      <c r="K356" s="384"/>
      <c r="L356" s="385"/>
      <c r="M356" s="384"/>
      <c r="N356" s="384"/>
      <c r="O356" s="384"/>
      <c r="P356" s="384"/>
      <c r="R356" s="210"/>
      <c r="S356" s="188" t="s">
        <v>690</v>
      </c>
      <c r="T356" s="388"/>
      <c r="V356" s="390" t="s">
        <v>691</v>
      </c>
      <c r="W356" s="391">
        <f>W354/V355</f>
        <v>2.3147790086037599E-2</v>
      </c>
    </row>
    <row r="357" spans="1:24">
      <c r="F357" s="384"/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R357" s="184"/>
      <c r="S357" s="209"/>
      <c r="T357" s="209"/>
      <c r="U357" s="209"/>
      <c r="V357" s="209"/>
      <c r="W357" s="389"/>
    </row>
    <row r="358" spans="1:24">
      <c r="F358" s="384"/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R358" s="184"/>
      <c r="S358" s="209"/>
      <c r="T358" s="209"/>
      <c r="U358" s="209"/>
      <c r="V358" s="209"/>
      <c r="W358" s="209"/>
    </row>
    <row r="359" spans="1:24">
      <c r="F359" s="384"/>
      <c r="G359" s="384"/>
      <c r="H359" s="384"/>
      <c r="I359" s="384"/>
      <c r="J359" s="384"/>
      <c r="K359" s="384"/>
      <c r="L359" s="384"/>
      <c r="M359" s="384"/>
      <c r="N359" s="384"/>
      <c r="O359" s="384"/>
      <c r="P359" s="384"/>
      <c r="R359" s="184"/>
      <c r="S359" s="209"/>
      <c r="T359" s="209"/>
      <c r="U359" s="209"/>
      <c r="V359" s="209"/>
      <c r="W359" s="209"/>
    </row>
    <row r="360" spans="1:24">
      <c r="E360" s="184"/>
      <c r="F360" s="384"/>
      <c r="G360" s="384"/>
      <c r="H360" s="384"/>
      <c r="I360" s="384"/>
      <c r="J360" s="384"/>
      <c r="K360" s="384"/>
      <c r="L360" s="384"/>
      <c r="M360" s="384"/>
      <c r="N360" s="384"/>
      <c r="O360" s="384"/>
      <c r="P360" s="384"/>
      <c r="R360" s="184"/>
      <c r="S360" s="209"/>
      <c r="T360" s="209"/>
      <c r="U360" s="209"/>
      <c r="V360" s="209"/>
      <c r="W360" s="209"/>
    </row>
    <row r="361" spans="1:24">
      <c r="E361" s="184"/>
      <c r="F361" s="384"/>
      <c r="G361" s="184"/>
      <c r="H361" s="384"/>
      <c r="I361" s="384"/>
      <c r="J361" s="384"/>
      <c r="K361" s="384"/>
      <c r="L361" s="384"/>
      <c r="M361" s="384"/>
      <c r="N361" s="384"/>
      <c r="O361" s="384"/>
      <c r="P361" s="384"/>
      <c r="R361" s="184"/>
      <c r="S361" s="209"/>
      <c r="T361" s="209"/>
      <c r="U361" s="209"/>
      <c r="V361" s="209"/>
      <c r="W361" s="209"/>
    </row>
    <row r="362" spans="1:24">
      <c r="E362" s="184"/>
      <c r="F362" s="384"/>
      <c r="H362" s="184"/>
      <c r="I362" s="384"/>
      <c r="J362" s="384"/>
      <c r="K362" s="384"/>
      <c r="L362" s="384"/>
      <c r="M362" s="384"/>
      <c r="N362" s="384"/>
      <c r="O362" s="384"/>
      <c r="P362" s="384"/>
      <c r="R362" s="184"/>
      <c r="S362" s="209"/>
      <c r="T362" s="209"/>
      <c r="U362" s="209"/>
      <c r="V362" s="209"/>
      <c r="W362" s="209"/>
    </row>
    <row r="363" spans="1:24">
      <c r="E363" s="184"/>
      <c r="F363" s="384"/>
      <c r="H363" s="184"/>
      <c r="I363" s="384"/>
      <c r="J363" s="384"/>
      <c r="K363" s="384"/>
      <c r="L363" s="384"/>
      <c r="M363" s="384"/>
      <c r="N363" s="384"/>
      <c r="O363" s="384"/>
      <c r="P363" s="384"/>
      <c r="R363" s="184"/>
      <c r="S363" s="209"/>
      <c r="T363" s="209"/>
      <c r="U363" s="209"/>
      <c r="V363" s="209"/>
      <c r="W363" s="209"/>
    </row>
    <row r="364" spans="1:24">
      <c r="E364" s="184"/>
      <c r="F364" s="384"/>
      <c r="H364" s="184"/>
      <c r="I364" s="384"/>
      <c r="J364" s="384"/>
      <c r="K364" s="384"/>
      <c r="L364" s="384"/>
      <c r="M364" s="384"/>
      <c r="N364" s="384"/>
      <c r="O364" s="384"/>
      <c r="P364" s="384"/>
      <c r="R364" s="184"/>
      <c r="S364" s="209"/>
      <c r="T364" s="209"/>
      <c r="U364" s="209"/>
      <c r="V364" s="209"/>
      <c r="W364" s="209"/>
    </row>
    <row r="365" spans="1:24">
      <c r="E365" s="184"/>
      <c r="F365" s="384"/>
      <c r="H365" s="184"/>
      <c r="I365" s="384"/>
      <c r="J365" s="384"/>
      <c r="K365" s="384"/>
      <c r="L365" s="384"/>
      <c r="M365" s="384"/>
      <c r="N365" s="384"/>
      <c r="O365" s="384"/>
      <c r="P365" s="384"/>
      <c r="R365" s="184"/>
      <c r="S365" s="209"/>
      <c r="T365" s="209"/>
      <c r="U365" s="209"/>
      <c r="V365" s="209"/>
      <c r="W365" s="209"/>
    </row>
    <row r="366" spans="1:24">
      <c r="E366" s="184"/>
      <c r="F366" s="384"/>
      <c r="I366" s="184"/>
      <c r="J366" s="384"/>
      <c r="K366" s="384"/>
      <c r="L366" s="384"/>
      <c r="M366" s="384"/>
      <c r="N366" s="384"/>
      <c r="O366" s="384"/>
      <c r="P366" s="384"/>
      <c r="R366" s="184"/>
      <c r="S366" s="209"/>
      <c r="T366" s="209"/>
      <c r="U366" s="209"/>
      <c r="V366" s="209"/>
      <c r="W366" s="209"/>
    </row>
    <row r="367" spans="1:24">
      <c r="E367" s="184"/>
      <c r="F367" s="384"/>
      <c r="J367" s="184"/>
      <c r="K367" s="384"/>
      <c r="L367" s="384"/>
      <c r="M367" s="384"/>
      <c r="N367" s="384"/>
      <c r="O367" s="384"/>
      <c r="P367" s="384"/>
      <c r="R367" s="184"/>
      <c r="S367" s="209"/>
      <c r="T367" s="209"/>
      <c r="U367" s="209"/>
      <c r="V367" s="209"/>
      <c r="W367" s="209"/>
    </row>
    <row r="368" spans="1:24">
      <c r="E368" s="184"/>
      <c r="F368" s="384"/>
      <c r="J368" s="184"/>
      <c r="K368" s="384"/>
      <c r="L368" s="384"/>
      <c r="M368" s="384"/>
      <c r="N368" s="384"/>
      <c r="O368" s="384"/>
      <c r="P368" s="384"/>
      <c r="R368" s="184"/>
      <c r="S368" s="209"/>
      <c r="T368" s="209"/>
      <c r="U368" s="209"/>
      <c r="V368" s="209"/>
      <c r="W368" s="209"/>
    </row>
    <row r="369" spans="5:23">
      <c r="E369" s="184"/>
      <c r="F369" s="384"/>
      <c r="J369" s="184"/>
      <c r="K369" s="384"/>
      <c r="L369" s="384"/>
      <c r="M369" s="384"/>
      <c r="N369" s="384"/>
      <c r="O369" s="384"/>
      <c r="P369" s="384"/>
      <c r="R369" s="184"/>
      <c r="S369" s="209"/>
      <c r="T369" s="209"/>
      <c r="U369" s="209"/>
      <c r="V369" s="209"/>
      <c r="W369" s="209"/>
    </row>
    <row r="370" spans="5:23">
      <c r="E370" s="184"/>
      <c r="F370" s="384"/>
      <c r="J370" s="184"/>
      <c r="K370" s="384"/>
      <c r="L370" s="384"/>
      <c r="M370" s="384"/>
      <c r="N370" s="384"/>
      <c r="O370" s="384"/>
      <c r="P370" s="384"/>
      <c r="R370" s="184"/>
      <c r="S370" s="209"/>
      <c r="T370" s="209"/>
      <c r="U370" s="209"/>
      <c r="V370" s="209"/>
      <c r="W370" s="209"/>
    </row>
    <row r="371" spans="5:23">
      <c r="E371" s="184"/>
      <c r="F371" s="384"/>
      <c r="J371" s="184"/>
      <c r="K371" s="384"/>
      <c r="L371" s="384"/>
      <c r="M371" s="384"/>
      <c r="N371" s="384"/>
      <c r="O371" s="384"/>
      <c r="P371" s="384"/>
      <c r="R371" s="184"/>
      <c r="S371" s="209"/>
      <c r="T371" s="209"/>
      <c r="U371" s="209"/>
      <c r="V371" s="209"/>
      <c r="W371" s="209"/>
    </row>
    <row r="372" spans="5:23">
      <c r="E372" s="184"/>
      <c r="F372" s="384"/>
      <c r="J372" s="184"/>
      <c r="K372" s="384"/>
      <c r="L372" s="384"/>
      <c r="M372" s="384"/>
      <c r="N372" s="384"/>
      <c r="O372" s="384"/>
      <c r="P372" s="384"/>
      <c r="R372" s="184"/>
      <c r="S372" s="209"/>
      <c r="T372" s="209"/>
      <c r="U372" s="209"/>
      <c r="V372" s="209"/>
      <c r="W372" s="209"/>
    </row>
    <row r="373" spans="5:23">
      <c r="E373" s="184"/>
      <c r="F373" s="384"/>
      <c r="J373" s="184"/>
      <c r="K373" s="384"/>
      <c r="L373" s="384"/>
      <c r="M373" s="384"/>
      <c r="N373" s="384"/>
      <c r="O373" s="384"/>
      <c r="P373" s="384"/>
      <c r="R373" s="184"/>
      <c r="S373" s="209"/>
      <c r="T373" s="209"/>
      <c r="U373" s="209"/>
      <c r="V373" s="209"/>
      <c r="W373" s="209"/>
    </row>
    <row r="374" spans="5:23">
      <c r="E374" s="184"/>
      <c r="F374" s="384"/>
      <c r="J374" s="184"/>
      <c r="K374" s="384"/>
      <c r="L374" s="384"/>
      <c r="M374" s="384"/>
      <c r="N374" s="384"/>
      <c r="O374" s="384"/>
      <c r="P374" s="384"/>
      <c r="R374" s="184"/>
      <c r="S374" s="209"/>
      <c r="T374" s="209"/>
      <c r="U374" s="209"/>
      <c r="V374" s="209"/>
      <c r="W374" s="209"/>
    </row>
    <row r="375" spans="5:23">
      <c r="E375" s="184"/>
      <c r="F375" s="384"/>
      <c r="J375" s="184"/>
      <c r="K375" s="384"/>
      <c r="L375" s="384"/>
      <c r="M375" s="384"/>
      <c r="N375" s="384"/>
      <c r="O375" s="384"/>
      <c r="P375" s="384"/>
      <c r="R375" s="184"/>
      <c r="S375" s="209"/>
      <c r="T375" s="209"/>
      <c r="U375" s="209"/>
      <c r="V375" s="209"/>
      <c r="W375" s="209"/>
    </row>
    <row r="376" spans="5:23">
      <c r="E376" s="184"/>
      <c r="F376" s="384"/>
      <c r="J376" s="184"/>
      <c r="K376" s="384"/>
      <c r="L376" s="384"/>
      <c r="M376" s="384"/>
      <c r="N376" s="384"/>
      <c r="O376" s="384"/>
      <c r="P376" s="384"/>
      <c r="R376" s="184"/>
      <c r="S376" s="209"/>
      <c r="T376" s="209"/>
      <c r="U376" s="209"/>
      <c r="V376" s="209"/>
      <c r="W376" s="209"/>
    </row>
    <row r="377" spans="5:23">
      <c r="E377" s="184"/>
      <c r="F377" s="384"/>
      <c r="J377" s="184"/>
      <c r="K377" s="384"/>
      <c r="L377" s="384"/>
      <c r="M377" s="384"/>
      <c r="N377" s="384"/>
      <c r="O377" s="384"/>
      <c r="P377" s="384"/>
      <c r="R377" s="184"/>
      <c r="S377" s="209"/>
      <c r="T377" s="209"/>
      <c r="U377" s="209"/>
      <c r="V377" s="209"/>
      <c r="W377" s="209"/>
    </row>
    <row r="378" spans="5:23">
      <c r="E378" s="184"/>
      <c r="F378" s="384"/>
      <c r="J378" s="184"/>
      <c r="K378" s="384"/>
      <c r="L378" s="384"/>
      <c r="M378" s="384"/>
      <c r="N378" s="384"/>
      <c r="O378" s="384"/>
      <c r="P378" s="384"/>
      <c r="R378" s="184"/>
      <c r="S378" s="209"/>
      <c r="T378" s="209"/>
      <c r="U378" s="209"/>
      <c r="V378" s="209"/>
      <c r="W378" s="209"/>
    </row>
    <row r="379" spans="5:23">
      <c r="E379" s="184"/>
      <c r="F379" s="384"/>
      <c r="J379" s="184"/>
      <c r="K379" s="384"/>
      <c r="L379" s="384"/>
      <c r="M379" s="384"/>
      <c r="N379" s="384"/>
      <c r="O379" s="384"/>
      <c r="P379" s="384"/>
      <c r="R379" s="184"/>
      <c r="S379" s="209"/>
      <c r="T379" s="209"/>
      <c r="U379" s="209"/>
      <c r="V379" s="209"/>
      <c r="W379" s="209"/>
    </row>
    <row r="380" spans="5:23">
      <c r="E380" s="184"/>
      <c r="F380" s="384"/>
      <c r="J380" s="184"/>
      <c r="K380" s="384"/>
      <c r="L380" s="384"/>
      <c r="M380" s="384"/>
      <c r="N380" s="384"/>
      <c r="O380" s="384"/>
      <c r="P380" s="384"/>
      <c r="R380" s="184"/>
      <c r="S380" s="209"/>
      <c r="T380" s="209"/>
      <c r="U380" s="209"/>
      <c r="V380" s="209"/>
      <c r="W380" s="209"/>
    </row>
    <row r="381" spans="5:23">
      <c r="E381" s="184"/>
      <c r="F381" s="384"/>
      <c r="J381" s="184"/>
      <c r="K381" s="384"/>
      <c r="L381" s="384"/>
      <c r="M381" s="384"/>
      <c r="N381" s="384"/>
      <c r="O381" s="384"/>
      <c r="P381" s="384"/>
      <c r="R381" s="184"/>
      <c r="S381" s="209"/>
      <c r="T381" s="209"/>
      <c r="U381" s="209"/>
      <c r="V381" s="209"/>
      <c r="W381" s="209"/>
    </row>
    <row r="382" spans="5:23">
      <c r="E382" s="184"/>
      <c r="F382" s="384"/>
      <c r="J382" s="184"/>
      <c r="K382" s="384"/>
      <c r="L382" s="384"/>
      <c r="M382" s="384"/>
      <c r="N382" s="384"/>
      <c r="O382" s="384"/>
      <c r="P382" s="384"/>
      <c r="R382" s="184"/>
      <c r="S382" s="209"/>
      <c r="T382" s="209"/>
      <c r="U382" s="209"/>
      <c r="V382" s="209"/>
      <c r="W382" s="209"/>
    </row>
    <row r="383" spans="5:23">
      <c r="G383" s="184"/>
      <c r="H383" s="384"/>
      <c r="N383" s="184"/>
      <c r="O383" s="384"/>
      <c r="P383" s="384"/>
      <c r="R383" s="184"/>
      <c r="S383" s="209"/>
      <c r="T383" s="209"/>
      <c r="U383" s="209"/>
      <c r="V383" s="209"/>
      <c r="W383" s="209"/>
    </row>
    <row r="384" spans="5:23">
      <c r="G384" s="184"/>
      <c r="H384" s="384"/>
      <c r="N384" s="184"/>
      <c r="O384" s="384"/>
      <c r="P384" s="384"/>
      <c r="R384" s="184"/>
      <c r="S384" s="209"/>
      <c r="T384" s="209"/>
      <c r="U384" s="209"/>
      <c r="V384" s="209"/>
      <c r="W384" s="209"/>
    </row>
    <row r="385" spans="7:23">
      <c r="G385" s="184"/>
      <c r="H385" s="384"/>
      <c r="N385" s="184"/>
      <c r="O385" s="384"/>
      <c r="P385" s="384"/>
      <c r="R385" s="184"/>
      <c r="S385" s="209"/>
      <c r="T385" s="209"/>
      <c r="U385" s="209"/>
      <c r="V385" s="209"/>
      <c r="W385" s="209"/>
    </row>
    <row r="386" spans="7:23">
      <c r="P386" s="184"/>
      <c r="R386" s="184"/>
      <c r="S386" s="209"/>
      <c r="T386" s="209"/>
      <c r="U386" s="209"/>
      <c r="V386" s="209"/>
      <c r="W386" s="209"/>
    </row>
    <row r="387" spans="7:23">
      <c r="P387" s="184"/>
      <c r="R387" s="184"/>
      <c r="S387" s="209"/>
      <c r="T387" s="209"/>
      <c r="U387" s="209"/>
      <c r="V387" s="209"/>
      <c r="W387" s="209"/>
    </row>
    <row r="388" spans="7:23">
      <c r="P388" s="184"/>
      <c r="R388" s="184"/>
      <c r="S388" s="209"/>
      <c r="T388" s="209"/>
      <c r="U388" s="209"/>
      <c r="V388" s="209"/>
      <c r="W388" s="209"/>
    </row>
    <row r="389" spans="7:23">
      <c r="P389" s="184"/>
      <c r="R389" s="184"/>
      <c r="S389" s="209"/>
      <c r="T389" s="209"/>
      <c r="U389" s="209"/>
      <c r="V389" s="209"/>
      <c r="W389" s="209"/>
    </row>
    <row r="390" spans="7:23">
      <c r="P390" s="184"/>
      <c r="R390" s="184"/>
      <c r="S390" s="209"/>
      <c r="T390" s="209"/>
      <c r="U390" s="209"/>
      <c r="V390" s="209"/>
      <c r="W390" s="209"/>
    </row>
    <row r="391" spans="7:23">
      <c r="P391" s="184"/>
      <c r="R391" s="184"/>
      <c r="S391" s="209"/>
      <c r="T391" s="209"/>
      <c r="U391" s="209"/>
      <c r="V391" s="209"/>
      <c r="W391" s="209"/>
    </row>
    <row r="392" spans="7:23">
      <c r="P392" s="184"/>
      <c r="R392" s="184"/>
      <c r="S392" s="209"/>
      <c r="T392" s="209"/>
      <c r="U392" s="209"/>
      <c r="V392" s="209"/>
      <c r="W392" s="209"/>
    </row>
    <row r="393" spans="7:23">
      <c r="P393" s="184"/>
      <c r="R393" s="184"/>
      <c r="S393" s="209"/>
      <c r="T393" s="209"/>
      <c r="U393" s="209"/>
      <c r="V393" s="209"/>
      <c r="W393" s="209"/>
    </row>
    <row r="394" spans="7:23">
      <c r="P394" s="184"/>
      <c r="R394" s="184"/>
      <c r="S394" s="209"/>
      <c r="T394" s="209"/>
      <c r="U394" s="209"/>
      <c r="V394" s="209"/>
      <c r="W394" s="209"/>
    </row>
    <row r="395" spans="7:23">
      <c r="P395" s="184"/>
      <c r="R395" s="184"/>
      <c r="S395" s="209"/>
      <c r="T395" s="209"/>
      <c r="U395" s="209"/>
      <c r="V395" s="209"/>
      <c r="W395" s="209"/>
    </row>
    <row r="396" spans="7:23">
      <c r="P396" s="184"/>
      <c r="R396" s="184"/>
      <c r="S396" s="209"/>
      <c r="T396" s="209"/>
      <c r="U396" s="209"/>
      <c r="V396" s="209"/>
      <c r="W396" s="209"/>
    </row>
    <row r="397" spans="7:23">
      <c r="P397" s="184"/>
      <c r="R397" s="184"/>
      <c r="S397" s="209"/>
      <c r="T397" s="209"/>
      <c r="U397" s="209"/>
      <c r="V397" s="209"/>
      <c r="W397" s="209"/>
    </row>
    <row r="398" spans="7:23">
      <c r="P398" s="184"/>
      <c r="R398" s="184"/>
      <c r="S398" s="209"/>
      <c r="T398" s="209"/>
      <c r="U398" s="209"/>
      <c r="V398" s="209"/>
      <c r="W398" s="209"/>
    </row>
    <row r="399" spans="7:23">
      <c r="P399" s="184"/>
      <c r="R399" s="184"/>
      <c r="S399" s="209"/>
      <c r="T399" s="209"/>
      <c r="U399" s="209"/>
      <c r="V399" s="209"/>
      <c r="W399" s="209"/>
    </row>
    <row r="400" spans="7:23">
      <c r="P400" s="184"/>
      <c r="R400" s="184"/>
      <c r="S400" s="209"/>
      <c r="T400" s="209"/>
      <c r="U400" s="209"/>
      <c r="V400" s="209"/>
      <c r="W400" s="209"/>
    </row>
    <row r="401" spans="16:23">
      <c r="P401" s="184"/>
      <c r="R401" s="184"/>
      <c r="S401" s="209"/>
      <c r="T401" s="209"/>
      <c r="U401" s="209"/>
      <c r="V401" s="209"/>
      <c r="W401" s="209"/>
    </row>
    <row r="402" spans="16:23">
      <c r="P402" s="184"/>
      <c r="R402" s="184"/>
      <c r="S402" s="209"/>
      <c r="T402" s="209"/>
      <c r="U402" s="209"/>
      <c r="V402" s="209"/>
      <c r="W402" s="209"/>
    </row>
    <row r="403" spans="16:23">
      <c r="T403" s="209"/>
      <c r="U403" s="209"/>
      <c r="V403" s="209"/>
      <c r="W403" s="209"/>
    </row>
    <row r="404" spans="16:23">
      <c r="T404" s="209"/>
      <c r="U404" s="209"/>
      <c r="V404" s="209"/>
      <c r="W404" s="209"/>
    </row>
    <row r="405" spans="16:23">
      <c r="T405" s="209"/>
      <c r="U405" s="209"/>
      <c r="V405" s="209"/>
      <c r="W405" s="209"/>
    </row>
    <row r="406" spans="16:23">
      <c r="T406" s="209"/>
      <c r="U406" s="209"/>
      <c r="V406" s="209"/>
      <c r="W406" s="209"/>
    </row>
    <row r="407" spans="16:23">
      <c r="T407" s="209"/>
      <c r="U407" s="209"/>
      <c r="V407" s="209"/>
      <c r="W407" s="209"/>
    </row>
    <row r="408" spans="16:23">
      <c r="T408" s="209"/>
      <c r="U408" s="209"/>
      <c r="V408" s="209"/>
      <c r="W408" s="209"/>
    </row>
    <row r="409" spans="16:23">
      <c r="T409" s="209"/>
      <c r="U409" s="209"/>
      <c r="V409" s="209"/>
      <c r="W409" s="209"/>
    </row>
    <row r="410" spans="16:23">
      <c r="T410" s="209"/>
      <c r="U410" s="209"/>
      <c r="V410" s="209"/>
      <c r="W410" s="209"/>
    </row>
    <row r="411" spans="16:23">
      <c r="T411" s="209"/>
      <c r="U411" s="209"/>
      <c r="V411" s="209"/>
      <c r="W411" s="209"/>
    </row>
    <row r="412" spans="16:23">
      <c r="T412" s="209"/>
      <c r="U412" s="209"/>
      <c r="V412" s="209"/>
      <c r="W412" s="209"/>
    </row>
    <row r="413" spans="16:23">
      <c r="T413" s="209"/>
      <c r="U413" s="209"/>
      <c r="V413" s="209"/>
      <c r="W413" s="209"/>
    </row>
    <row r="414" spans="16:23">
      <c r="T414" s="209"/>
      <c r="U414" s="209"/>
      <c r="V414" s="209"/>
      <c r="W414" s="209"/>
    </row>
    <row r="415" spans="16:23">
      <c r="T415" s="209"/>
      <c r="U415" s="209"/>
      <c r="V415" s="209"/>
      <c r="W415" s="209"/>
    </row>
  </sheetData>
  <mergeCells count="1">
    <mergeCell ref="A14:A15"/>
  </mergeCells>
  <pageMargins left="0.75" right="0.75" top="0.48" bottom="0.57999999999999996" header="0.5" footer="0.5"/>
  <pageSetup scale="81" fitToHeight="6" orientation="landscape" r:id="rId1"/>
  <headerFooter alignWithMargins="0">
    <oddFooter>Page &amp;P of &amp;N</oddFooter>
  </headerFooter>
  <rowBreaks count="5" manualBreakCount="5">
    <brk id="77" max="22" man="1"/>
    <brk id="167" max="22" man="1"/>
    <brk id="208" max="22" man="1"/>
    <brk id="275" max="22" man="1"/>
    <brk id="30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zoomScaleNormal="100" zoomScaleSheetLayoutView="100"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84</v>
      </c>
      <c r="B19" s="433"/>
      <c r="C19" s="433"/>
      <c r="D19" s="433"/>
      <c r="E19" s="433"/>
      <c r="F19" s="433"/>
    </row>
    <row r="20" spans="1:13" ht="57.75">
      <c r="A20" s="433" t="s">
        <v>85</v>
      </c>
      <c r="B20" s="433"/>
      <c r="C20" s="433"/>
      <c r="D20" s="433"/>
      <c r="E20" s="433"/>
      <c r="F20" s="433"/>
    </row>
    <row r="21" spans="1:13" ht="57.75">
      <c r="A21" s="433" t="s">
        <v>86</v>
      </c>
      <c r="B21" s="433"/>
      <c r="C21" s="433"/>
      <c r="D21" s="433"/>
      <c r="E21" s="433"/>
      <c r="F21" s="433"/>
    </row>
    <row r="27" spans="1:13" ht="12.75">
      <c r="M27" s="124"/>
    </row>
    <row r="38" spans="3:12">
      <c r="L38" s="125"/>
    </row>
    <row r="39" spans="3:12">
      <c r="C39" s="12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zoomScaleNormal="100" zoomScaleSheetLayoutView="80" workbookViewId="0">
      <selection activeCell="O28" sqref="O28"/>
    </sheetView>
  </sheetViews>
  <sheetFormatPr defaultRowHeight="15"/>
  <cols>
    <col min="1" max="1" width="7.5" style="128" customWidth="1"/>
    <col min="2" max="2" width="9" style="128" customWidth="1"/>
    <col min="3" max="3" width="40" style="128" customWidth="1"/>
    <col min="4" max="4" width="20.6640625" style="174" customWidth="1"/>
    <col min="5" max="5" width="20.6640625" style="175" customWidth="1"/>
    <col min="6" max="10" width="9.33203125" style="128"/>
    <col min="11" max="11" width="9.83203125" style="128" bestFit="1" customWidth="1"/>
    <col min="12" max="16384" width="9.33203125" style="128"/>
  </cols>
  <sheetData>
    <row r="1" spans="1:5" ht="18.75" customHeight="1">
      <c r="A1" s="129" t="s">
        <v>0</v>
      </c>
      <c r="B1" s="129"/>
      <c r="C1" s="129"/>
      <c r="D1" s="130"/>
      <c r="E1" s="130"/>
    </row>
    <row r="2" spans="1:5" ht="18" customHeight="1">
      <c r="A2" s="129" t="s">
        <v>2</v>
      </c>
      <c r="B2" s="129"/>
      <c r="C2" s="129"/>
      <c r="D2" s="130"/>
      <c r="E2" s="130"/>
    </row>
    <row r="3" spans="1:5">
      <c r="A3" s="129" t="s">
        <v>87</v>
      </c>
      <c r="B3" s="129"/>
      <c r="C3" s="129"/>
      <c r="D3" s="130"/>
      <c r="E3" s="130"/>
    </row>
    <row r="4" spans="1:5">
      <c r="A4" s="434" t="s">
        <v>132</v>
      </c>
      <c r="B4" s="434"/>
      <c r="C4" s="434"/>
      <c r="D4" s="434"/>
      <c r="E4" s="434"/>
    </row>
    <row r="5" spans="1:5">
      <c r="A5" s="131"/>
      <c r="B5" s="132"/>
      <c r="C5" s="132"/>
      <c r="D5" s="133"/>
      <c r="E5" s="133"/>
    </row>
    <row r="6" spans="1:5" ht="15.75" thickBot="1">
      <c r="A6" s="129"/>
      <c r="B6" s="134"/>
      <c r="C6" s="134"/>
      <c r="D6" s="135"/>
      <c r="E6" s="135"/>
    </row>
    <row r="7" spans="1:5">
      <c r="A7" s="136"/>
      <c r="B7" s="137"/>
      <c r="C7" s="137"/>
      <c r="D7" s="138" t="s">
        <v>88</v>
      </c>
      <c r="E7" s="139" t="s">
        <v>89</v>
      </c>
    </row>
    <row r="8" spans="1:5">
      <c r="A8" s="140" t="s">
        <v>90</v>
      </c>
      <c r="B8" s="141"/>
      <c r="C8" s="141"/>
      <c r="D8" s="141"/>
      <c r="E8" s="142"/>
    </row>
    <row r="9" spans="1:5">
      <c r="A9" s="140"/>
      <c r="B9" s="141" t="s">
        <v>91</v>
      </c>
      <c r="C9" s="141"/>
      <c r="D9" s="143">
        <v>33084924.25</v>
      </c>
      <c r="E9" s="144">
        <v>201859941.25999999</v>
      </c>
    </row>
    <row r="10" spans="1:5">
      <c r="A10" s="140"/>
      <c r="B10" s="141" t="s">
        <v>92</v>
      </c>
      <c r="C10" s="141"/>
      <c r="D10" s="143">
        <v>2105859.83</v>
      </c>
      <c r="E10" s="144">
        <v>23274238.5</v>
      </c>
    </row>
    <row r="11" spans="1:5">
      <c r="A11" s="140"/>
      <c r="B11" s="141" t="s">
        <v>93</v>
      </c>
      <c r="C11" s="141"/>
      <c r="D11" s="145">
        <v>67965.14</v>
      </c>
      <c r="E11" s="146">
        <v>1039898.08</v>
      </c>
    </row>
    <row r="12" spans="1:5">
      <c r="A12" s="140"/>
      <c r="B12" s="141"/>
      <c r="C12" s="141"/>
      <c r="D12" s="147">
        <f>+D9+D10+D11</f>
        <v>35258749.219999999</v>
      </c>
      <c r="E12" s="142">
        <f>+E9+E10+E11</f>
        <v>226174077.84</v>
      </c>
    </row>
    <row r="13" spans="1:5">
      <c r="A13" s="140" t="s">
        <v>94</v>
      </c>
      <c r="B13" s="141" t="s">
        <v>95</v>
      </c>
      <c r="C13" s="141"/>
      <c r="D13" s="143">
        <v>19637637.149999999</v>
      </c>
      <c r="E13" s="144">
        <v>113381088.98</v>
      </c>
    </row>
    <row r="14" spans="1:5">
      <c r="A14" s="140"/>
      <c r="B14" s="141" t="s">
        <v>96</v>
      </c>
      <c r="C14" s="141"/>
      <c r="D14" s="143">
        <v>2713487.66</v>
      </c>
      <c r="E14" s="144">
        <v>19643138.550000001</v>
      </c>
    </row>
    <row r="15" spans="1:5">
      <c r="A15" s="140" t="s">
        <v>97</v>
      </c>
      <c r="B15" s="141"/>
      <c r="C15" s="141"/>
      <c r="D15" s="148">
        <f>+D12-D13-D14</f>
        <v>12907624.41</v>
      </c>
      <c r="E15" s="149">
        <f>+E12-E13-E14</f>
        <v>93149850.310000002</v>
      </c>
    </row>
    <row r="16" spans="1:5">
      <c r="A16" s="140" t="s">
        <v>98</v>
      </c>
      <c r="B16" s="141"/>
      <c r="C16" s="141"/>
      <c r="D16" s="147"/>
      <c r="E16" s="142"/>
    </row>
    <row r="17" spans="1:5">
      <c r="A17" s="140"/>
      <c r="B17" s="141" t="s">
        <v>99</v>
      </c>
      <c r="C17" s="141"/>
      <c r="D17" s="147">
        <v>18829.59</v>
      </c>
      <c r="E17" s="142">
        <v>294447.2</v>
      </c>
    </row>
    <row r="18" spans="1:5">
      <c r="A18" s="140"/>
      <c r="B18" s="141" t="s">
        <v>100</v>
      </c>
      <c r="C18" s="141"/>
      <c r="D18" s="143">
        <v>1667386.45</v>
      </c>
      <c r="E18" s="144">
        <v>18788790.280000001</v>
      </c>
    </row>
    <row r="19" spans="1:5">
      <c r="A19" s="140"/>
      <c r="B19" s="141" t="s">
        <v>101</v>
      </c>
      <c r="C19" s="141"/>
      <c r="D19" s="143">
        <v>564450.59</v>
      </c>
      <c r="E19" s="144">
        <v>6197704.3799999999</v>
      </c>
    </row>
    <row r="20" spans="1:5">
      <c r="A20" s="140"/>
      <c r="B20" s="141" t="s">
        <v>102</v>
      </c>
      <c r="C20" s="141"/>
      <c r="D20" s="143">
        <v>57858.9</v>
      </c>
      <c r="E20" s="144">
        <v>370307.8</v>
      </c>
    </row>
    <row r="21" spans="1:5">
      <c r="A21" s="140"/>
      <c r="B21" s="141" t="s">
        <v>103</v>
      </c>
      <c r="C21" s="141"/>
      <c r="D21" s="143">
        <v>0</v>
      </c>
      <c r="E21" s="144">
        <v>3262.86</v>
      </c>
    </row>
    <row r="22" spans="1:5">
      <c r="A22" s="140"/>
      <c r="B22" s="141" t="s">
        <v>104</v>
      </c>
      <c r="C22" s="141"/>
      <c r="D22" s="143">
        <v>1863452.89</v>
      </c>
      <c r="E22" s="144">
        <v>17491297.93</v>
      </c>
    </row>
    <row r="23" spans="1:5">
      <c r="A23" s="140"/>
      <c r="B23" s="141" t="s">
        <v>105</v>
      </c>
      <c r="C23" s="141"/>
      <c r="D23" s="143">
        <v>1791477.22</v>
      </c>
      <c r="E23" s="144">
        <v>20609143.469999999</v>
      </c>
    </row>
    <row r="24" spans="1:5">
      <c r="A24" s="140"/>
      <c r="B24" s="141" t="s">
        <v>106</v>
      </c>
      <c r="C24" s="141"/>
      <c r="D24" s="143">
        <v>367084.15</v>
      </c>
      <c r="E24" s="144">
        <v>4242028.7</v>
      </c>
    </row>
    <row r="25" spans="1:5">
      <c r="A25" s="140"/>
      <c r="B25" s="141" t="s">
        <v>107</v>
      </c>
      <c r="C25" s="141"/>
      <c r="D25" s="143">
        <v>3007776.53</v>
      </c>
      <c r="E25" s="144">
        <v>6857364.8799999999</v>
      </c>
    </row>
    <row r="26" spans="1:5">
      <c r="A26" s="140"/>
      <c r="B26" s="141"/>
      <c r="C26" s="141" t="s">
        <v>108</v>
      </c>
      <c r="D26" s="148">
        <f>+SUM(D17:D25)</f>
        <v>9338316.3200000003</v>
      </c>
      <c r="E26" s="149">
        <f>+SUM(E17:E25)</f>
        <v>74854347.5</v>
      </c>
    </row>
    <row r="27" spans="1:5" ht="15.75" thickBot="1">
      <c r="A27" s="140" t="s">
        <v>109</v>
      </c>
      <c r="B27" s="141"/>
      <c r="C27" s="141"/>
      <c r="D27" s="150">
        <f>+D15-D26</f>
        <v>3569308.09</v>
      </c>
      <c r="E27" s="151">
        <f>+E15-E26</f>
        <v>18295502.810000002</v>
      </c>
    </row>
    <row r="28" spans="1:5" ht="15.75" thickTop="1">
      <c r="A28" s="140"/>
      <c r="B28" s="141"/>
      <c r="C28" s="141"/>
      <c r="D28" s="147"/>
      <c r="E28" s="142"/>
    </row>
    <row r="29" spans="1:5" ht="15.75" thickBot="1">
      <c r="A29" s="140" t="s">
        <v>110</v>
      </c>
      <c r="B29" s="141"/>
      <c r="C29" s="141"/>
      <c r="D29" s="152">
        <f>+D51</f>
        <v>318199605</v>
      </c>
      <c r="E29" s="153">
        <f>+E51</f>
        <v>291217545.00999993</v>
      </c>
    </row>
    <row r="30" spans="1:5" ht="15.75" thickTop="1">
      <c r="A30" s="140"/>
      <c r="B30" s="141"/>
      <c r="C30" s="141"/>
      <c r="D30" s="147"/>
      <c r="E30" s="142"/>
    </row>
    <row r="31" spans="1:5" s="127" customFormat="1" ht="15.75" thickBot="1">
      <c r="A31" s="154" t="s">
        <v>111</v>
      </c>
      <c r="B31" s="155"/>
      <c r="C31" s="155"/>
      <c r="D31" s="156">
        <f>+D27/D29</f>
        <v>1.1217198368300927E-2</v>
      </c>
      <c r="E31" s="181">
        <f>+E27/E29</f>
        <v>6.2824177744413595E-2</v>
      </c>
    </row>
    <row r="32" spans="1:5" s="127" customFormat="1" ht="16.5" thickTop="1" thickBot="1">
      <c r="A32" s="157"/>
      <c r="B32" s="158"/>
      <c r="C32" s="158"/>
      <c r="D32" s="159"/>
      <c r="E32" s="160"/>
    </row>
    <row r="33" spans="1:5" s="127" customFormat="1" hidden="1">
      <c r="A33" s="140" t="s">
        <v>112</v>
      </c>
      <c r="B33" s="141"/>
      <c r="C33" s="141"/>
      <c r="D33" s="127">
        <v>12483971</v>
      </c>
      <c r="E33" s="161">
        <v>286116245</v>
      </c>
    </row>
    <row r="34" spans="1:5" s="127" customFormat="1" ht="15.75" hidden="1" thickBot="1">
      <c r="A34" s="157" t="s">
        <v>113</v>
      </c>
      <c r="B34" s="158"/>
      <c r="C34" s="158"/>
      <c r="D34" s="127">
        <v>52463916</v>
      </c>
      <c r="E34" s="161">
        <v>512152900</v>
      </c>
    </row>
    <row r="35" spans="1:5" s="127" customFormat="1">
      <c r="E35" s="161"/>
    </row>
    <row r="36" spans="1:5" s="127" customFormat="1">
      <c r="D36" s="161"/>
      <c r="E36" s="161"/>
    </row>
    <row r="37" spans="1:5">
      <c r="A37" s="127" t="s">
        <v>114</v>
      </c>
      <c r="B37" s="127"/>
      <c r="C37" s="127"/>
      <c r="D37" s="161"/>
      <c r="E37" s="161"/>
    </row>
    <row r="38" spans="1:5" ht="15.75" thickBot="1">
      <c r="C38" s="127"/>
      <c r="D38" s="133"/>
      <c r="E38" s="161"/>
    </row>
    <row r="39" spans="1:5">
      <c r="A39" s="162" t="s">
        <v>115</v>
      </c>
      <c r="B39" s="163"/>
      <c r="C39" s="164"/>
      <c r="D39" s="165">
        <v>757648674</v>
      </c>
      <c r="E39" s="166">
        <v>721672786.30999994</v>
      </c>
    </row>
    <row r="40" spans="1:5">
      <c r="A40" s="167" t="s">
        <v>116</v>
      </c>
      <c r="B40" s="168"/>
      <c r="C40" s="141"/>
      <c r="D40" s="145">
        <v>-370895076</v>
      </c>
      <c r="E40" s="146">
        <v>-361711017.60000002</v>
      </c>
    </row>
    <row r="41" spans="1:5">
      <c r="A41" s="167" t="s">
        <v>117</v>
      </c>
      <c r="B41" s="168"/>
      <c r="C41" s="141"/>
      <c r="D41" s="147">
        <f>+D39+D40</f>
        <v>386753598</v>
      </c>
      <c r="E41" s="142">
        <f>+E39+E40</f>
        <v>359961768.70999992</v>
      </c>
    </row>
    <row r="42" spans="1:5">
      <c r="A42" s="167"/>
      <c r="B42" s="168"/>
      <c r="C42" s="141"/>
      <c r="D42" s="147"/>
      <c r="E42" s="142"/>
    </row>
    <row r="43" spans="1:5">
      <c r="A43" s="167" t="s">
        <v>118</v>
      </c>
      <c r="B43" s="168"/>
      <c r="C43" s="141"/>
      <c r="D43" s="147"/>
      <c r="E43" s="142"/>
    </row>
    <row r="44" spans="1:5">
      <c r="A44" s="167"/>
      <c r="B44" s="168" t="s">
        <v>119</v>
      </c>
      <c r="C44" s="141"/>
      <c r="D44" s="143">
        <v>0</v>
      </c>
      <c r="E44" s="144">
        <v>0</v>
      </c>
    </row>
    <row r="45" spans="1:5">
      <c r="A45" s="167"/>
      <c r="B45" s="168" t="s">
        <v>120</v>
      </c>
      <c r="C45" s="141"/>
      <c r="D45" s="143">
        <v>-4078923</v>
      </c>
      <c r="E45" s="144">
        <v>-4078945.99</v>
      </c>
    </row>
    <row r="46" spans="1:5">
      <c r="A46" s="167"/>
      <c r="B46" s="168" t="s">
        <v>121</v>
      </c>
      <c r="C46" s="141"/>
      <c r="D46" s="143">
        <v>-76684094</v>
      </c>
      <c r="E46" s="144">
        <v>-75805307</v>
      </c>
    </row>
    <row r="47" spans="1:5">
      <c r="A47" s="167"/>
      <c r="B47" s="168" t="s">
        <v>122</v>
      </c>
      <c r="C47" s="141"/>
      <c r="D47" s="145">
        <v>0</v>
      </c>
      <c r="E47" s="146">
        <v>0</v>
      </c>
    </row>
    <row r="48" spans="1:5">
      <c r="A48" s="167"/>
      <c r="B48" s="168"/>
      <c r="C48" s="141" t="s">
        <v>123</v>
      </c>
      <c r="D48" s="147">
        <f>+D41+D45+D46</f>
        <v>305990581</v>
      </c>
      <c r="E48" s="142">
        <f>+E41+E45+E46</f>
        <v>280077515.71999991</v>
      </c>
    </row>
    <row r="49" spans="1:5">
      <c r="A49" s="167"/>
      <c r="B49" s="168"/>
      <c r="C49" s="141"/>
      <c r="D49" s="147"/>
      <c r="E49" s="142"/>
    </row>
    <row r="50" spans="1:5">
      <c r="A50" s="167" t="s">
        <v>124</v>
      </c>
      <c r="B50" s="168"/>
      <c r="C50" s="141"/>
      <c r="D50" s="145">
        <v>12209024</v>
      </c>
      <c r="E50" s="146">
        <v>11140029.289999999</v>
      </c>
    </row>
    <row r="51" spans="1:5" ht="15.75" thickBot="1">
      <c r="A51" s="169" t="s">
        <v>125</v>
      </c>
      <c r="B51" s="170"/>
      <c r="C51" s="158"/>
      <c r="D51" s="171">
        <f>+D48+D50</f>
        <v>318199605</v>
      </c>
      <c r="E51" s="172">
        <f>+E48+E50</f>
        <v>291217545.00999993</v>
      </c>
    </row>
    <row r="52" spans="1:5">
      <c r="D52" s="161"/>
      <c r="E52" s="161"/>
    </row>
    <row r="53" spans="1:5">
      <c r="A53" s="128" t="s">
        <v>131</v>
      </c>
      <c r="D53" s="173"/>
      <c r="E53" s="173"/>
    </row>
    <row r="54" spans="1:5">
      <c r="D54" s="173"/>
      <c r="E54" s="173"/>
    </row>
    <row r="55" spans="1:5">
      <c r="D55" s="173"/>
      <c r="E55" s="173"/>
    </row>
    <row r="56" spans="1:5">
      <c r="D56" s="173"/>
      <c r="E56" s="173"/>
    </row>
    <row r="57" spans="1:5">
      <c r="D57" s="173"/>
      <c r="E57" s="173"/>
    </row>
    <row r="58" spans="1:5">
      <c r="D58" s="173"/>
      <c r="E58" s="173"/>
    </row>
    <row r="59" spans="1:5">
      <c r="D59" s="173"/>
      <c r="E59" s="173"/>
    </row>
    <row r="60" spans="1:5">
      <c r="D60" s="173"/>
      <c r="E60" s="173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&amp;N&amp;R2017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0" width="9.33203125" style="123"/>
    <col min="11" max="11" width="9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126</v>
      </c>
      <c r="B19" s="433"/>
      <c r="C19" s="433"/>
      <c r="D19" s="176"/>
      <c r="E19" s="176"/>
      <c r="F19" s="176"/>
    </row>
    <row r="20" spans="1:13" ht="57.75">
      <c r="A20" s="433" t="s">
        <v>85</v>
      </c>
      <c r="B20" s="433"/>
      <c r="C20" s="433"/>
      <c r="D20" s="176"/>
      <c r="E20" s="176"/>
      <c r="F20" s="176"/>
    </row>
    <row r="21" spans="1:13" ht="57.75">
      <c r="A21" s="433" t="s">
        <v>127</v>
      </c>
      <c r="B21" s="433"/>
      <c r="C21" s="433"/>
      <c r="D21" s="176"/>
      <c r="E21" s="176"/>
      <c r="F21" s="176"/>
    </row>
    <row r="27" spans="1:13" ht="12.75">
      <c r="M27" s="124"/>
    </row>
    <row r="38" spans="3:12">
      <c r="L38" s="125"/>
    </row>
    <row r="39" spans="3:12">
      <c r="C39" s="12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P58"/>
  <sheetViews>
    <sheetView tabSelected="1" topLeftCell="A13" zoomScaleNormal="100" zoomScaleSheetLayoutView="85" workbookViewId="0">
      <selection activeCell="G50" sqref="G50:I5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83203125" style="2" bestFit="1" customWidth="1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92"/>
    </row>
    <row r="3" spans="1:11">
      <c r="B3" s="435" t="s">
        <v>0</v>
      </c>
      <c r="C3" s="435"/>
      <c r="D3" s="435"/>
      <c r="E3" s="435"/>
      <c r="F3" s="435"/>
      <c r="G3" s="435"/>
      <c r="H3" s="435"/>
      <c r="I3" s="435"/>
      <c r="J3" s="20"/>
    </row>
    <row r="4" spans="1:11">
      <c r="B4" s="435" t="s">
        <v>1</v>
      </c>
      <c r="C4" s="435"/>
      <c r="D4" s="435"/>
      <c r="E4" s="435"/>
      <c r="F4" s="435"/>
      <c r="G4" s="435"/>
      <c r="H4" s="435"/>
      <c r="I4" s="435"/>
      <c r="J4" s="20"/>
    </row>
    <row r="5" spans="1:11">
      <c r="B5" s="435" t="s">
        <v>133</v>
      </c>
      <c r="C5" s="435"/>
      <c r="D5" s="435"/>
      <c r="E5" s="435"/>
      <c r="F5" s="435"/>
      <c r="G5" s="435"/>
      <c r="H5" s="435"/>
      <c r="I5" s="435"/>
      <c r="J5" s="20"/>
    </row>
    <row r="6" spans="1:11">
      <c r="B6" s="110"/>
      <c r="C6" s="110"/>
      <c r="D6" s="117"/>
      <c r="E6" s="110"/>
      <c r="F6" s="110"/>
      <c r="G6" s="110"/>
      <c r="H6" s="110"/>
      <c r="I6" s="110"/>
      <c r="J6" s="20"/>
    </row>
    <row r="7" spans="1:11">
      <c r="B7" s="93"/>
      <c r="C7" s="111"/>
      <c r="D7" s="111"/>
      <c r="E7" s="111"/>
      <c r="F7" s="111"/>
      <c r="G7" s="111"/>
      <c r="H7" s="111"/>
      <c r="I7" s="11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89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395" t="s">
        <v>5</v>
      </c>
      <c r="G11" s="13"/>
      <c r="H11" s="90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396"/>
      <c r="G12" s="109" t="s">
        <v>11</v>
      </c>
      <c r="H12" s="90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396"/>
      <c r="G13" s="109" t="s">
        <v>16</v>
      </c>
      <c r="H13" s="90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97" t="s">
        <v>20</v>
      </c>
      <c r="G14" s="121" t="s">
        <v>82</v>
      </c>
      <c r="H14" s="21"/>
      <c r="I14" s="116" t="s">
        <v>77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94" t="s">
        <v>21</v>
      </c>
      <c r="C16" s="3"/>
      <c r="D16" s="5"/>
      <c r="E16" s="3"/>
      <c r="F16" s="5"/>
      <c r="G16" s="5"/>
      <c r="H16" s="3"/>
      <c r="I16" s="5"/>
      <c r="J16" s="3"/>
    </row>
    <row r="17" spans="1:16">
      <c r="A17" s="95" t="s">
        <v>22</v>
      </c>
      <c r="B17" s="26" t="s">
        <v>23</v>
      </c>
      <c r="C17" s="96" t="s">
        <v>24</v>
      </c>
      <c r="D17" s="6">
        <f>+'Dec. St. of Operations'!E9</f>
        <v>201859941.25999999</v>
      </c>
      <c r="E17" s="34" t="s">
        <v>24</v>
      </c>
      <c r="F17" s="6">
        <v>0</v>
      </c>
      <c r="G17" s="6">
        <v>0</v>
      </c>
      <c r="H17" s="96" t="s">
        <v>24</v>
      </c>
      <c r="I17" s="6">
        <f>SUM(D17:G17)</f>
        <v>201859941.25999999</v>
      </c>
      <c r="M17" s="88"/>
    </row>
    <row r="18" spans="1:16">
      <c r="A18" s="95" t="s">
        <v>25</v>
      </c>
      <c r="B18" s="26" t="s">
        <v>26</v>
      </c>
      <c r="C18" s="3"/>
      <c r="D18" s="6">
        <f>+'Dec. St. of Operations'!E10</f>
        <v>23274238.5</v>
      </c>
      <c r="E18" s="3"/>
      <c r="F18" s="5"/>
      <c r="G18" s="6">
        <v>0</v>
      </c>
      <c r="H18" s="3"/>
      <c r="I18" s="6">
        <f>SUM(D18:G18)</f>
        <v>23274238.5</v>
      </c>
      <c r="M18" s="88"/>
    </row>
    <row r="19" spans="1:16">
      <c r="A19" s="95" t="s">
        <v>27</v>
      </c>
      <c r="B19" s="26" t="s">
        <v>28</v>
      </c>
      <c r="C19" s="3"/>
      <c r="D19" s="6">
        <f>+'Dec. St. of Operations'!E11</f>
        <v>1039898.08</v>
      </c>
      <c r="E19" s="3"/>
      <c r="F19" s="5"/>
      <c r="G19" s="6">
        <v>0</v>
      </c>
      <c r="H19" s="3"/>
      <c r="I19" s="6">
        <f>SUM(D19:G19)</f>
        <v>1039898.08</v>
      </c>
      <c r="M19" s="88"/>
    </row>
    <row r="20" spans="1:16">
      <c r="A20" s="95" t="s">
        <v>29</v>
      </c>
      <c r="B20" s="97" t="s">
        <v>30</v>
      </c>
      <c r="C20" s="98" t="s">
        <v>24</v>
      </c>
      <c r="D20" s="7">
        <f>SUM(D17:D19)</f>
        <v>226174077.84</v>
      </c>
      <c r="E20" s="35" t="s">
        <v>24</v>
      </c>
      <c r="F20" s="7">
        <f>SUM(F17:F19)</f>
        <v>0</v>
      </c>
      <c r="G20" s="7">
        <f>SUM(G17:G19)</f>
        <v>0</v>
      </c>
      <c r="H20" s="35" t="s">
        <v>24</v>
      </c>
      <c r="I20" s="7">
        <f>SUM(I17:I19)</f>
        <v>226174077.84</v>
      </c>
      <c r="M20" s="88"/>
    </row>
    <row r="21" spans="1:16">
      <c r="A21" s="95" t="s">
        <v>31</v>
      </c>
      <c r="B21" s="26" t="s">
        <v>32</v>
      </c>
      <c r="C21" s="3"/>
      <c r="D21" s="6">
        <f>+'Dec. St. of Operations'!E13</f>
        <v>113381088.98</v>
      </c>
      <c r="E21" s="3"/>
      <c r="F21" s="6"/>
      <c r="G21" s="6"/>
      <c r="H21" s="3"/>
      <c r="I21" s="6">
        <f>SUM(D21:G21)</f>
        <v>113381088.98</v>
      </c>
    </row>
    <row r="22" spans="1:16">
      <c r="A22" s="95" t="s">
        <v>33</v>
      </c>
      <c r="B22" s="26" t="s">
        <v>34</v>
      </c>
      <c r="C22" s="3"/>
      <c r="D22" s="6">
        <f>+'Dec. St. of Operations'!E14</f>
        <v>19643138.550000001</v>
      </c>
      <c r="E22" s="12"/>
      <c r="F22" s="6"/>
      <c r="G22" s="6"/>
      <c r="H22" s="12"/>
      <c r="I22" s="6">
        <f>SUM(D22:G22)</f>
        <v>19643138.550000001</v>
      </c>
    </row>
    <row r="23" spans="1:16">
      <c r="A23" s="95" t="s">
        <v>35</v>
      </c>
      <c r="B23" s="97" t="s">
        <v>36</v>
      </c>
      <c r="C23" s="99"/>
      <c r="D23" s="7">
        <f>D20-D21-D22</f>
        <v>93149850.310000002</v>
      </c>
      <c r="E23" s="35" t="s">
        <v>24</v>
      </c>
      <c r="F23" s="7">
        <f>F20-F21-F22</f>
        <v>0</v>
      </c>
      <c r="G23" s="7">
        <f>G20-G21-G22</f>
        <v>0</v>
      </c>
      <c r="H23" s="35" t="s">
        <v>24</v>
      </c>
      <c r="I23" s="7">
        <f>SUM(D23:G23)</f>
        <v>93149850.310000002</v>
      </c>
    </row>
    <row r="24" spans="1:16">
      <c r="A24" s="10"/>
      <c r="B24" s="5"/>
      <c r="C24" s="3"/>
      <c r="D24" s="118"/>
      <c r="E24" s="3"/>
      <c r="F24" s="5"/>
      <c r="G24" s="5"/>
      <c r="H24" s="3"/>
      <c r="I24" s="5"/>
    </row>
    <row r="25" spans="1:16">
      <c r="A25" s="10"/>
      <c r="B25" s="94" t="s">
        <v>37</v>
      </c>
      <c r="C25" s="3"/>
      <c r="D25" s="6"/>
      <c r="E25" s="3"/>
      <c r="F25" s="6"/>
      <c r="G25" s="6"/>
      <c r="H25" s="3"/>
      <c r="I25" s="6"/>
    </row>
    <row r="26" spans="1:16">
      <c r="A26" s="95" t="s">
        <v>38</v>
      </c>
      <c r="B26" s="100" t="s">
        <v>81</v>
      </c>
      <c r="C26" s="3"/>
      <c r="D26" s="6">
        <f>+'Dec. St. of Operations'!E17</f>
        <v>294447.2</v>
      </c>
      <c r="E26" s="3"/>
      <c r="F26" s="6"/>
      <c r="G26" s="6"/>
      <c r="H26" s="3"/>
      <c r="I26" s="6">
        <f t="shared" ref="I26:I34" si="0">SUM(D26:G26)</f>
        <v>294447.2</v>
      </c>
    </row>
    <row r="27" spans="1:16">
      <c r="A27" s="95" t="s">
        <v>40</v>
      </c>
      <c r="B27" s="26" t="s">
        <v>39</v>
      </c>
      <c r="C27" s="3"/>
      <c r="D27" s="6">
        <f>+'Dec. St. of Operations'!E18</f>
        <v>18788790.280000001</v>
      </c>
      <c r="E27" s="3"/>
      <c r="F27" s="6">
        <v>0</v>
      </c>
      <c r="G27" s="6">
        <v>0</v>
      </c>
      <c r="H27" s="3"/>
      <c r="I27" s="6">
        <f t="shared" si="0"/>
        <v>18788790.280000001</v>
      </c>
    </row>
    <row r="28" spans="1:16">
      <c r="A28" s="95" t="s">
        <v>42</v>
      </c>
      <c r="B28" s="26" t="s">
        <v>41</v>
      </c>
      <c r="C28" s="3"/>
      <c r="D28" s="6">
        <f>+'Dec. St. of Operations'!E19</f>
        <v>6197704.3799999999</v>
      </c>
      <c r="E28" s="3"/>
      <c r="F28" s="6">
        <f>F20*0.00417</f>
        <v>0</v>
      </c>
      <c r="G28" s="6">
        <f>(+G20*0.00094)</f>
        <v>0</v>
      </c>
      <c r="H28" s="3"/>
      <c r="I28" s="6">
        <f t="shared" si="0"/>
        <v>6197704.3799999999</v>
      </c>
      <c r="K28" s="119"/>
      <c r="P28" s="119"/>
    </row>
    <row r="29" spans="1:16">
      <c r="A29" s="95" t="s">
        <v>44</v>
      </c>
      <c r="B29" s="26" t="s">
        <v>43</v>
      </c>
      <c r="C29" s="3"/>
      <c r="D29" s="6">
        <f>+'Dec. St. of Operations'!E20</f>
        <v>370307.8</v>
      </c>
      <c r="E29" s="3"/>
      <c r="F29" s="6">
        <v>0</v>
      </c>
      <c r="G29" s="6">
        <f>(+G21*0.00094)</f>
        <v>0</v>
      </c>
      <c r="H29" s="3"/>
      <c r="I29" s="6">
        <f t="shared" si="0"/>
        <v>370307.8</v>
      </c>
    </row>
    <row r="30" spans="1:16">
      <c r="A30" s="95" t="s">
        <v>46</v>
      </c>
      <c r="B30" s="26" t="s">
        <v>45</v>
      </c>
      <c r="C30" s="3"/>
      <c r="D30" s="6">
        <f>+'Dec. St. of Operations'!E21</f>
        <v>3262.86</v>
      </c>
      <c r="E30" s="3"/>
      <c r="F30" s="6">
        <v>0</v>
      </c>
      <c r="G30" s="6">
        <f>+'Promo Adv Adj'!E13</f>
        <v>-3262.86</v>
      </c>
      <c r="H30" s="3"/>
      <c r="I30" s="6">
        <f t="shared" si="0"/>
        <v>0</v>
      </c>
    </row>
    <row r="31" spans="1:16">
      <c r="A31" s="95">
        <v>13</v>
      </c>
      <c r="B31" s="26" t="s">
        <v>47</v>
      </c>
      <c r="C31" s="3"/>
      <c r="D31" s="6">
        <f>+'Dec. St. of Operations'!E22</f>
        <v>17491297.93</v>
      </c>
      <c r="E31" s="3"/>
      <c r="F31" s="6">
        <v>0</v>
      </c>
      <c r="G31" s="6">
        <v>0</v>
      </c>
      <c r="H31" s="3"/>
      <c r="I31" s="6">
        <f t="shared" si="0"/>
        <v>17491297.93</v>
      </c>
    </row>
    <row r="32" spans="1:16">
      <c r="A32" s="95">
        <v>14</v>
      </c>
      <c r="B32" s="26" t="s">
        <v>48</v>
      </c>
      <c r="C32" s="3"/>
      <c r="D32" s="6">
        <f>+'Dec. St. of Operations'!E23</f>
        <v>20609143.469999999</v>
      </c>
      <c r="E32" s="3"/>
      <c r="F32" s="6">
        <v>0</v>
      </c>
      <c r="G32" s="6">
        <v>0</v>
      </c>
      <c r="H32" s="3"/>
      <c r="I32" s="6">
        <f t="shared" si="0"/>
        <v>20609143.469999999</v>
      </c>
    </row>
    <row r="33" spans="1:11">
      <c r="A33" s="95">
        <v>15</v>
      </c>
      <c r="B33" s="26" t="s">
        <v>49</v>
      </c>
      <c r="C33" s="3"/>
      <c r="D33" s="6">
        <f>+'Dec. St. of Operations'!E24</f>
        <v>4242028.7</v>
      </c>
      <c r="E33" s="12"/>
      <c r="F33" s="6">
        <f>F20*0.04052</f>
        <v>0</v>
      </c>
      <c r="G33" s="6">
        <v>0</v>
      </c>
      <c r="H33" s="12"/>
      <c r="I33" s="6">
        <f t="shared" si="0"/>
        <v>4242028.7</v>
      </c>
      <c r="K33" s="119"/>
    </row>
    <row r="34" spans="1:11">
      <c r="A34" s="95">
        <v>16</v>
      </c>
      <c r="B34" s="26" t="s">
        <v>50</v>
      </c>
      <c r="C34" s="3"/>
      <c r="D34" s="6">
        <f>+'Dec. St. of Operations'!E25</f>
        <v>6857364.8799999999</v>
      </c>
      <c r="E34" s="12"/>
      <c r="F34" s="6">
        <f>(+F23-SUM(F27:F32)-F33)*0.35</f>
        <v>0</v>
      </c>
      <c r="G34" s="6">
        <f>(+G23-SUM(G27:G32)-G33)*0.35</f>
        <v>1142.001</v>
      </c>
      <c r="H34" s="12"/>
      <c r="I34" s="6">
        <f t="shared" si="0"/>
        <v>6858506.8810000001</v>
      </c>
    </row>
    <row r="35" spans="1:11">
      <c r="A35" s="91">
        <v>17</v>
      </c>
      <c r="B35" s="97" t="s">
        <v>51</v>
      </c>
      <c r="C35" s="98" t="s">
        <v>24</v>
      </c>
      <c r="D35" s="7">
        <f>SUM(D26:D34)</f>
        <v>74854347.5</v>
      </c>
      <c r="E35" s="35" t="s">
        <v>24</v>
      </c>
      <c r="F35" s="7">
        <f>SUM(F27:F34)</f>
        <v>0</v>
      </c>
      <c r="G35" s="7">
        <f>SUM(G27:G34)</f>
        <v>-2120.8590000000004</v>
      </c>
      <c r="H35" s="35" t="s">
        <v>24</v>
      </c>
      <c r="I35" s="7">
        <f>SUM(I26:I34)</f>
        <v>74852226.641000003</v>
      </c>
    </row>
    <row r="36" spans="1:11">
      <c r="A36" s="8"/>
      <c r="B36" s="22"/>
      <c r="C36" s="3"/>
      <c r="D36" s="6"/>
      <c r="E36" s="3"/>
      <c r="F36" s="6"/>
      <c r="G36" s="6"/>
      <c r="H36" s="3"/>
      <c r="I36" s="6"/>
    </row>
    <row r="37" spans="1:11">
      <c r="A37" s="95">
        <v>18</v>
      </c>
      <c r="B37" s="28" t="s">
        <v>52</v>
      </c>
      <c r="C37" s="101" t="s">
        <v>24</v>
      </c>
      <c r="D37" s="102">
        <f>D23-D35</f>
        <v>18295502.810000002</v>
      </c>
      <c r="E37" s="103" t="s">
        <v>24</v>
      </c>
      <c r="F37" s="102">
        <f>F23-F35</f>
        <v>0</v>
      </c>
      <c r="G37" s="102">
        <f>G23-G35</f>
        <v>2120.8590000000004</v>
      </c>
      <c r="H37" s="103" t="s">
        <v>24</v>
      </c>
      <c r="I37" s="102">
        <f>I23-I35</f>
        <v>18297623.669</v>
      </c>
    </row>
    <row r="38" spans="1:11">
      <c r="A38" s="95"/>
      <c r="B38" s="10"/>
      <c r="C38" s="3"/>
      <c r="D38" s="5"/>
      <c r="E38" s="3"/>
      <c r="F38" s="5"/>
      <c r="G38" s="5"/>
      <c r="H38" s="3"/>
      <c r="I38" s="5"/>
    </row>
    <row r="39" spans="1:11">
      <c r="A39" s="95"/>
      <c r="B39" s="104" t="s">
        <v>53</v>
      </c>
      <c r="C39" s="3"/>
      <c r="D39" s="5"/>
      <c r="E39" s="3"/>
      <c r="F39" s="5"/>
      <c r="G39" s="5"/>
      <c r="H39" s="3"/>
      <c r="I39" s="5"/>
    </row>
    <row r="40" spans="1:11">
      <c r="A40" s="95">
        <v>18</v>
      </c>
      <c r="B40" s="25" t="s">
        <v>54</v>
      </c>
      <c r="C40" s="96" t="s">
        <v>24</v>
      </c>
      <c r="D40" s="6">
        <f>+'Dec. St. of Operations'!E39</f>
        <v>721672786.30999994</v>
      </c>
      <c r="E40" s="96" t="s">
        <v>24</v>
      </c>
      <c r="F40" s="5"/>
      <c r="G40" s="5"/>
      <c r="H40" s="96" t="s">
        <v>24</v>
      </c>
      <c r="I40" s="6">
        <f t="shared" ref="I40:I46" si="1">SUM(D40:G40)</f>
        <v>721672786.30999994</v>
      </c>
    </row>
    <row r="41" spans="1:11">
      <c r="A41" s="95">
        <v>19</v>
      </c>
      <c r="B41" s="25" t="s">
        <v>55</v>
      </c>
      <c r="C41" s="3"/>
      <c r="D41" s="6">
        <f>+'Dec. St. of Operations'!E40</f>
        <v>-361711017.60000002</v>
      </c>
      <c r="E41" s="3"/>
      <c r="F41" s="5"/>
      <c r="G41" s="5"/>
      <c r="H41" s="3"/>
      <c r="I41" s="6">
        <f t="shared" si="1"/>
        <v>-361711017.60000002</v>
      </c>
    </row>
    <row r="42" spans="1:11">
      <c r="A42" s="95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11">
      <c r="A43" s="95">
        <v>21</v>
      </c>
      <c r="B43" s="25" t="s">
        <v>57</v>
      </c>
      <c r="C43" s="3"/>
      <c r="D43" s="6">
        <f>+'Dec. St. of Operations'!E45</f>
        <v>-4078945.99</v>
      </c>
      <c r="E43" s="3"/>
      <c r="F43" s="5"/>
      <c r="G43" s="5"/>
      <c r="H43" s="3"/>
      <c r="I43" s="6">
        <f t="shared" si="1"/>
        <v>-4078945.99</v>
      </c>
    </row>
    <row r="44" spans="1:11">
      <c r="A44" s="95">
        <v>22</v>
      </c>
      <c r="B44" s="25" t="s">
        <v>58</v>
      </c>
      <c r="C44" s="3"/>
      <c r="D44" s="6">
        <f>+'Dec. St. of Operations'!E46</f>
        <v>-75805307</v>
      </c>
      <c r="E44" s="3"/>
      <c r="F44" s="5"/>
      <c r="G44" s="5"/>
      <c r="H44" s="3"/>
      <c r="I44" s="6">
        <f t="shared" si="1"/>
        <v>-75805307</v>
      </c>
    </row>
    <row r="45" spans="1:11">
      <c r="A45" s="95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11">
      <c r="A46" s="95">
        <v>24</v>
      </c>
      <c r="B46" s="25" t="s">
        <v>60</v>
      </c>
      <c r="C46" s="3"/>
      <c r="D46" s="432">
        <f>SUM(D40:D44)*('Working Capital WP'!W356)</f>
        <v>6483175.5417054538</v>
      </c>
      <c r="E46" s="3"/>
      <c r="F46" s="5"/>
      <c r="G46" s="5"/>
      <c r="H46" s="3"/>
      <c r="I46" s="6">
        <f t="shared" si="1"/>
        <v>6483175.5417054538</v>
      </c>
    </row>
    <row r="47" spans="1:11">
      <c r="A47" s="95">
        <v>25</v>
      </c>
      <c r="B47" s="97" t="s">
        <v>61</v>
      </c>
      <c r="C47" s="98" t="s">
        <v>24</v>
      </c>
      <c r="D47" s="7">
        <f>SUM(D40:D46)</f>
        <v>286560691.26170534</v>
      </c>
      <c r="E47" s="35" t="s">
        <v>24</v>
      </c>
      <c r="F47" s="7">
        <f>SUM(F40:F46)</f>
        <v>0</v>
      </c>
      <c r="G47" s="7">
        <f>SUM(G40:G46)</f>
        <v>0</v>
      </c>
      <c r="H47" s="98" t="s">
        <v>24</v>
      </c>
      <c r="I47" s="7">
        <f>SUM(I40:I46)</f>
        <v>286560691.26170534</v>
      </c>
    </row>
    <row r="48" spans="1:11">
      <c r="A48" s="8"/>
      <c r="B48" s="10"/>
      <c r="C48" s="3"/>
      <c r="D48" s="5"/>
      <c r="E48" s="3"/>
      <c r="F48" s="5"/>
      <c r="G48" s="5"/>
      <c r="H48" s="3"/>
      <c r="I48" s="5"/>
    </row>
    <row r="49" spans="1:11">
      <c r="A49" s="105">
        <v>26</v>
      </c>
      <c r="B49" s="106" t="s">
        <v>62</v>
      </c>
      <c r="C49" s="9"/>
      <c r="D49" s="107">
        <f>D37/D47</f>
        <v>6.3845123800638073E-2</v>
      </c>
      <c r="E49" s="9"/>
      <c r="F49" s="108"/>
      <c r="G49" s="108"/>
      <c r="H49" s="9"/>
      <c r="I49" s="107">
        <f>ROUND(+I37/I47,4)</f>
        <v>6.3899999999999998E-2</v>
      </c>
    </row>
    <row r="50" spans="1:11">
      <c r="G50" s="440" t="s">
        <v>697</v>
      </c>
      <c r="I50" s="439">
        <v>7.3499999999999996E-2</v>
      </c>
    </row>
    <row r="52" spans="1:11">
      <c r="I52" s="120"/>
      <c r="K52" s="120"/>
    </row>
    <row r="53" spans="1:11">
      <c r="D53" s="120"/>
    </row>
    <row r="54" spans="1:11">
      <c r="D54" s="182"/>
    </row>
    <row r="58" spans="1:11">
      <c r="F58" s="11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0" width="9.33203125" style="123"/>
    <col min="11" max="11" width="9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128</v>
      </c>
      <c r="B19" s="433"/>
      <c r="C19" s="433"/>
      <c r="D19" s="176"/>
      <c r="E19" s="176"/>
      <c r="F19" s="176"/>
    </row>
    <row r="20" spans="1:13" ht="57.75">
      <c r="A20" s="433" t="s">
        <v>129</v>
      </c>
      <c r="B20" s="433"/>
      <c r="C20" s="433"/>
      <c r="D20" s="176"/>
      <c r="E20" s="176"/>
      <c r="F20" s="176"/>
    </row>
    <row r="21" spans="1:13" s="178" customFormat="1" ht="12.75">
      <c r="A21" s="177"/>
      <c r="B21" s="177"/>
      <c r="C21" s="177"/>
      <c r="D21" s="177"/>
      <c r="E21" s="177"/>
      <c r="F21" s="177"/>
    </row>
    <row r="27" spans="1:13" ht="12.75">
      <c r="M27" s="124"/>
    </row>
    <row r="38" spans="3:12">
      <c r="L38" s="125"/>
    </row>
    <row r="39" spans="3:12">
      <c r="C39" s="12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4"/>
  <sheetViews>
    <sheetView view="pageBreakPreview" zoomScale="115" zoomScaleNormal="100" zoomScaleSheetLayoutView="115" workbookViewId="0">
      <selection activeCell="O28" sqref="O28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0" width="9.33203125" style="84"/>
    <col min="11" max="11" width="9.83203125" style="84" bestFit="1" customWidth="1"/>
    <col min="12" max="16384" width="9.33203125" style="84"/>
  </cols>
  <sheetData>
    <row r="1" spans="1:7" ht="15">
      <c r="A1" s="400" t="s">
        <v>0</v>
      </c>
      <c r="B1" s="401"/>
      <c r="C1" s="401"/>
      <c r="D1" s="401"/>
      <c r="E1" s="401"/>
      <c r="F1" s="402"/>
    </row>
    <row r="2" spans="1:7" ht="15">
      <c r="A2" s="403" t="s">
        <v>68</v>
      </c>
      <c r="B2" s="404"/>
      <c r="C2" s="404"/>
      <c r="D2" s="404"/>
      <c r="E2" s="404"/>
      <c r="F2" s="405"/>
    </row>
    <row r="3" spans="1:7" ht="15" customHeight="1">
      <c r="A3" s="403" t="s">
        <v>138</v>
      </c>
      <c r="B3" s="404"/>
      <c r="C3" s="404"/>
      <c r="D3" s="404"/>
      <c r="E3" s="404"/>
      <c r="F3" s="405"/>
    </row>
    <row r="4" spans="1:7" ht="15">
      <c r="A4" s="403" t="s">
        <v>2</v>
      </c>
      <c r="B4" s="404"/>
      <c r="C4" s="404"/>
      <c r="D4" s="404"/>
      <c r="E4" s="404"/>
      <c r="F4" s="405"/>
    </row>
    <row r="5" spans="1:7" ht="15">
      <c r="A5" s="399"/>
      <c r="B5" s="399"/>
      <c r="C5" s="399"/>
      <c r="D5" s="406"/>
      <c r="E5" s="399"/>
      <c r="F5" s="407"/>
    </row>
    <row r="6" spans="1:7" ht="15">
      <c r="A6" s="408" t="s">
        <v>70</v>
      </c>
      <c r="B6" s="409" t="s">
        <v>63</v>
      </c>
      <c r="C6" s="409"/>
      <c r="D6" s="406"/>
      <c r="E6" s="410" t="s">
        <v>66</v>
      </c>
      <c r="F6" s="411" t="s">
        <v>69</v>
      </c>
    </row>
    <row r="7" spans="1:7" ht="15">
      <c r="A7" s="399"/>
      <c r="B7" s="399"/>
      <c r="C7" s="399"/>
      <c r="D7" s="406"/>
      <c r="E7" s="399"/>
      <c r="F7" s="407"/>
    </row>
    <row r="8" spans="1:7" ht="15">
      <c r="A8" s="412"/>
      <c r="B8" s="408" t="s">
        <v>64</v>
      </c>
      <c r="C8" s="413"/>
      <c r="D8" s="406"/>
      <c r="E8" s="399"/>
      <c r="F8" s="407"/>
    </row>
    <row r="9" spans="1:7" ht="15">
      <c r="A9" s="399"/>
      <c r="B9" s="399" t="s">
        <v>71</v>
      </c>
      <c r="C9" s="399"/>
      <c r="D9" s="406"/>
      <c r="E9" s="399"/>
      <c r="F9" s="407"/>
    </row>
    <row r="10" spans="1:7" ht="15">
      <c r="A10" s="412">
        <v>1</v>
      </c>
      <c r="B10" s="399" t="s">
        <v>72</v>
      </c>
      <c r="C10" s="399"/>
      <c r="D10" s="406"/>
      <c r="E10" s="414">
        <v>-2478501.3927780525</v>
      </c>
      <c r="F10" s="407"/>
    </row>
    <row r="11" spans="1:7" ht="15">
      <c r="A11" s="399"/>
      <c r="B11" s="399"/>
      <c r="C11" s="399"/>
      <c r="D11" s="406"/>
      <c r="E11" s="399"/>
      <c r="F11" s="407"/>
    </row>
    <row r="12" spans="1:7" ht="15">
      <c r="A12" s="412">
        <v>2</v>
      </c>
      <c r="B12" s="399" t="s">
        <v>692</v>
      </c>
      <c r="C12" s="399"/>
      <c r="D12" s="415">
        <v>0.79052999999999995</v>
      </c>
      <c r="E12" s="399"/>
      <c r="F12" s="407">
        <v>-1959329.71</v>
      </c>
      <c r="G12" s="85"/>
    </row>
    <row r="13" spans="1:7" ht="15">
      <c r="A13" s="399"/>
      <c r="B13" s="399"/>
      <c r="C13" s="399"/>
      <c r="D13" s="406"/>
      <c r="E13" s="399"/>
      <c r="F13" s="407"/>
    </row>
    <row r="14" spans="1:7" ht="15">
      <c r="A14" s="399"/>
      <c r="B14" s="408" t="s">
        <v>65</v>
      </c>
      <c r="C14" s="399"/>
      <c r="D14" s="406"/>
      <c r="E14" s="399"/>
      <c r="F14" s="407"/>
    </row>
    <row r="15" spans="1:7" ht="15">
      <c r="A15" s="399"/>
      <c r="B15" s="399" t="s">
        <v>73</v>
      </c>
      <c r="C15" s="399"/>
      <c r="D15" s="406"/>
      <c r="E15" s="399"/>
      <c r="F15" s="407"/>
    </row>
    <row r="16" spans="1:7" ht="15">
      <c r="A16" s="412">
        <v>3</v>
      </c>
      <c r="B16" s="399" t="s">
        <v>72</v>
      </c>
      <c r="C16" s="399"/>
      <c r="D16" s="406"/>
      <c r="E16" s="414">
        <v>-1760518.1602000005</v>
      </c>
      <c r="F16" s="407"/>
    </row>
    <row r="17" spans="1:7" ht="15">
      <c r="A17" s="399"/>
      <c r="B17" s="399"/>
      <c r="C17" s="399"/>
      <c r="D17" s="406"/>
      <c r="E17" s="399"/>
      <c r="F17" s="407"/>
    </row>
    <row r="18" spans="1:7" ht="15">
      <c r="A18" s="412">
        <v>4</v>
      </c>
      <c r="B18" s="399" t="s">
        <v>692</v>
      </c>
      <c r="C18" s="399"/>
      <c r="D18" s="415">
        <v>0.73912</v>
      </c>
      <c r="E18" s="416"/>
      <c r="F18" s="417">
        <v>-1301234.18</v>
      </c>
    </row>
    <row r="19" spans="1:7" ht="15">
      <c r="A19" s="399"/>
      <c r="B19" s="399"/>
      <c r="C19" s="399"/>
      <c r="D19" s="406"/>
      <c r="E19" s="399"/>
      <c r="F19" s="407"/>
    </row>
    <row r="20" spans="1:7" ht="14.25" customHeight="1" thickBot="1">
      <c r="A20" s="412">
        <v>5</v>
      </c>
      <c r="B20" s="418" t="s">
        <v>688</v>
      </c>
      <c r="C20" s="419"/>
      <c r="D20" s="420"/>
      <c r="E20" s="421">
        <v>-4239019.5529780528</v>
      </c>
      <c r="F20" s="422">
        <v>-3260563.8899999997</v>
      </c>
    </row>
    <row r="21" spans="1:7" ht="15.75" thickTop="1">
      <c r="A21" s="399"/>
      <c r="B21" s="399"/>
      <c r="C21" s="399"/>
      <c r="D21" s="406"/>
      <c r="E21" s="399"/>
      <c r="F21" s="407"/>
    </row>
    <row r="22" spans="1:7" ht="15">
      <c r="A22" s="399"/>
      <c r="B22" s="408" t="s">
        <v>693</v>
      </c>
      <c r="C22" s="399"/>
      <c r="D22" s="406"/>
      <c r="E22" s="399"/>
      <c r="F22" s="407"/>
      <c r="G22" s="85"/>
    </row>
    <row r="23" spans="1:7" ht="15">
      <c r="A23" s="399"/>
      <c r="B23" s="399"/>
      <c r="C23" s="399"/>
      <c r="D23" s="406"/>
      <c r="E23" s="399"/>
      <c r="F23" s="407"/>
    </row>
    <row r="24" spans="1:7" ht="15">
      <c r="A24" s="412">
        <v>6</v>
      </c>
      <c r="B24" s="423" t="s">
        <v>694</v>
      </c>
      <c r="C24" s="423"/>
      <c r="D24" s="424"/>
      <c r="E24" s="423"/>
      <c r="F24" s="407"/>
    </row>
    <row r="25" spans="1:7" ht="15">
      <c r="A25" s="412"/>
      <c r="B25" s="423" t="s">
        <v>695</v>
      </c>
      <c r="C25" s="423"/>
      <c r="D25" s="426">
        <v>0.49569000000000002</v>
      </c>
      <c r="E25" s="427">
        <v>-2478501.3927780525</v>
      </c>
      <c r="F25" s="428">
        <v>-1228568.3600000001</v>
      </c>
    </row>
    <row r="26" spans="1:7" ht="15">
      <c r="A26" s="399"/>
      <c r="B26" s="423"/>
      <c r="C26" s="423"/>
      <c r="D26" s="424"/>
      <c r="E26" s="423"/>
      <c r="F26" s="428"/>
    </row>
    <row r="27" spans="1:7" ht="15">
      <c r="A27" s="412">
        <v>7</v>
      </c>
      <c r="B27" s="423" t="s">
        <v>696</v>
      </c>
      <c r="C27" s="423"/>
      <c r="D27" s="424"/>
      <c r="E27" s="423"/>
      <c r="F27" s="428"/>
    </row>
    <row r="28" spans="1:7" ht="15">
      <c r="A28" s="412"/>
      <c r="B28" s="423" t="s">
        <v>695</v>
      </c>
      <c r="C28" s="423"/>
      <c r="D28" s="426">
        <v>0.49303999999999998</v>
      </c>
      <c r="E28" s="429">
        <v>-1760518.1602000005</v>
      </c>
      <c r="F28" s="417">
        <v>-868005.87</v>
      </c>
    </row>
    <row r="29" spans="1:7" ht="8.25" customHeight="1">
      <c r="A29" s="423"/>
      <c r="B29" s="423"/>
      <c r="C29" s="423"/>
      <c r="D29" s="424"/>
      <c r="E29" s="423"/>
      <c r="F29" s="430"/>
    </row>
    <row r="30" spans="1:7" ht="15.75" thickBot="1">
      <c r="A30" s="425">
        <v>8</v>
      </c>
      <c r="B30" s="423" t="s">
        <v>688</v>
      </c>
      <c r="C30" s="423"/>
      <c r="D30" s="423"/>
      <c r="E30" s="431">
        <v>-4239019.5529780528</v>
      </c>
      <c r="F30" s="431">
        <v>-2096574.23</v>
      </c>
      <c r="G30" s="86"/>
    </row>
    <row r="31" spans="1:7" ht="15.75" thickTop="1">
      <c r="A31" s="398"/>
      <c r="B31" s="398"/>
      <c r="C31" s="398"/>
      <c r="D31" s="398"/>
      <c r="E31" s="398"/>
      <c r="F31" s="398"/>
    </row>
    <row r="34" spans="4:4">
      <c r="D34" s="87"/>
    </row>
  </sheetData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0" width="9.33203125" style="123"/>
    <col min="11" max="11" width="9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83</v>
      </c>
      <c r="B19" s="433"/>
      <c r="C19" s="433"/>
      <c r="D19" s="176"/>
      <c r="E19" s="176"/>
      <c r="F19" s="176"/>
    </row>
    <row r="20" spans="1:13" s="178" customFormat="1" ht="12.75">
      <c r="A20" s="177"/>
      <c r="B20" s="177"/>
      <c r="C20" s="177"/>
      <c r="D20" s="177"/>
      <c r="E20" s="177"/>
      <c r="F20" s="177"/>
    </row>
    <row r="21" spans="1:13" s="178" customFormat="1" ht="12.75">
      <c r="A21" s="177"/>
      <c r="B21" s="177"/>
      <c r="C21" s="177"/>
      <c r="D21" s="177"/>
      <c r="E21" s="177"/>
      <c r="F21" s="177"/>
    </row>
    <row r="27" spans="1:13" ht="12.75">
      <c r="M27" s="124"/>
    </row>
    <row r="38" spans="3:12">
      <c r="L38" s="125"/>
    </row>
    <row r="39" spans="3:12">
      <c r="C39" s="12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O28" sqref="O28"/>
    </sheetView>
  </sheetViews>
  <sheetFormatPr defaultRowHeight="12.75"/>
  <cols>
    <col min="11" max="11" width="9.83203125" bestFit="1" customWidth="1"/>
  </cols>
  <sheetData>
    <row r="1" spans="1:10" ht="15.75">
      <c r="A1" s="437" t="s">
        <v>130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5.75">
      <c r="A2" s="437" t="s">
        <v>134</v>
      </c>
      <c r="B2" s="437"/>
      <c r="C2" s="437"/>
      <c r="D2" s="437"/>
      <c r="E2" s="437"/>
      <c r="F2" s="437"/>
      <c r="G2" s="437"/>
      <c r="H2" s="437"/>
      <c r="I2" s="437"/>
      <c r="J2" s="437"/>
    </row>
    <row r="5" spans="1:10" s="179" customFormat="1" ht="15.75">
      <c r="A5" s="436" t="s">
        <v>135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s="179" customFormat="1" ht="15.75">
      <c r="A6" s="436"/>
      <c r="B6" s="436"/>
      <c r="C6" s="436"/>
      <c r="D6" s="436"/>
      <c r="E6" s="436"/>
      <c r="F6" s="436"/>
      <c r="G6" s="436"/>
      <c r="H6" s="436"/>
      <c r="I6" s="436"/>
      <c r="J6" s="436"/>
    </row>
    <row r="7" spans="1:10" s="179" customFormat="1" ht="15.75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9" spans="1:10" s="179" customFormat="1" ht="15.75">
      <c r="A9" s="179" t="s">
        <v>139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E4B7C6-CFC8-4A03-A140-A06C143EF6CE}"/>
</file>

<file path=customXml/itemProps2.xml><?xml version="1.0" encoding="utf-8"?>
<ds:datastoreItem xmlns:ds="http://schemas.openxmlformats.org/officeDocument/2006/customXml" ds:itemID="{1E0B28FE-7D5B-4B1D-819D-B6921F606F13}"/>
</file>

<file path=customXml/itemProps3.xml><?xml version="1.0" encoding="utf-8"?>
<ds:datastoreItem xmlns:ds="http://schemas.openxmlformats.org/officeDocument/2006/customXml" ds:itemID="{15CB47D1-C257-4BF6-92CE-5BBB9D836541}"/>
</file>

<file path=customXml/itemProps4.xml><?xml version="1.0" encoding="utf-8"?>
<ds:datastoreItem xmlns:ds="http://schemas.openxmlformats.org/officeDocument/2006/customXml" ds:itemID="{820CC9A6-4CCB-4286-B85B-74E0038E32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Working Capital WP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  <vt:lpstr>'Working Capital WP'!Print_Area</vt:lpstr>
      <vt:lpstr>'Working Capital WP'!Print_Titles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