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1.2021 Final Report\"/>
    </mc:Choice>
  </mc:AlternateContent>
  <xr:revisionPtr revIDLastSave="0" documentId="8_{B0BC6C3F-6462-4321-9B70-4E9D8FB3399C}" xr6:coauthVersionLast="44" xr6:coauthVersionMax="44" xr10:uidLastSave="{00000000-0000-0000-0000-000000000000}"/>
  <bookViews>
    <workbookView xWindow="40920" yWindow="-120" windowWidth="29040" windowHeight="15840" xr2:uid="{2143B559-5CF9-47DA-955B-A77D87304941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3" l="1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L13" i="3"/>
  <c r="H13" i="3"/>
  <c r="D13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J11" i="3"/>
  <c r="F11" i="3"/>
  <c r="B11" i="3"/>
  <c r="B13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L9" i="3"/>
  <c r="J9" i="3"/>
  <c r="H9" i="3"/>
  <c r="F9" i="3"/>
  <c r="D9" i="3"/>
  <c r="B9" i="3"/>
  <c r="M8" i="3"/>
  <c r="M15" i="3" s="1"/>
  <c r="L8" i="3"/>
  <c r="L11" i="3" s="1"/>
  <c r="K8" i="3"/>
  <c r="K19" i="3" s="1"/>
  <c r="K20" i="3" s="1"/>
  <c r="J8" i="3"/>
  <c r="J13" i="3" s="1"/>
  <c r="I8" i="3"/>
  <c r="I15" i="3" s="1"/>
  <c r="H8" i="3"/>
  <c r="H11" i="3" s="1"/>
  <c r="G8" i="3"/>
  <c r="G19" i="3" s="1"/>
  <c r="G20" i="3" s="1"/>
  <c r="F8" i="3"/>
  <c r="F13" i="3" s="1"/>
  <c r="E8" i="3"/>
  <c r="E15" i="3" s="1"/>
  <c r="D8" i="3"/>
  <c r="D11" i="3" s="1"/>
  <c r="C8" i="3"/>
  <c r="C19" i="3" s="1"/>
  <c r="C20" i="3" s="1"/>
  <c r="B8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D133" i="2" s="1"/>
  <c r="F133" i="2"/>
  <c r="E133" i="2"/>
  <c r="R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 s="1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A94" i="2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93" i="2"/>
  <c r="D93" i="2"/>
  <c r="R92" i="2"/>
  <c r="D92" i="2"/>
  <c r="D91" i="2"/>
  <c r="A91" i="2"/>
  <c r="A92" i="2" s="1"/>
  <c r="A93" i="2" s="1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 s="1"/>
  <c r="R81" i="2"/>
  <c r="D81" i="2"/>
  <c r="R80" i="2"/>
  <c r="D80" i="2"/>
  <c r="R79" i="2"/>
  <c r="D79" i="2"/>
  <c r="R78" i="2"/>
  <c r="R82" i="2" s="1"/>
  <c r="D78" i="2"/>
  <c r="R77" i="2"/>
  <c r="D77" i="2"/>
  <c r="R76" i="2"/>
  <c r="D76" i="2"/>
  <c r="P72" i="2"/>
  <c r="L72" i="2"/>
  <c r="H72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O72" i="2" s="1"/>
  <c r="N68" i="2"/>
  <c r="N72" i="2" s="1"/>
  <c r="M68" i="2"/>
  <c r="M72" i="2" s="1"/>
  <c r="L68" i="2"/>
  <c r="K68" i="2"/>
  <c r="K72" i="2" s="1"/>
  <c r="J68" i="2"/>
  <c r="J72" i="2" s="1"/>
  <c r="I68" i="2"/>
  <c r="I72" i="2" s="1"/>
  <c r="H68" i="2"/>
  <c r="G68" i="2"/>
  <c r="G72" i="2" s="1"/>
  <c r="F68" i="2"/>
  <c r="F72" i="2" s="1"/>
  <c r="E68" i="2"/>
  <c r="P65" i="2"/>
  <c r="O65" i="2"/>
  <c r="N65" i="2"/>
  <c r="M65" i="2"/>
  <c r="L65" i="2"/>
  <c r="K65" i="2"/>
  <c r="J65" i="2"/>
  <c r="I65" i="2"/>
  <c r="H65" i="2"/>
  <c r="G65" i="2"/>
  <c r="F65" i="2"/>
  <c r="E65" i="2"/>
  <c r="R65" i="2" s="1"/>
  <c r="D65" i="2"/>
  <c r="R64" i="2"/>
  <c r="D64" i="2"/>
  <c r="R63" i="2"/>
  <c r="D63" i="2"/>
  <c r="R62" i="2"/>
  <c r="D62" i="2"/>
  <c r="R61" i="2"/>
  <c r="D61" i="2"/>
  <c r="P58" i="2"/>
  <c r="P47" i="2" s="1"/>
  <c r="O58" i="2"/>
  <c r="O47" i="2" s="1"/>
  <c r="O42" i="2" s="1"/>
  <c r="N58" i="2"/>
  <c r="M58" i="2"/>
  <c r="L58" i="2"/>
  <c r="L47" i="2" s="1"/>
  <c r="K58" i="2"/>
  <c r="K47" i="2" s="1"/>
  <c r="K42" i="2" s="1"/>
  <c r="J58" i="2"/>
  <c r="I58" i="2"/>
  <c r="H58" i="2"/>
  <c r="H47" i="2" s="1"/>
  <c r="G58" i="2"/>
  <c r="F58" i="2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R58" i="2" s="1"/>
  <c r="D51" i="2"/>
  <c r="N47" i="2"/>
  <c r="N42" i="2" s="1"/>
  <c r="M47" i="2"/>
  <c r="J47" i="2"/>
  <c r="I47" i="2"/>
  <c r="F47" i="2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 s="1"/>
  <c r="P45" i="2"/>
  <c r="O45" i="2"/>
  <c r="N45" i="2"/>
  <c r="M45" i="2"/>
  <c r="L45" i="2"/>
  <c r="K45" i="2"/>
  <c r="J45" i="2"/>
  <c r="I45" i="2"/>
  <c r="H45" i="2"/>
  <c r="G45" i="2"/>
  <c r="F45" i="2"/>
  <c r="E45" i="2"/>
  <c r="R45" i="2" s="1"/>
  <c r="D45" i="2"/>
  <c r="P44" i="2"/>
  <c r="O44" i="2"/>
  <c r="N44" i="2"/>
  <c r="M44" i="2"/>
  <c r="L44" i="2"/>
  <c r="K44" i="2"/>
  <c r="J44" i="2"/>
  <c r="I44" i="2"/>
  <c r="H44" i="2"/>
  <c r="G44" i="2"/>
  <c r="D44" i="2" s="1"/>
  <c r="F44" i="2"/>
  <c r="E44" i="2"/>
  <c r="R44" i="2" s="1"/>
  <c r="P43" i="2"/>
  <c r="O43" i="2"/>
  <c r="N43" i="2"/>
  <c r="M43" i="2"/>
  <c r="L43" i="2"/>
  <c r="K43" i="2"/>
  <c r="J43" i="2"/>
  <c r="I43" i="2"/>
  <c r="H43" i="2"/>
  <c r="G43" i="2"/>
  <c r="F43" i="2"/>
  <c r="D43" i="2" s="1"/>
  <c r="E43" i="2"/>
  <c r="R43" i="2" s="1"/>
  <c r="M42" i="2"/>
  <c r="I42" i="2"/>
  <c r="E42" i="2"/>
  <c r="P39" i="2"/>
  <c r="M39" i="2"/>
  <c r="L39" i="2"/>
  <c r="I39" i="2"/>
  <c r="H39" i="2"/>
  <c r="P38" i="2"/>
  <c r="O38" i="2"/>
  <c r="O39" i="2" s="1"/>
  <c r="O24" i="2" s="1"/>
  <c r="N38" i="2"/>
  <c r="N39" i="2" s="1"/>
  <c r="N24" i="2" s="1"/>
  <c r="N84" i="2" s="1"/>
  <c r="M38" i="2"/>
  <c r="L38" i="2"/>
  <c r="K38" i="2"/>
  <c r="K39" i="2" s="1"/>
  <c r="K24" i="2" s="1"/>
  <c r="J38" i="2"/>
  <c r="J39" i="2" s="1"/>
  <c r="J24" i="2" s="1"/>
  <c r="I38" i="2"/>
  <c r="H38" i="2"/>
  <c r="G38" i="2"/>
  <c r="G39" i="2" s="1"/>
  <c r="G24" i="2" s="1"/>
  <c r="F38" i="2"/>
  <c r="F39" i="2" s="1"/>
  <c r="F24" i="2" s="1"/>
  <c r="E38" i="2"/>
  <c r="E37" i="2"/>
  <c r="E39" i="2" s="1"/>
  <c r="E24" i="2" s="1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P24" i="2"/>
  <c r="M24" i="2"/>
  <c r="M142" i="2" s="1"/>
  <c r="L24" i="2"/>
  <c r="I24" i="2"/>
  <c r="I142" i="2" s="1"/>
  <c r="H24" i="2"/>
  <c r="P23" i="2"/>
  <c r="O23" i="2"/>
  <c r="N23" i="2"/>
  <c r="M23" i="2"/>
  <c r="L23" i="2"/>
  <c r="K23" i="2"/>
  <c r="J23" i="2"/>
  <c r="I23" i="2"/>
  <c r="H23" i="2"/>
  <c r="G23" i="2"/>
  <c r="F23" i="2"/>
  <c r="E23" i="2"/>
  <c r="R23" i="2" s="1"/>
  <c r="P22" i="2"/>
  <c r="O22" i="2"/>
  <c r="N22" i="2"/>
  <c r="M22" i="2"/>
  <c r="L22" i="2"/>
  <c r="K22" i="2"/>
  <c r="J22" i="2"/>
  <c r="I22" i="2"/>
  <c r="H22" i="2"/>
  <c r="G22" i="2"/>
  <c r="F22" i="2"/>
  <c r="E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E20" i="2"/>
  <c r="R20" i="2" s="1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D19" i="2"/>
  <c r="P18" i="2"/>
  <c r="O18" i="2"/>
  <c r="N18" i="2"/>
  <c r="M18" i="2"/>
  <c r="L18" i="2"/>
  <c r="K18" i="2"/>
  <c r="J18" i="2"/>
  <c r="I18" i="2"/>
  <c r="H18" i="2"/>
  <c r="G18" i="2"/>
  <c r="D18" i="2" s="1"/>
  <c r="F18" i="2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D13" i="2" s="1"/>
  <c r="E13" i="2"/>
  <c r="R13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D10" i="2" s="1"/>
  <c r="E10" i="2"/>
  <c r="R10" i="2" s="1"/>
  <c r="P9" i="2"/>
  <c r="O9" i="2"/>
  <c r="N9" i="2"/>
  <c r="M9" i="2"/>
  <c r="L9" i="2"/>
  <c r="K9" i="2"/>
  <c r="J9" i="2"/>
  <c r="I9" i="2"/>
  <c r="H9" i="2"/>
  <c r="G9" i="2"/>
  <c r="F9" i="2"/>
  <c r="E9" i="2"/>
  <c r="D9" i="2" s="1"/>
  <c r="P8" i="2"/>
  <c r="O8" i="2"/>
  <c r="N8" i="2"/>
  <c r="M8" i="2"/>
  <c r="L8" i="2"/>
  <c r="K8" i="2"/>
  <c r="J8" i="2"/>
  <c r="I8" i="2"/>
  <c r="H8" i="2"/>
  <c r="G8" i="2"/>
  <c r="F8" i="2"/>
  <c r="E8" i="2"/>
  <c r="R8" i="2" s="1"/>
  <c r="P7" i="2"/>
  <c r="N7" i="2"/>
  <c r="M7" i="2"/>
  <c r="L7" i="2"/>
  <c r="J7" i="2"/>
  <c r="I7" i="2"/>
  <c r="H7" i="2"/>
  <c r="F7" i="2"/>
  <c r="E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G140" i="2" l="1"/>
  <c r="G128" i="2"/>
  <c r="G142" i="2"/>
  <c r="G7" i="2"/>
  <c r="K140" i="2"/>
  <c r="K128" i="2"/>
  <c r="K142" i="2"/>
  <c r="K84" i="2"/>
  <c r="K7" i="2"/>
  <c r="O140" i="2"/>
  <c r="O128" i="2"/>
  <c r="O142" i="2"/>
  <c r="O84" i="2"/>
  <c r="O7" i="2"/>
  <c r="D7" i="2"/>
  <c r="R7" i="2"/>
  <c r="R9" i="2"/>
  <c r="D14" i="2"/>
  <c r="E84" i="2"/>
  <c r="E128" i="2"/>
  <c r="H42" i="2"/>
  <c r="L42" i="2"/>
  <c r="P42" i="2"/>
  <c r="B15" i="3"/>
  <c r="D8" i="2"/>
  <c r="D17" i="2"/>
  <c r="D23" i="2"/>
  <c r="D24" i="2"/>
  <c r="P140" i="2"/>
  <c r="P128" i="2"/>
  <c r="P142" i="2"/>
  <c r="P84" i="2"/>
  <c r="R38" i="2"/>
  <c r="D39" i="2"/>
  <c r="R46" i="2"/>
  <c r="J42" i="2"/>
  <c r="D12" i="2"/>
  <c r="D16" i="2"/>
  <c r="D20" i="2"/>
  <c r="D22" i="2"/>
  <c r="R22" i="2"/>
  <c r="L140" i="2"/>
  <c r="L128" i="2"/>
  <c r="L142" i="2"/>
  <c r="L84" i="2"/>
  <c r="F140" i="2"/>
  <c r="F128" i="2"/>
  <c r="F142" i="2"/>
  <c r="J140" i="2"/>
  <c r="J128" i="2"/>
  <c r="J142" i="2"/>
  <c r="N140" i="2"/>
  <c r="N128" i="2"/>
  <c r="N142" i="2"/>
  <c r="F84" i="2"/>
  <c r="B19" i="3"/>
  <c r="H140" i="2"/>
  <c r="H128" i="2"/>
  <c r="H142" i="2"/>
  <c r="H84" i="2"/>
  <c r="R39" i="2"/>
  <c r="F42" i="2"/>
  <c r="D58" i="2"/>
  <c r="G47" i="2"/>
  <c r="D47" i="2" s="1"/>
  <c r="D68" i="2"/>
  <c r="E72" i="2"/>
  <c r="R68" i="2"/>
  <c r="R72" i="2" s="1"/>
  <c r="J84" i="2"/>
  <c r="I128" i="2"/>
  <c r="M128" i="2"/>
  <c r="I140" i="2"/>
  <c r="M140" i="2"/>
  <c r="D7" i="3"/>
  <c r="C9" i="3"/>
  <c r="N9" i="3" s="1"/>
  <c r="G9" i="3"/>
  <c r="K9" i="3"/>
  <c r="C13" i="3"/>
  <c r="N13" i="3" s="1"/>
  <c r="G13" i="3"/>
  <c r="K13" i="3"/>
  <c r="F15" i="3"/>
  <c r="J15" i="3"/>
  <c r="D19" i="3"/>
  <c r="H19" i="3"/>
  <c r="L19" i="3"/>
  <c r="D38" i="2"/>
  <c r="D69" i="2"/>
  <c r="C15" i="3"/>
  <c r="G15" i="3"/>
  <c r="K15" i="3"/>
  <c r="E19" i="3"/>
  <c r="I19" i="3"/>
  <c r="M19" i="3"/>
  <c r="R69" i="2"/>
  <c r="R73" i="2" s="1"/>
  <c r="I84" i="2"/>
  <c r="M84" i="2"/>
  <c r="D96" i="2"/>
  <c r="D102" i="2"/>
  <c r="N8" i="3"/>
  <c r="E9" i="3"/>
  <c r="E11" i="3" s="1"/>
  <c r="I9" i="3"/>
  <c r="I11" i="3" s="1"/>
  <c r="M9" i="3"/>
  <c r="M11" i="3" s="1"/>
  <c r="C11" i="3"/>
  <c r="G11" i="3"/>
  <c r="K11" i="3"/>
  <c r="E13" i="3"/>
  <c r="I13" i="3"/>
  <c r="M13" i="3"/>
  <c r="D15" i="3"/>
  <c r="H15" i="3"/>
  <c r="L15" i="3"/>
  <c r="F19" i="3"/>
  <c r="J19" i="3"/>
  <c r="N11" i="3" l="1"/>
  <c r="E20" i="3"/>
  <c r="H20" i="3"/>
  <c r="D128" i="2"/>
  <c r="R128" i="2"/>
  <c r="D20" i="3"/>
  <c r="D18" i="3"/>
  <c r="E7" i="3"/>
  <c r="B20" i="3"/>
  <c r="R140" i="2"/>
  <c r="E140" i="2"/>
  <c r="J20" i="3"/>
  <c r="M20" i="3"/>
  <c r="G42" i="2"/>
  <c r="D42" i="2" s="1"/>
  <c r="R24" i="2"/>
  <c r="G84" i="2"/>
  <c r="D84" i="2" s="1"/>
  <c r="F20" i="3"/>
  <c r="I20" i="3"/>
  <c r="L20" i="3"/>
  <c r="N15" i="3"/>
  <c r="N19" i="3" s="1"/>
  <c r="N20" i="3" s="1"/>
  <c r="E142" i="2"/>
  <c r="D142" i="2" s="1"/>
  <c r="D140" i="2" l="1"/>
  <c r="F7" i="3"/>
  <c r="E18" i="3"/>
  <c r="R42" i="2"/>
  <c r="R47" i="2" s="1"/>
  <c r="R84" i="2" s="1"/>
  <c r="G7" i="3" l="1"/>
  <c r="F18" i="3"/>
  <c r="G18" i="3" l="1"/>
  <c r="H7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EF6CBB53-05EE-4C6D-8F00-A5D676883CF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9DD64FB-3A12-4757-BB0A-8902C17C697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C3A03ADC-CDE1-4063-9AA9-DE31986E10A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BF46EDF3-CF07-4FD7-B8A6-5487D04A466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46C04830-F98F-4D2B-BD9F-117CDDDDADD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4860981E-79F9-4E15-9201-D12C632D070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287D5B31-3331-47A8-BAE4-2CE61D99EADD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C97B10AF-25F4-43A3-9FD3-3EA12EFECF4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A7C1C721-458A-4333-A8E4-96B248095FA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7E424BD3-1302-4899-AC2B-D56756023DE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D199258A-2619-413E-A68C-17B60D31E11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C1CC5D5-3CCC-4C9D-9AA3-9EA3482D8CE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76BF453-4231-440D-A10A-47125C81405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85A715B8-8219-417C-B16C-F10C6417A49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B38" authorId="0" shapeId="0" xr:uid="{4FA4BC75-3D27-4AF4-91D6-7C5EF480EB8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F9F8EB9B-73A3-4AD7-A663-633BA25A028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86E06899-F2E9-4065-BB40-E54786A5178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60B59C62-D95E-416C-8606-FA1ABA90CF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6A59C470-2351-4BAC-8F2B-D8DFE1992A0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8E9E5922-54C8-4D74-8DFE-F4BE9D29A0B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AB3CDA34-04F6-4330-BDB0-FA468597D1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3E940893-BAB5-485A-9A07-5780FADD6B5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4886123D-C1F4-4D7C-8252-34F3D214A7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B9D651F3-D289-4755-873A-1FA3535C845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ECCA33C3-D57A-46CA-B9D9-B19625ED472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41F8D3C4-C3A4-4AF9-A5BB-568C4981A6B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F4BCDC6E-3CA3-4D3A-B113-922EAA39F7A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9F605E1A-3438-465A-B287-AD3AFAF559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8E686074-5B88-4B09-94A8-33504C3A7D6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EEAC84B0-B470-4E70-A5DF-FDCFA1F25C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136F1209-6606-43D3-B73C-F1CC0CD0FC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F8852F48-BB80-4782-87FE-2E5B154503C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367B7E62-4338-4DAC-949D-7911722AD9E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D83DCB32-4149-43DB-9B4F-6826A16315D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70877905-4B18-48FC-9767-21635741337A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2196758A-4ABA-48A5-8911-B71B0EB0DD1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A3D7AB0E-FFAC-4586-BCBE-316CE88556F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83818DBE-3B97-4204-96D4-99D2BC8CA3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C0A84E7-044D-4C4E-81D2-3F770B2A3CD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5D667FBD-2AF0-4A82-A8BF-10F8309B02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3602622A-0749-4E2A-B8B7-AC76151249B2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3832C5E1-AC48-4D60-ADAC-7515DE38BDD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520D3146-28EA-490D-9D01-3F56B8E29A8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F9F7E36-46F2-443E-8D13-BE22337AB63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491A1F27-5DD2-4B83-B9A3-C61F146538B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<sst xmlns="http://schemas.openxmlformats.org/spreadsheetml/2006/main" count="333" uniqueCount="176">
  <si>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</si>
  <si>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</si>
  <si>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</si>
  <si>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</si>
  <si>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</si>
  <si>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</si>
  <si>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</si>
  <si>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</si>
  <si>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</si>
  <si>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</si>
  <si>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</si>
  <si>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</si>
  <si>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</si>
  <si>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</si>
  <si>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</si>
  <si>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January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</si>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</sst>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Jan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 (2)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</row>
        <row r="20">
          <cell r="C20">
            <v>192121.58</v>
          </cell>
        </row>
        <row r="21">
          <cell r="C21">
            <v>181634</v>
          </cell>
        </row>
        <row r="22">
          <cell r="C22">
            <v>939387.38</v>
          </cell>
        </row>
        <row r="24">
          <cell r="C24">
            <v>1259.3499999999999</v>
          </cell>
        </row>
        <row r="25">
          <cell r="C25">
            <v>156566.79999999999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</row>
        <row r="36">
          <cell r="C36">
            <v>352910.24</v>
          </cell>
        </row>
        <row r="37">
          <cell r="C37">
            <v>553989.78</v>
          </cell>
        </row>
        <row r="38">
          <cell r="C38">
            <v>1545.44</v>
          </cell>
        </row>
        <row r="39">
          <cell r="C39">
            <v>2379924.42</v>
          </cell>
        </row>
        <row r="40">
          <cell r="C40">
            <v>2054962.14</v>
          </cell>
        </row>
        <row r="41">
          <cell r="C41">
            <v>741745.32</v>
          </cell>
        </row>
        <row r="45">
          <cell r="C45">
            <v>-60959.4</v>
          </cell>
        </row>
        <row r="46">
          <cell r="C46">
            <v>-10658.53</v>
          </cell>
        </row>
        <row r="47">
          <cell r="C47">
            <v>-31586.7</v>
          </cell>
        </row>
        <row r="50">
          <cell r="C50">
            <v>42518</v>
          </cell>
        </row>
        <row r="51">
          <cell r="C51">
            <v>89341</v>
          </cell>
        </row>
        <row r="54">
          <cell r="C54">
            <v>523729</v>
          </cell>
        </row>
        <row r="55">
          <cell r="C55">
            <v>291212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EDD2-5C33-481B-A16A-4C9DDB47AA0B}">
  <sheetPr>
    <pageSetUpPr fitToPage="1"/>
  </sheetPr>
  <dimension ref="A1:S89"/>
  <sheetViews>
    <sheetView tabSelected="1" zoomScaleNormal="100" workbookViewId="0">
      <pane xSplit="3" ySplit="5" topLeftCell="D2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10842389.874600001</v>
      </c>
      <c r="E6" s="11"/>
      <c r="F6" s="12">
        <v>10842389.874600001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-6141300</v>
      </c>
      <c r="E7" s="13"/>
      <c r="F7" s="12">
        <v>-6141300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3076898</v>
      </c>
      <c r="E8" s="14"/>
      <c r="F8" s="12">
        <v>3076898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6183441</v>
      </c>
      <c r="E9" s="14"/>
      <c r="F9" s="12">
        <v>6183441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-1152745</v>
      </c>
      <c r="E10" s="13"/>
      <c r="F10" s="12">
        <v>-1152745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1427937</v>
      </c>
      <c r="E11" s="14"/>
      <c r="F11" s="12">
        <v>1427937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38967</v>
      </c>
      <c r="E12" s="14"/>
      <c r="F12" s="12">
        <v>34336</v>
      </c>
      <c r="G12" s="12">
        <v>4631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14275587.874600001</v>
      </c>
      <c r="E13" s="17"/>
      <c r="F13" s="18">
        <v>14270956.874600001</v>
      </c>
      <c r="G13" s="18">
        <v>4631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11810646.23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-5410854.46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2892906.32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8800466.8599999994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-1062694.25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1386858.05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34250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-251914.39221055832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18199664.357789442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-3928707.4831894413</v>
      </c>
      <c r="E24" s="29" t="s">
        <v>63</v>
      </c>
      <c r="F24" s="28">
        <v>-3928707.4831894413</v>
      </c>
      <c r="G24" s="28">
        <v>-17196258.267789442</v>
      </c>
      <c r="H24" s="28" t="s">
        <v>63</v>
      </c>
      <c r="I24" s="28" t="s">
        <v>63</v>
      </c>
      <c r="J24" s="28" t="s">
        <v>63</v>
      </c>
      <c r="K24" s="28" t="s">
        <v>63</v>
      </c>
      <c r="L24" s="28" t="s">
        <v>63</v>
      </c>
      <c r="M24" s="28" t="s">
        <v>63</v>
      </c>
      <c r="N24" s="28" t="s">
        <v>63</v>
      </c>
      <c r="O24" s="28" t="s">
        <v>63</v>
      </c>
      <c r="P24" s="28" t="s">
        <v>63</v>
      </c>
      <c r="Q24" s="28" t="s">
        <v>63</v>
      </c>
    </row>
    <row r="25" spans="1:19" ht="26.25" customHeight="1">
      <c r="A25" s="5">
        <v>19</v>
      </c>
      <c r="B25" s="30" t="s">
        <v>19</v>
      </c>
      <c r="C25" s="30"/>
      <c r="D25" s="31">
        <v>432811</v>
      </c>
      <c r="E25" s="31"/>
      <c r="F25" s="32">
        <v>432811</v>
      </c>
      <c r="G25" s="32" t="s">
        <v>63</v>
      </c>
      <c r="H25" s="32" t="s">
        <v>63</v>
      </c>
      <c r="I25" s="32" t="s">
        <v>63</v>
      </c>
      <c r="J25" s="32" t="s">
        <v>63</v>
      </c>
      <c r="K25" s="32" t="s">
        <v>63</v>
      </c>
      <c r="L25" s="32" t="s">
        <v>63</v>
      </c>
      <c r="M25" s="32" t="s">
        <v>63</v>
      </c>
      <c r="N25" s="32" t="s">
        <v>63</v>
      </c>
      <c r="O25" s="32" t="s">
        <v>63</v>
      </c>
      <c r="P25" s="32" t="s">
        <v>63</v>
      </c>
      <c r="Q25" s="32" t="s">
        <v>63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-3495896.4831894413</v>
      </c>
      <c r="E26" s="31"/>
      <c r="F26" s="32">
        <v>-3495896.4831894413</v>
      </c>
      <c r="G26" s="32" t="e">
        <v>#VALUE!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-2297852.7584004197</v>
      </c>
      <c r="E28" s="36"/>
      <c r="F28" s="37">
        <v>-2297852.7584004197</v>
      </c>
      <c r="G28" s="37" t="e">
        <v>#VALUE!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936469.8023399997</v>
      </c>
      <c r="E30" s="39"/>
      <c r="F30" s="40">
        <v>936469.8023399997</v>
      </c>
      <c r="G30" s="40" t="s">
        <v>63</v>
      </c>
      <c r="H30" s="40" t="s">
        <v>63</v>
      </c>
      <c r="I30" s="40" t="s">
        <v>63</v>
      </c>
      <c r="J30" s="40" t="s">
        <v>63</v>
      </c>
      <c r="K30" s="40" t="s">
        <v>63</v>
      </c>
      <c r="L30" s="40" t="s">
        <v>63</v>
      </c>
      <c r="M30" s="40" t="s">
        <v>63</v>
      </c>
      <c r="N30" s="40" t="s">
        <v>63</v>
      </c>
      <c r="O30" s="40" t="s">
        <v>63</v>
      </c>
      <c r="P30" s="40" t="s">
        <v>63</v>
      </c>
      <c r="Q30" s="40" t="s">
        <v>63</v>
      </c>
    </row>
    <row r="31" spans="1:19" ht="27" customHeight="1">
      <c r="A31" s="5">
        <v>25</v>
      </c>
      <c r="B31" s="41" t="s">
        <v>25</v>
      </c>
      <c r="C31" s="41"/>
      <c r="D31" s="42">
        <v>-1361382.95606042</v>
      </c>
      <c r="E31" s="42"/>
      <c r="F31" s="43">
        <v>-1361382.95606042</v>
      </c>
      <c r="G31" s="43" t="e">
        <v>#VALUE!</v>
      </c>
      <c r="H31" s="43" t="s">
        <v>63</v>
      </c>
      <c r="I31" s="43" t="s">
        <v>63</v>
      </c>
      <c r="J31" s="43" t="s">
        <v>63</v>
      </c>
      <c r="K31" s="43" t="s">
        <v>63</v>
      </c>
      <c r="L31" s="43" t="s">
        <v>63</v>
      </c>
      <c r="M31" s="43" t="s">
        <v>63</v>
      </c>
      <c r="N31" s="43" t="s">
        <v>63</v>
      </c>
      <c r="O31" s="43" t="s">
        <v>63</v>
      </c>
      <c r="P31" s="43" t="s">
        <v>63</v>
      </c>
      <c r="Q31" s="43" t="s">
        <v>63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-1361382.95606042</v>
      </c>
      <c r="G33" s="48" t="e">
        <v>#VALUE!</v>
      </c>
      <c r="H33" s="48" t="s">
        <v>63</v>
      </c>
      <c r="I33" s="48" t="s">
        <v>63</v>
      </c>
      <c r="J33" s="48" t="s">
        <v>63</v>
      </c>
      <c r="K33" s="48" t="s">
        <v>63</v>
      </c>
      <c r="L33" s="48" t="s">
        <v>63</v>
      </c>
      <c r="M33" s="48" t="s">
        <v>63</v>
      </c>
      <c r="N33" s="48" t="s">
        <v>63</v>
      </c>
      <c r="O33" s="48" t="s">
        <v>63</v>
      </c>
      <c r="P33" s="48" t="s">
        <v>63</v>
      </c>
      <c r="Q33" s="48" t="s">
        <v>63</v>
      </c>
      <c r="R33" s="33"/>
    </row>
    <row r="34" spans="1:19" ht="30.75" hidden="1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 t="e">
        <v>#VALUE!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52"/>
      <c r="S34" s="53"/>
    </row>
    <row r="35" spans="1:19" ht="19.5" hidden="1" customHeight="1" outlineLevel="1">
      <c r="A35" s="2" t="s">
        <v>28</v>
      </c>
      <c r="B35" s="49">
        <v>4000000</v>
      </c>
      <c r="C35" s="50" t="s">
        <v>174</v>
      </c>
      <c r="D35" s="51">
        <v>0.5</v>
      </c>
      <c r="E35" s="51">
        <v>0.75</v>
      </c>
      <c r="F35" s="34">
        <v>0</v>
      </c>
      <c r="G35" s="34" t="e">
        <v>#VALUE!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52"/>
      <c r="S35" s="53"/>
    </row>
    <row r="36" spans="1:19" ht="21.75" hidden="1" customHeight="1" outlineLevel="1">
      <c r="A36" s="2" t="s">
        <v>28</v>
      </c>
      <c r="B36" s="49">
        <v>0</v>
      </c>
      <c r="C36" s="50" t="s">
        <v>175</v>
      </c>
      <c r="D36" s="51">
        <v>0</v>
      </c>
      <c r="E36" s="51">
        <v>0</v>
      </c>
      <c r="F36" s="34">
        <v>-1361382.95606042</v>
      </c>
      <c r="G36" s="34" t="e">
        <v>#VALUE!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52"/>
    </row>
    <row r="37" spans="1:19" ht="15.95" hidden="1" customHeight="1" outlineLevel="1">
      <c r="A37" s="2"/>
      <c r="B37" s="54"/>
      <c r="C37" s="2" t="s">
        <v>30</v>
      </c>
      <c r="D37" s="55"/>
      <c r="E37" s="55"/>
      <c r="F37" s="33">
        <v>0</v>
      </c>
      <c r="G37" s="33" t="e">
        <v>#VALUE!</v>
      </c>
      <c r="H37" s="33" t="s">
        <v>63</v>
      </c>
      <c r="I37" s="33" t="s">
        <v>63</v>
      </c>
      <c r="J37" s="33" t="s">
        <v>63</v>
      </c>
      <c r="K37" s="33" t="s">
        <v>63</v>
      </c>
      <c r="L37" s="33" t="s">
        <v>63</v>
      </c>
      <c r="M37" s="33" t="s">
        <v>63</v>
      </c>
      <c r="N37" s="33" t="s">
        <v>63</v>
      </c>
      <c r="O37" s="33" t="s">
        <v>63</v>
      </c>
      <c r="P37" s="33" t="s">
        <v>63</v>
      </c>
      <c r="Q37" s="33" t="s">
        <v>63</v>
      </c>
      <c r="R37" s="56"/>
    </row>
    <row r="38" spans="1:19" ht="23.25" customHeight="1" collapsed="1">
      <c r="A38" s="2" t="s">
        <v>31</v>
      </c>
      <c r="D38" s="25"/>
      <c r="E38" s="25"/>
      <c r="F38" s="34">
        <v>0</v>
      </c>
      <c r="G38" s="34" t="e">
        <v>#VALUE!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 t="e">
        <v>#VALUE!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56"/>
    </row>
    <row r="40" spans="1:19" ht="24.75" customHeight="1">
      <c r="A40" s="44" t="s">
        <v>34</v>
      </c>
      <c r="B40" s="44"/>
      <c r="C40" s="44"/>
      <c r="D40" s="42">
        <v>0</v>
      </c>
      <c r="E40" s="42"/>
      <c r="F40" s="57">
        <v>0</v>
      </c>
      <c r="G40" s="57" t="e">
        <v>#VALUE!</v>
      </c>
      <c r="H40" s="57" t="s">
        <v>63</v>
      </c>
      <c r="I40" s="57" t="s">
        <v>63</v>
      </c>
      <c r="J40" s="57" t="s">
        <v>63</v>
      </c>
      <c r="K40" s="57" t="s">
        <v>63</v>
      </c>
      <c r="L40" s="57" t="s">
        <v>63</v>
      </c>
      <c r="M40" s="57" t="s">
        <v>63</v>
      </c>
      <c r="N40" s="57" t="s">
        <v>63</v>
      </c>
      <c r="O40" s="57" t="s">
        <v>63</v>
      </c>
      <c r="P40" s="57" t="s">
        <v>63</v>
      </c>
      <c r="Q40" s="57" t="s">
        <v>63</v>
      </c>
      <c r="R40" s="52"/>
    </row>
    <row r="41" spans="1:19" ht="26.25" customHeight="1" thickBot="1">
      <c r="A41" s="58" t="s">
        <v>35</v>
      </c>
      <c r="B41" s="58"/>
      <c r="C41" s="58"/>
      <c r="D41" s="59"/>
      <c r="E41" s="59"/>
      <c r="F41" s="60">
        <v>-1361382.95606042</v>
      </c>
      <c r="G41" s="60" t="e">
        <v>#VALUE!</v>
      </c>
      <c r="H41" s="60" t="s">
        <v>63</v>
      </c>
      <c r="I41" s="60" t="s">
        <v>63</v>
      </c>
      <c r="J41" s="60" t="s">
        <v>63</v>
      </c>
      <c r="K41" s="60" t="s">
        <v>63</v>
      </c>
      <c r="L41" s="60" t="s">
        <v>63</v>
      </c>
      <c r="M41" s="60" t="s">
        <v>63</v>
      </c>
      <c r="N41" s="60" t="s">
        <v>63</v>
      </c>
      <c r="O41" s="60" t="s">
        <v>63</v>
      </c>
      <c r="P41" s="60" t="s">
        <v>63</v>
      </c>
      <c r="Q41" s="60" t="s">
        <v>63</v>
      </c>
      <c r="R41" s="2" t="s">
        <v>36</v>
      </c>
    </row>
    <row r="42" spans="1:19" ht="13.5" thickTop="1">
      <c r="A42" s="61"/>
    </row>
    <row r="43" spans="1:19" ht="13.15">
      <c r="E43" s="62"/>
      <c r="F43" s="63" t="s">
        <v>37</v>
      </c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5770-27B1-4099-B47C-67BDB9B839C1}">
  <sheetPr>
    <tabColor theme="8" tint="-0.249977111117893"/>
  </sheetPr>
  <dimension ref="A1:T501"/>
  <sheetViews>
    <sheetView zoomScaleNormal="100" zoomScaleSheetLayoutView="100" workbookViewId="0">
      <pane xSplit="4" ySplit="5" topLeftCell="E6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39</v>
      </c>
      <c r="D5" s="72" t="s">
        <v>5</v>
      </c>
      <c r="E5" s="10">
        <v>44227</v>
      </c>
      <c r="F5" s="10">
        <f t="shared" ref="F5:P5" si="0">EOMONTH(E5,1)</f>
        <v>44255</v>
      </c>
      <c r="G5" s="10">
        <f t="shared" si="0"/>
        <v>44286</v>
      </c>
      <c r="H5" s="10">
        <f t="shared" si="0"/>
        <v>44316</v>
      </c>
      <c r="I5" s="10">
        <f t="shared" si="0"/>
        <v>44347</v>
      </c>
      <c r="J5" s="10">
        <f t="shared" si="0"/>
        <v>44377</v>
      </c>
      <c r="K5" s="10">
        <f t="shared" si="0"/>
        <v>44408</v>
      </c>
      <c r="L5" s="10">
        <f t="shared" si="0"/>
        <v>44439</v>
      </c>
      <c r="M5" s="10">
        <f t="shared" si="0"/>
        <v>44469</v>
      </c>
      <c r="N5" s="10">
        <f t="shared" si="0"/>
        <v>44500</v>
      </c>
      <c r="O5" s="10">
        <f t="shared" si="0"/>
        <v>44530</v>
      </c>
      <c r="P5" s="10">
        <f t="shared" si="0"/>
        <v>44561</v>
      </c>
      <c r="Q5" s="73"/>
      <c r="R5" s="10" t="s">
        <v>40</v>
      </c>
    </row>
    <row r="6" spans="1:18" ht="13.15">
      <c r="A6" s="69"/>
      <c r="B6" s="74" t="s">
        <v>41</v>
      </c>
      <c r="C6" s="75"/>
    </row>
    <row r="7" spans="1:18">
      <c r="A7" s="69">
        <f>A6+1</f>
        <v>1</v>
      </c>
      <c r="B7" s="2" t="s">
        <v>42</v>
      </c>
      <c r="C7" s="4"/>
      <c r="D7" s="12">
        <f>SUM(E7:P7)</f>
        <v>1760596.9146000016</v>
      </c>
      <c r="E7" s="12">
        <f>E24-SUM(E8:E23)</f>
        <v>1760596.9146000016</v>
      </c>
      <c r="F7" s="12">
        <f t="shared" ref="F7:P7" si="1">F24-SUM(F8:F23)</f>
        <v>0</v>
      </c>
      <c r="G7" s="12">
        <f t="shared" si="1"/>
        <v>0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76"/>
      <c r="R7" s="77">
        <f t="shared" ref="R7:R23" si="2">SUM(E7:P7)</f>
        <v>1760596.9146000016</v>
      </c>
    </row>
    <row r="8" spans="1:18">
      <c r="A8" s="69">
        <v>2</v>
      </c>
      <c r="B8" s="78" t="s">
        <v>43</v>
      </c>
      <c r="C8" s="79">
        <v>100096</v>
      </c>
      <c r="D8" s="12">
        <f t="shared" ref="D8:D23" si="3">SUM(E8:P8)</f>
        <v>1191666.67</v>
      </c>
      <c r="E8" s="26">
        <f>'[1]Input Tab'!C19</f>
        <v>1191666.67</v>
      </c>
      <c r="F8" s="26">
        <f>'[1]Input Tab'!D19</f>
        <v>0</v>
      </c>
      <c r="G8" s="26">
        <f>'[1]Input Tab'!E19</f>
        <v>0</v>
      </c>
      <c r="H8" s="26">
        <f>'[1]Input Tab'!F19</f>
        <v>0</v>
      </c>
      <c r="I8" s="26">
        <f>'[1]Input Tab'!G19</f>
        <v>0</v>
      </c>
      <c r="J8" s="26">
        <f>'[1]Input Tab'!H19</f>
        <v>0</v>
      </c>
      <c r="K8" s="26">
        <f>'[1]Input Tab'!I19</f>
        <v>0</v>
      </c>
      <c r="L8" s="26">
        <f>'[1]Input Tab'!J19</f>
        <v>0</v>
      </c>
      <c r="M8" s="26">
        <f>'[1]Input Tab'!K19</f>
        <v>0</v>
      </c>
      <c r="N8" s="26">
        <f>'[1]Input Tab'!L19</f>
        <v>0</v>
      </c>
      <c r="O8" s="26">
        <f>'[1]Input Tab'!M19</f>
        <v>0</v>
      </c>
      <c r="P8" s="26">
        <f>'[1]Input Tab'!N19</f>
        <v>0</v>
      </c>
      <c r="Q8" s="76"/>
      <c r="R8" s="77">
        <f t="shared" si="2"/>
        <v>1191666.67</v>
      </c>
    </row>
    <row r="9" spans="1:18">
      <c r="A9" s="69">
        <v>3</v>
      </c>
      <c r="B9" s="78" t="s">
        <v>44</v>
      </c>
      <c r="C9" s="79">
        <v>107240</v>
      </c>
      <c r="D9" s="12">
        <f t="shared" si="3"/>
        <v>192121.58</v>
      </c>
      <c r="E9" s="26">
        <f>'[1]Input Tab'!C20</f>
        <v>192121.58</v>
      </c>
      <c r="F9" s="26">
        <f>'[1]Input Tab'!D20</f>
        <v>0</v>
      </c>
      <c r="G9" s="26">
        <f>'[1]Input Tab'!E20</f>
        <v>0</v>
      </c>
      <c r="H9" s="26">
        <f>'[1]Input Tab'!F20</f>
        <v>0</v>
      </c>
      <c r="I9" s="26">
        <f>'[1]Input Tab'!G20</f>
        <v>0</v>
      </c>
      <c r="J9" s="26">
        <f>'[1]Input Tab'!H20</f>
        <v>0</v>
      </c>
      <c r="K9" s="26">
        <f>'[1]Input Tab'!I20</f>
        <v>0</v>
      </c>
      <c r="L9" s="26">
        <f>'[1]Input Tab'!J20</f>
        <v>0</v>
      </c>
      <c r="M9" s="26">
        <f>'[1]Input Tab'!K20</f>
        <v>0</v>
      </c>
      <c r="N9" s="26">
        <f>'[1]Input Tab'!L20</f>
        <v>0</v>
      </c>
      <c r="O9" s="26">
        <f>'[1]Input Tab'!M20</f>
        <v>0</v>
      </c>
      <c r="P9" s="26">
        <f>'[1]Input Tab'!N20</f>
        <v>0</v>
      </c>
      <c r="Q9" s="76"/>
      <c r="R9" s="77">
        <f>SUM(E9:P9)</f>
        <v>192121.58</v>
      </c>
    </row>
    <row r="10" spans="1:18">
      <c r="A10" s="69">
        <v>4</v>
      </c>
      <c r="B10" s="2" t="s">
        <v>45</v>
      </c>
      <c r="C10" s="4">
        <v>100131</v>
      </c>
      <c r="D10" s="12">
        <f t="shared" si="3"/>
        <v>181634</v>
      </c>
      <c r="E10" s="26">
        <f>'[1]Input Tab'!C21</f>
        <v>181634</v>
      </c>
      <c r="F10" s="26">
        <f>'[1]Input Tab'!D21</f>
        <v>0</v>
      </c>
      <c r="G10" s="26">
        <f>'[1]Input Tab'!E21</f>
        <v>0</v>
      </c>
      <c r="H10" s="26">
        <f>'[1]Input Tab'!F21</f>
        <v>0</v>
      </c>
      <c r="I10" s="26">
        <f>'[1]Input Tab'!G21</f>
        <v>0</v>
      </c>
      <c r="J10" s="26">
        <f>'[1]Input Tab'!H21</f>
        <v>0</v>
      </c>
      <c r="K10" s="26">
        <f>'[1]Input Tab'!I21</f>
        <v>0</v>
      </c>
      <c r="L10" s="26">
        <f>'[1]Input Tab'!J21</f>
        <v>0</v>
      </c>
      <c r="M10" s="26">
        <f>'[1]Input Tab'!K21</f>
        <v>0</v>
      </c>
      <c r="N10" s="26">
        <f>'[1]Input Tab'!L21</f>
        <v>0</v>
      </c>
      <c r="O10" s="26">
        <f>'[1]Input Tab'!M21</f>
        <v>0</v>
      </c>
      <c r="P10" s="26">
        <f>'[1]Input Tab'!N21</f>
        <v>0</v>
      </c>
      <c r="Q10" s="76"/>
      <c r="R10" s="77">
        <f t="shared" si="2"/>
        <v>181634</v>
      </c>
    </row>
    <row r="11" spans="1:18" ht="13.5" customHeight="1">
      <c r="A11" s="69">
        <v>5</v>
      </c>
      <c r="B11" s="2" t="s">
        <v>46</v>
      </c>
      <c r="C11" s="4">
        <v>100085</v>
      </c>
      <c r="D11" s="12">
        <f t="shared" si="3"/>
        <v>939387.38</v>
      </c>
      <c r="E11" s="80">
        <f>'[1]Input Tab'!C22</f>
        <v>939387.38</v>
      </c>
      <c r="F11" s="80">
        <f>'[1]Input Tab'!D22</f>
        <v>0</v>
      </c>
      <c r="G11" s="80">
        <f>'[1]Input Tab'!E22</f>
        <v>0</v>
      </c>
      <c r="H11" s="80">
        <f>'[1]Input Tab'!F22</f>
        <v>0</v>
      </c>
      <c r="I11" s="80">
        <f>'[1]Input Tab'!G22</f>
        <v>0</v>
      </c>
      <c r="J11" s="80">
        <f>'[1]Input Tab'!H22</f>
        <v>0</v>
      </c>
      <c r="K11" s="80">
        <f>'[1]Input Tab'!I22</f>
        <v>0</v>
      </c>
      <c r="L11" s="80">
        <f>'[1]Input Tab'!J22</f>
        <v>0</v>
      </c>
      <c r="M11" s="80">
        <f>'[1]Input Tab'!K22</f>
        <v>0</v>
      </c>
      <c r="N11" s="80">
        <f>'[1]Input Tab'!L22</f>
        <v>0</v>
      </c>
      <c r="O11" s="80">
        <f>'[1]Input Tab'!M22</f>
        <v>0</v>
      </c>
      <c r="P11" s="80">
        <f>'[1]Input Tab'!N22</f>
        <v>0</v>
      </c>
      <c r="Q11" s="76"/>
      <c r="R11" s="77">
        <f t="shared" si="2"/>
        <v>939387.38</v>
      </c>
    </row>
    <row r="12" spans="1:18" ht="14.25">
      <c r="A12" s="69">
        <f>A11+1</f>
        <v>6</v>
      </c>
      <c r="B12" s="2" t="s">
        <v>47</v>
      </c>
      <c r="C12" s="81" t="s">
        <v>48</v>
      </c>
      <c r="D12" s="12">
        <f t="shared" si="3"/>
        <v>0</v>
      </c>
      <c r="E12" s="80">
        <f>'[1]Input Tab'!C23</f>
        <v>0</v>
      </c>
      <c r="F12" s="80">
        <f>'[1]Input Tab'!D23</f>
        <v>0</v>
      </c>
      <c r="G12" s="80">
        <f>'[1]Input Tab'!E23</f>
        <v>0</v>
      </c>
      <c r="H12" s="80">
        <f>'[1]Input Tab'!F23</f>
        <v>0</v>
      </c>
      <c r="I12" s="80">
        <f>'[1]Input Tab'!G23</f>
        <v>0</v>
      </c>
      <c r="J12" s="80">
        <f>'[1]Input Tab'!H23</f>
        <v>0</v>
      </c>
      <c r="K12" s="80">
        <f>'[1]Input Tab'!I23</f>
        <v>0</v>
      </c>
      <c r="L12" s="80">
        <f>'[1]Input Tab'!J23</f>
        <v>0</v>
      </c>
      <c r="M12" s="26">
        <f>'[1]Input Tab'!K23</f>
        <v>0</v>
      </c>
      <c r="N12" s="26">
        <f>'[1]Input Tab'!L23</f>
        <v>0</v>
      </c>
      <c r="O12" s="80">
        <f>'[1]Input Tab'!M23</f>
        <v>0</v>
      </c>
      <c r="P12" s="80">
        <f>'[1]Input Tab'!N23</f>
        <v>0</v>
      </c>
      <c r="Q12" s="76"/>
      <c r="R12" s="77">
        <f t="shared" si="2"/>
        <v>0</v>
      </c>
    </row>
    <row r="13" spans="1:18">
      <c r="A13" s="69">
        <f t="shared" ref="A13:A16" si="4">A12+1</f>
        <v>7</v>
      </c>
      <c r="B13" t="s">
        <v>49</v>
      </c>
      <c r="C13" s="81">
        <v>100137</v>
      </c>
      <c r="D13" s="12">
        <f t="shared" si="3"/>
        <v>1259.3499999999999</v>
      </c>
      <c r="E13" s="80">
        <f>'[1]Input Tab'!C24</f>
        <v>1259.3499999999999</v>
      </c>
      <c r="F13" s="80">
        <f>'[1]Input Tab'!D24</f>
        <v>0</v>
      </c>
      <c r="G13" s="80">
        <f>'[1]Input Tab'!E24</f>
        <v>0</v>
      </c>
      <c r="H13" s="80">
        <f>'[1]Input Tab'!F24</f>
        <v>0</v>
      </c>
      <c r="I13" s="80">
        <f>'[1]Input Tab'!G24</f>
        <v>0</v>
      </c>
      <c r="J13" s="80">
        <f>'[1]Input Tab'!H24</f>
        <v>0</v>
      </c>
      <c r="K13" s="80">
        <f>'[1]Input Tab'!I24</f>
        <v>0</v>
      </c>
      <c r="L13" s="80">
        <f>'[1]Input Tab'!J24</f>
        <v>0</v>
      </c>
      <c r="M13" s="80">
        <f>'[1]Input Tab'!K24</f>
        <v>0</v>
      </c>
      <c r="N13" s="80">
        <f>'[1]Input Tab'!L24</f>
        <v>0</v>
      </c>
      <c r="O13" s="80">
        <f>'[1]Input Tab'!M24</f>
        <v>0</v>
      </c>
      <c r="P13" s="80">
        <f>'[1]Input Tab'!N24</f>
        <v>0</v>
      </c>
      <c r="Q13" s="76"/>
      <c r="R13" s="77">
        <f t="shared" si="2"/>
        <v>1259.3499999999999</v>
      </c>
    </row>
    <row r="14" spans="1:18">
      <c r="A14" s="69">
        <f t="shared" si="4"/>
        <v>8</v>
      </c>
      <c r="B14" t="s">
        <v>50</v>
      </c>
      <c r="C14" s="4" t="s">
        <v>51</v>
      </c>
      <c r="D14" s="12">
        <f t="shared" si="3"/>
        <v>156566.79999999999</v>
      </c>
      <c r="E14" s="80">
        <f>'[1]Input Tab'!C25</f>
        <v>156566.79999999999</v>
      </c>
      <c r="F14" s="80">
        <f>'[1]Input Tab'!D25</f>
        <v>0</v>
      </c>
      <c r="G14" s="80">
        <f>'[1]Input Tab'!E25</f>
        <v>0</v>
      </c>
      <c r="H14" s="80">
        <f>'[1]Input Tab'!F25</f>
        <v>0</v>
      </c>
      <c r="I14" s="80">
        <f>'[1]Input Tab'!G25</f>
        <v>0</v>
      </c>
      <c r="J14" s="80">
        <f>'[1]Input Tab'!H25</f>
        <v>0</v>
      </c>
      <c r="K14" s="80">
        <f>'[1]Input Tab'!I25</f>
        <v>0</v>
      </c>
      <c r="L14" s="80">
        <f>'[1]Input Tab'!J25</f>
        <v>0</v>
      </c>
      <c r="M14" s="80">
        <f>'[1]Input Tab'!K25</f>
        <v>0</v>
      </c>
      <c r="N14" s="80">
        <f>'[1]Input Tab'!L25</f>
        <v>0</v>
      </c>
      <c r="O14" s="80">
        <f>'[1]Input Tab'!M25</f>
        <v>0</v>
      </c>
      <c r="P14" s="80">
        <f>'[1]Input Tab'!N25</f>
        <v>0</v>
      </c>
      <c r="Q14" s="76"/>
      <c r="R14" s="77">
        <f t="shared" si="2"/>
        <v>156566.79999999999</v>
      </c>
    </row>
    <row r="15" spans="1:18">
      <c r="A15" s="69">
        <f t="shared" si="4"/>
        <v>9</v>
      </c>
      <c r="B15" s="2" t="s">
        <v>52</v>
      </c>
      <c r="C15" s="4">
        <v>185895</v>
      </c>
      <c r="D15" s="12">
        <f t="shared" si="3"/>
        <v>136395.84</v>
      </c>
      <c r="E15" s="80">
        <f>'[1]Input Tab'!C35</f>
        <v>136395.84</v>
      </c>
      <c r="F15" s="80">
        <f>'[1]Input Tab'!D35</f>
        <v>0</v>
      </c>
      <c r="G15" s="80">
        <f>'[1]Input Tab'!E35</f>
        <v>0</v>
      </c>
      <c r="H15" s="80">
        <f>'[1]Input Tab'!F35</f>
        <v>0</v>
      </c>
      <c r="I15" s="80">
        <f>'[1]Input Tab'!G35</f>
        <v>0</v>
      </c>
      <c r="J15" s="80">
        <f>'[1]Input Tab'!H35</f>
        <v>0</v>
      </c>
      <c r="K15" s="80">
        <f>'[1]Input Tab'!I35</f>
        <v>0</v>
      </c>
      <c r="L15" s="80">
        <f>'[1]Input Tab'!J35</f>
        <v>0</v>
      </c>
      <c r="M15" s="80">
        <f>'[1]Input Tab'!K35</f>
        <v>0</v>
      </c>
      <c r="N15" s="80">
        <f>'[1]Input Tab'!L35</f>
        <v>0</v>
      </c>
      <c r="O15" s="80">
        <f>'[1]Input Tab'!M35</f>
        <v>0</v>
      </c>
      <c r="P15" s="80">
        <f>'[1]Input Tab'!N35</f>
        <v>0</v>
      </c>
      <c r="Q15" s="76"/>
      <c r="R15" s="77">
        <f t="shared" si="2"/>
        <v>136395.84</v>
      </c>
    </row>
    <row r="16" spans="1:18" ht="12.75" customHeight="1">
      <c r="A16" s="69">
        <f t="shared" si="4"/>
        <v>10</v>
      </c>
      <c r="B16" t="s">
        <v>53</v>
      </c>
      <c r="C16" s="4">
        <v>186298</v>
      </c>
      <c r="D16" s="12">
        <f t="shared" si="3"/>
        <v>352910.24</v>
      </c>
      <c r="E16" s="80">
        <f>'[1]Input Tab'!C36</f>
        <v>352910.24</v>
      </c>
      <c r="F16" s="80">
        <f>'[1]Input Tab'!D36</f>
        <v>0</v>
      </c>
      <c r="G16" s="80">
        <f>'[1]Input Tab'!E36</f>
        <v>0</v>
      </c>
      <c r="H16" s="80">
        <f>'[1]Input Tab'!F36</f>
        <v>0</v>
      </c>
      <c r="I16" s="80">
        <f>'[1]Input Tab'!G36</f>
        <v>0</v>
      </c>
      <c r="J16" s="80">
        <f>'[1]Input Tab'!H36</f>
        <v>0</v>
      </c>
      <c r="K16" s="80">
        <f>'[1]Input Tab'!I36</f>
        <v>0</v>
      </c>
      <c r="L16" s="80">
        <f>'[1]Input Tab'!J36</f>
        <v>0</v>
      </c>
      <c r="M16" s="80">
        <f>'[1]Input Tab'!K36</f>
        <v>0</v>
      </c>
      <c r="N16" s="80">
        <f>'[1]Input Tab'!L36</f>
        <v>0</v>
      </c>
      <c r="O16" s="80">
        <f>'[1]Input Tab'!M36</f>
        <v>0</v>
      </c>
      <c r="P16" s="80">
        <f>'[1]Input Tab'!N36</f>
        <v>0</v>
      </c>
      <c r="Q16" s="76"/>
      <c r="R16" s="77">
        <f t="shared" si="2"/>
        <v>352910.24</v>
      </c>
    </row>
    <row r="17" spans="1:20">
      <c r="A17" s="69">
        <f>A16+1</f>
        <v>11</v>
      </c>
      <c r="B17" s="2" t="s">
        <v>54</v>
      </c>
      <c r="C17" s="4">
        <v>223063</v>
      </c>
      <c r="D17" s="12">
        <f t="shared" si="3"/>
        <v>553989.78</v>
      </c>
      <c r="E17" s="80">
        <f>'[1]Input Tab'!C37</f>
        <v>553989.78</v>
      </c>
      <c r="F17" s="80">
        <f>'[1]Input Tab'!D37</f>
        <v>0</v>
      </c>
      <c r="G17" s="80">
        <f>'[1]Input Tab'!E37</f>
        <v>0</v>
      </c>
      <c r="H17" s="80">
        <f>'[1]Input Tab'!F37</f>
        <v>0</v>
      </c>
      <c r="I17" s="80">
        <f>'[1]Input Tab'!G37</f>
        <v>0</v>
      </c>
      <c r="J17" s="80">
        <f>'[1]Input Tab'!H37</f>
        <v>0</v>
      </c>
      <c r="K17" s="80">
        <f>'[1]Input Tab'!I37</f>
        <v>0</v>
      </c>
      <c r="L17" s="80">
        <f>'[1]Input Tab'!J37</f>
        <v>0</v>
      </c>
      <c r="M17" s="80">
        <f>'[1]Input Tab'!K37</f>
        <v>0</v>
      </c>
      <c r="N17" s="80">
        <f>'[1]Input Tab'!L37</f>
        <v>0</v>
      </c>
      <c r="O17" s="80">
        <f>'[1]Input Tab'!M37</f>
        <v>0</v>
      </c>
      <c r="P17" s="80">
        <f>'[1]Input Tab'!N37</f>
        <v>0</v>
      </c>
      <c r="Q17" s="76"/>
      <c r="R17" s="77">
        <f t="shared" si="2"/>
        <v>553989.78</v>
      </c>
    </row>
    <row r="18" spans="1:20">
      <c r="A18" s="69">
        <f>A17+1</f>
        <v>12</v>
      </c>
      <c r="B18" s="2" t="s">
        <v>55</v>
      </c>
      <c r="C18" s="4">
        <v>102475</v>
      </c>
      <c r="D18" s="12">
        <f t="shared" si="3"/>
        <v>1545.44</v>
      </c>
      <c r="E18" s="26">
        <f>'[1]Input Tab'!C38</f>
        <v>1545.44</v>
      </c>
      <c r="F18" s="26">
        <f>'[1]Input Tab'!D38</f>
        <v>0</v>
      </c>
      <c r="G18" s="26">
        <f>'[1]Input Tab'!E38</f>
        <v>0</v>
      </c>
      <c r="H18" s="26">
        <f>'[1]Input Tab'!F38</f>
        <v>0</v>
      </c>
      <c r="I18" s="26">
        <f>'[1]Input Tab'!G38</f>
        <v>0</v>
      </c>
      <c r="J18" s="26">
        <f>'[1]Input Tab'!H38</f>
        <v>0</v>
      </c>
      <c r="K18" s="26">
        <f>'[1]Input Tab'!I38</f>
        <v>0</v>
      </c>
      <c r="L18" s="26">
        <f>'[1]Input Tab'!J38</f>
        <v>0</v>
      </c>
      <c r="M18" s="26">
        <f>'[1]Input Tab'!K38</f>
        <v>0</v>
      </c>
      <c r="N18" s="26">
        <f>'[1]Input Tab'!L38</f>
        <v>0</v>
      </c>
      <c r="O18" s="26">
        <f>'[1]Input Tab'!M38</f>
        <v>0</v>
      </c>
      <c r="P18" s="26">
        <f>'[1]Input Tab'!N38</f>
        <v>0</v>
      </c>
      <c r="Q18" s="76"/>
      <c r="R18" s="77">
        <f t="shared" si="2"/>
        <v>1545.44</v>
      </c>
    </row>
    <row r="19" spans="1:20">
      <c r="A19" s="69">
        <f>A18+1</f>
        <v>13</v>
      </c>
      <c r="B19" s="2" t="s">
        <v>56</v>
      </c>
      <c r="C19" s="4" t="s">
        <v>57</v>
      </c>
      <c r="D19" s="12">
        <f t="shared" si="3"/>
        <v>2379924.42</v>
      </c>
      <c r="E19" s="26">
        <f>'[1]Input Tab'!C39</f>
        <v>2379924.42</v>
      </c>
      <c r="F19" s="26">
        <f>'[1]Input Tab'!D39</f>
        <v>0</v>
      </c>
      <c r="G19" s="26">
        <f>'[1]Input Tab'!E39</f>
        <v>0</v>
      </c>
      <c r="H19" s="26">
        <f>'[1]Input Tab'!F39</f>
        <v>0</v>
      </c>
      <c r="I19" s="26">
        <f>'[1]Input Tab'!G39</f>
        <v>0</v>
      </c>
      <c r="J19" s="26">
        <f>'[1]Input Tab'!H39</f>
        <v>0</v>
      </c>
      <c r="K19" s="26">
        <f>'[1]Input Tab'!I39</f>
        <v>0</v>
      </c>
      <c r="L19" s="26">
        <f>'[1]Input Tab'!J39</f>
        <v>0</v>
      </c>
      <c r="M19" s="26">
        <f>'[1]Input Tab'!K39</f>
        <v>0</v>
      </c>
      <c r="N19" s="26">
        <f>'[1]Input Tab'!L39</f>
        <v>0</v>
      </c>
      <c r="O19" s="26">
        <f>'[1]Input Tab'!M39</f>
        <v>0</v>
      </c>
      <c r="P19" s="26">
        <f>'[1]Input Tab'!N39</f>
        <v>0</v>
      </c>
      <c r="Q19" s="76"/>
      <c r="R19" s="77">
        <f t="shared" si="2"/>
        <v>2379924.42</v>
      </c>
    </row>
    <row r="20" spans="1:20">
      <c r="A20" s="69">
        <f>A19+1</f>
        <v>14</v>
      </c>
      <c r="B20" s="2" t="s">
        <v>58</v>
      </c>
      <c r="C20" s="4">
        <v>181462</v>
      </c>
      <c r="D20" s="12">
        <f t="shared" si="3"/>
        <v>2054962.14</v>
      </c>
      <c r="E20" s="26">
        <f>'[1]Input Tab'!C40</f>
        <v>2054962.14</v>
      </c>
      <c r="F20" s="26">
        <f>'[1]Input Tab'!D40</f>
        <v>0</v>
      </c>
      <c r="G20" s="26">
        <f>'[1]Input Tab'!E40</f>
        <v>0</v>
      </c>
      <c r="H20" s="26">
        <f>'[1]Input Tab'!F40</f>
        <v>0</v>
      </c>
      <c r="I20" s="26">
        <f>'[1]Input Tab'!G40</f>
        <v>0</v>
      </c>
      <c r="J20" s="26">
        <f>'[1]Input Tab'!H40</f>
        <v>0</v>
      </c>
      <c r="K20" s="26">
        <f>'[1]Input Tab'!I40</f>
        <v>0</v>
      </c>
      <c r="L20" s="26">
        <f>'[1]Input Tab'!J40</f>
        <v>0</v>
      </c>
      <c r="M20" s="26">
        <f>'[1]Input Tab'!K40</f>
        <v>0</v>
      </c>
      <c r="N20" s="26">
        <f>'[1]Input Tab'!L40</f>
        <v>0</v>
      </c>
      <c r="O20" s="26">
        <f>'[1]Input Tab'!M40</f>
        <v>0</v>
      </c>
      <c r="P20" s="26">
        <f>'[1]Input Tab'!N40</f>
        <v>0</v>
      </c>
      <c r="Q20" s="76"/>
      <c r="R20" s="77">
        <f t="shared" si="2"/>
        <v>2054962.14</v>
      </c>
    </row>
    <row r="21" spans="1:20">
      <c r="A21" s="69">
        <f t="shared" ref="A21:A24" si="5">A20+1</f>
        <v>15</v>
      </c>
      <c r="B21" s="2" t="s">
        <v>59</v>
      </c>
      <c r="C21" s="4"/>
      <c r="D21" s="12">
        <f t="shared" si="3"/>
        <v>741745.32</v>
      </c>
      <c r="E21" s="26">
        <f>'[1]Input Tab'!C41</f>
        <v>741745.32</v>
      </c>
      <c r="F21" s="26">
        <f>'[1]Input Tab'!D41</f>
        <v>0</v>
      </c>
      <c r="G21" s="26">
        <f>'[1]Input Tab'!E41</f>
        <v>0</v>
      </c>
      <c r="H21" s="26">
        <f>'[1]Input Tab'!F41</f>
        <v>0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0</v>
      </c>
      <c r="N21" s="26">
        <f>'[1]Input Tab'!L41</f>
        <v>0</v>
      </c>
      <c r="O21" s="26">
        <f>'[1]Input Tab'!M41</f>
        <v>0</v>
      </c>
      <c r="P21" s="26">
        <f>'[1]Input Tab'!N41</f>
        <v>0</v>
      </c>
      <c r="Q21" s="76"/>
      <c r="R21" s="77"/>
    </row>
    <row r="22" spans="1:20">
      <c r="A22" s="69">
        <f t="shared" si="5"/>
        <v>16</v>
      </c>
      <c r="B22" t="s">
        <v>60</v>
      </c>
      <c r="C22" s="81"/>
      <c r="D22" s="12">
        <f t="shared" si="3"/>
        <v>216599</v>
      </c>
      <c r="E22" s="12">
        <f>E36</f>
        <v>216599</v>
      </c>
      <c r="F22" s="12">
        <f>F36</f>
        <v>0</v>
      </c>
      <c r="G22" s="12">
        <f t="shared" ref="G22:P22" si="6">G36</f>
        <v>0</v>
      </c>
      <c r="H22" s="12">
        <f t="shared" si="6"/>
        <v>0</v>
      </c>
      <c r="I22" s="12">
        <f t="shared" si="6"/>
        <v>0</v>
      </c>
      <c r="J22" s="12">
        <f t="shared" si="6"/>
        <v>0</v>
      </c>
      <c r="K22" s="12">
        <f t="shared" si="6"/>
        <v>0</v>
      </c>
      <c r="L22" s="12">
        <f t="shared" si="6"/>
        <v>0</v>
      </c>
      <c r="M22" s="12">
        <f>M36</f>
        <v>0</v>
      </c>
      <c r="N22" s="12">
        <f>N36</f>
        <v>0</v>
      </c>
      <c r="O22" s="12">
        <f t="shared" si="6"/>
        <v>0</v>
      </c>
      <c r="P22" s="12">
        <f t="shared" si="6"/>
        <v>0</v>
      </c>
      <c r="Q22" s="12"/>
      <c r="R22" s="77">
        <f t="shared" si="2"/>
        <v>216599</v>
      </c>
    </row>
    <row r="23" spans="1:20">
      <c r="A23" s="69">
        <f t="shared" si="5"/>
        <v>17</v>
      </c>
      <c r="B23" s="2" t="s">
        <v>61</v>
      </c>
      <c r="C23" s="4"/>
      <c r="D23" s="12">
        <f t="shared" si="3"/>
        <v>-18915</v>
      </c>
      <c r="E23" s="82">
        <f>E34</f>
        <v>-18915</v>
      </c>
      <c r="F23" s="82">
        <f>F34</f>
        <v>0</v>
      </c>
      <c r="G23" s="82">
        <f t="shared" ref="G23:P23" si="7">G34</f>
        <v>0</v>
      </c>
      <c r="H23" s="82">
        <f t="shared" si="7"/>
        <v>0</v>
      </c>
      <c r="I23" s="82">
        <f t="shared" si="7"/>
        <v>0</v>
      </c>
      <c r="J23" s="82">
        <f t="shared" si="7"/>
        <v>0</v>
      </c>
      <c r="K23" s="82">
        <f t="shared" si="7"/>
        <v>0</v>
      </c>
      <c r="L23" s="82">
        <f t="shared" si="7"/>
        <v>0</v>
      </c>
      <c r="M23" s="82">
        <f t="shared" si="7"/>
        <v>0</v>
      </c>
      <c r="N23" s="82">
        <f>N34</f>
        <v>0</v>
      </c>
      <c r="O23" s="82">
        <f t="shared" si="7"/>
        <v>0</v>
      </c>
      <c r="P23" s="82">
        <f t="shared" si="7"/>
        <v>0</v>
      </c>
      <c r="Q23" s="82"/>
      <c r="R23" s="77">
        <f t="shared" si="2"/>
        <v>-18915</v>
      </c>
    </row>
    <row r="24" spans="1:20" s="88" customFormat="1" ht="13.5" thickBot="1">
      <c r="A24" s="69">
        <f t="shared" si="5"/>
        <v>18</v>
      </c>
      <c r="B24" s="83" t="s">
        <v>62</v>
      </c>
      <c r="C24" s="83"/>
      <c r="D24" s="84">
        <f>SUM(E24:P24)</f>
        <v>10842389.874600001</v>
      </c>
      <c r="E24" s="85">
        <f>E39</f>
        <v>10842389.874600001</v>
      </c>
      <c r="F24" s="85">
        <f t="shared" ref="F24:P24" si="8">F39</f>
        <v>0</v>
      </c>
      <c r="G24" s="85">
        <f>G39</f>
        <v>0</v>
      </c>
      <c r="H24" s="85">
        <f t="shared" si="8"/>
        <v>0</v>
      </c>
      <c r="I24" s="85">
        <f t="shared" si="8"/>
        <v>0</v>
      </c>
      <c r="J24" s="85">
        <f t="shared" si="8"/>
        <v>0</v>
      </c>
      <c r="K24" s="85">
        <f t="shared" si="8"/>
        <v>0</v>
      </c>
      <c r="L24" s="85">
        <f t="shared" si="8"/>
        <v>0</v>
      </c>
      <c r="M24" s="85">
        <f>M39</f>
        <v>0</v>
      </c>
      <c r="N24" s="85">
        <f>N39</f>
        <v>0</v>
      </c>
      <c r="O24" s="85">
        <f t="shared" si="8"/>
        <v>0</v>
      </c>
      <c r="P24" s="85">
        <f t="shared" si="8"/>
        <v>0</v>
      </c>
      <c r="Q24" s="86"/>
      <c r="R24" s="87">
        <f>SUM(R7:R22)</f>
        <v>10119559.554600002</v>
      </c>
    </row>
    <row r="25" spans="1:20" ht="13.15" thickTop="1">
      <c r="A25" s="69"/>
      <c r="E25" s="89" t="s">
        <v>63</v>
      </c>
      <c r="F25" s="76" t="s">
        <v>63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64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41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f>SUM(E28:P28)</f>
        <v>9888603</v>
      </c>
      <c r="E28" s="34">
        <v>9888603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6"/>
      <c r="R28" s="77">
        <f t="shared" ref="R28:R38" si="9">SUM(E28:P28)</f>
        <v>9888603</v>
      </c>
    </row>
    <row r="29" spans="1:20" outlineLevel="1">
      <c r="A29" s="69"/>
      <c r="B29">
        <v>555030</v>
      </c>
      <c r="D29" s="76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65</v>
      </c>
      <c r="D30" s="76">
        <f t="shared" ref="D30:D38" si="10">SUM(E30:P30)</f>
        <v>515200</v>
      </c>
      <c r="E30" s="34">
        <v>515200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6"/>
      <c r="R30" s="77">
        <f t="shared" si="9"/>
        <v>515200</v>
      </c>
    </row>
    <row r="31" spans="1:20" outlineLevel="1">
      <c r="A31" s="69"/>
      <c r="B31" s="2">
        <v>555312</v>
      </c>
      <c r="C31" s="2" t="s">
        <v>66</v>
      </c>
      <c r="D31" s="76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f>SUM(E31:P31)</f>
        <v>0</v>
      </c>
    </row>
    <row r="32" spans="1:20" outlineLevel="1">
      <c r="A32" s="69"/>
      <c r="B32">
        <v>555313</v>
      </c>
      <c r="C32" t="s">
        <v>66</v>
      </c>
      <c r="D32" s="76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f>SUM(E32:P32)</f>
        <v>0</v>
      </c>
    </row>
    <row r="33" spans="1:18" outlineLevel="1">
      <c r="A33" s="69"/>
      <c r="B33">
        <v>555380</v>
      </c>
      <c r="C33" t="s">
        <v>67</v>
      </c>
      <c r="D33" s="76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f>SUM(E33:P33)</f>
        <v>0</v>
      </c>
    </row>
    <row r="34" spans="1:18" outlineLevel="1">
      <c r="A34" s="69"/>
      <c r="B34">
        <v>555550</v>
      </c>
      <c r="C34" t="s">
        <v>68</v>
      </c>
      <c r="D34" s="76">
        <f t="shared" si="10"/>
        <v>-18915</v>
      </c>
      <c r="E34" s="34">
        <v>-18915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6"/>
      <c r="R34" s="77">
        <f>SUM(E34:P34)</f>
        <v>-18915</v>
      </c>
    </row>
    <row r="35" spans="1:18" outlineLevel="1">
      <c r="A35" s="69"/>
      <c r="B35">
        <v>555700</v>
      </c>
      <c r="C35" t="s">
        <v>69</v>
      </c>
      <c r="D35" s="76">
        <f t="shared" si="10"/>
        <v>245545</v>
      </c>
      <c r="E35" s="34">
        <v>245545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6"/>
      <c r="R35" s="77">
        <f t="shared" si="9"/>
        <v>245545</v>
      </c>
    </row>
    <row r="36" spans="1:18" outlineLevel="1">
      <c r="A36" s="69"/>
      <c r="B36">
        <v>555710</v>
      </c>
      <c r="C36" t="s">
        <v>70</v>
      </c>
      <c r="D36" s="76">
        <f t="shared" si="10"/>
        <v>216599</v>
      </c>
      <c r="E36" s="34">
        <v>216599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6"/>
      <c r="R36" s="77">
        <f t="shared" si="9"/>
        <v>216599</v>
      </c>
    </row>
    <row r="37" spans="1:18" outlineLevel="1">
      <c r="A37" s="69"/>
      <c r="C37" t="s">
        <v>71</v>
      </c>
      <c r="D37" s="76">
        <f t="shared" si="10"/>
        <v>-4642.1254000000008</v>
      </c>
      <c r="E37" s="34">
        <f>-SUM((42258/12)+(1.2*1048)-(E52*0.0063))</f>
        <v>-4642.1254000000008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6"/>
      <c r="R37" s="77"/>
    </row>
    <row r="38" spans="1:18" outlineLevel="1">
      <c r="A38" s="69"/>
      <c r="B38" s="64" t="s">
        <v>72</v>
      </c>
      <c r="C38" s="4" t="s">
        <v>73</v>
      </c>
      <c r="D38" s="91">
        <f t="shared" si="10"/>
        <v>0</v>
      </c>
      <c r="E38" s="92">
        <f>'[1]Input Tab'!C42</f>
        <v>0</v>
      </c>
      <c r="F38" s="92">
        <f>'[1]Input Tab'!D42</f>
        <v>0</v>
      </c>
      <c r="G38" s="92">
        <f>'[1]Input Tab'!E42</f>
        <v>0</v>
      </c>
      <c r="H38" s="92">
        <f>'[1]Input Tab'!F42</f>
        <v>0</v>
      </c>
      <c r="I38" s="92">
        <f>'[1]Input Tab'!G42</f>
        <v>0</v>
      </c>
      <c r="J38" s="92">
        <f>'[1]Input Tab'!H42</f>
        <v>0</v>
      </c>
      <c r="K38" s="92">
        <f>'[1]Input Tab'!I42</f>
        <v>0</v>
      </c>
      <c r="L38" s="92">
        <f>'[1]Input Tab'!J42</f>
        <v>0</v>
      </c>
      <c r="M38" s="92">
        <f>'[1]Input Tab'!K42</f>
        <v>0</v>
      </c>
      <c r="N38" s="92">
        <f>'[1]Input Tab'!L42</f>
        <v>0</v>
      </c>
      <c r="O38" s="92">
        <f>'[1]Input Tab'!M42</f>
        <v>0</v>
      </c>
      <c r="P38" s="92">
        <f>'[1]Input Tab'!N42</f>
        <v>0</v>
      </c>
      <c r="Q38" s="26"/>
      <c r="R38" s="77">
        <f t="shared" si="9"/>
        <v>0</v>
      </c>
    </row>
    <row r="39" spans="1:18" s="88" customFormat="1" ht="13.15" outlineLevel="1">
      <c r="A39" s="6"/>
      <c r="B39" s="93"/>
      <c r="C39" s="93"/>
      <c r="D39" s="94">
        <f>SUM(E39:P39)</f>
        <v>10842389.874600001</v>
      </c>
      <c r="E39" s="94">
        <f t="shared" ref="E39:P39" si="11">SUM(E28:E38)</f>
        <v>10842389.874600001</v>
      </c>
      <c r="F39" s="94">
        <f t="shared" si="11"/>
        <v>0</v>
      </c>
      <c r="G39" s="94">
        <f t="shared" si="11"/>
        <v>0</v>
      </c>
      <c r="H39" s="94">
        <f t="shared" si="11"/>
        <v>0</v>
      </c>
      <c r="I39" s="94">
        <f t="shared" si="11"/>
        <v>0</v>
      </c>
      <c r="J39" s="94">
        <f t="shared" si="11"/>
        <v>0</v>
      </c>
      <c r="K39" s="94">
        <f t="shared" si="11"/>
        <v>0</v>
      </c>
      <c r="L39" s="94">
        <f t="shared" si="11"/>
        <v>0</v>
      </c>
      <c r="M39" s="94">
        <f t="shared" si="11"/>
        <v>0</v>
      </c>
      <c r="N39" s="94">
        <f t="shared" si="11"/>
        <v>0</v>
      </c>
      <c r="O39" s="94">
        <f t="shared" si="11"/>
        <v>0</v>
      </c>
      <c r="P39" s="94">
        <f t="shared" si="11"/>
        <v>0</v>
      </c>
      <c r="Q39" s="94"/>
      <c r="R39" s="94">
        <f>SUM(R28:R38)</f>
        <v>10847032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74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f>A24+1</f>
        <v>19</v>
      </c>
      <c r="B42" t="s">
        <v>75</v>
      </c>
      <c r="C42" s="81"/>
      <c r="D42" s="76">
        <f t="shared" ref="D42:D47" si="12">SUM(E42:P42)</f>
        <v>-4624428.37</v>
      </c>
      <c r="E42" s="82">
        <f t="shared" ref="E42:P42" si="13">E47-SUM(E43:E46)</f>
        <v>-4624428.37</v>
      </c>
      <c r="F42" s="82">
        <f t="shared" si="13"/>
        <v>0</v>
      </c>
      <c r="G42" s="82">
        <f t="shared" si="13"/>
        <v>0</v>
      </c>
      <c r="H42" s="82">
        <f t="shared" si="13"/>
        <v>0</v>
      </c>
      <c r="I42" s="82">
        <f t="shared" si="13"/>
        <v>0</v>
      </c>
      <c r="J42" s="82">
        <f t="shared" si="13"/>
        <v>0</v>
      </c>
      <c r="K42" s="82">
        <f t="shared" si="13"/>
        <v>0</v>
      </c>
      <c r="L42" s="82">
        <f t="shared" si="13"/>
        <v>0</v>
      </c>
      <c r="M42" s="82">
        <f t="shared" si="13"/>
        <v>0</v>
      </c>
      <c r="N42" s="82">
        <f t="shared" si="13"/>
        <v>0</v>
      </c>
      <c r="O42" s="82">
        <f t="shared" si="13"/>
        <v>0</v>
      </c>
      <c r="P42" s="82">
        <f t="shared" si="13"/>
        <v>0</v>
      </c>
      <c r="Q42" s="12"/>
      <c r="R42" s="76">
        <f>SUM(E42:P42)</f>
        <v>-4624428.37</v>
      </c>
    </row>
    <row r="43" spans="1:18">
      <c r="A43" s="69">
        <f>A42+1</f>
        <v>20</v>
      </c>
      <c r="B43" t="s">
        <v>76</v>
      </c>
      <c r="C43" s="81" t="s">
        <v>77</v>
      </c>
      <c r="D43" s="76">
        <f t="shared" si="12"/>
        <v>-60959.4</v>
      </c>
      <c r="E43" s="80">
        <f>'[1]Input Tab'!C45</f>
        <v>-60959.4</v>
      </c>
      <c r="F43" s="80">
        <f>'[1]Input Tab'!D45</f>
        <v>0</v>
      </c>
      <c r="G43" s="80">
        <f>'[1]Input Tab'!E45</f>
        <v>0</v>
      </c>
      <c r="H43" s="80">
        <f>'[1]Input Tab'!F45</f>
        <v>0</v>
      </c>
      <c r="I43" s="80">
        <f>'[1]Input Tab'!G45</f>
        <v>0</v>
      </c>
      <c r="J43" s="80">
        <f>'[1]Input Tab'!H45</f>
        <v>0</v>
      </c>
      <c r="K43" s="80">
        <f>'[1]Input Tab'!I45</f>
        <v>0</v>
      </c>
      <c r="L43" s="80">
        <f>'[1]Input Tab'!J45</f>
        <v>0</v>
      </c>
      <c r="M43" s="80">
        <f>'[1]Input Tab'!K45</f>
        <v>0</v>
      </c>
      <c r="N43" s="80">
        <f>'[1]Input Tab'!L45</f>
        <v>0</v>
      </c>
      <c r="O43" s="80">
        <f>'[1]Input Tab'!M45</f>
        <v>0</v>
      </c>
      <c r="P43" s="80">
        <f>'[1]Input Tab'!N45</f>
        <v>0</v>
      </c>
      <c r="Q43" s="12"/>
      <c r="R43" s="76">
        <f>SUM(E43:P43)</f>
        <v>-60959.4</v>
      </c>
    </row>
    <row r="44" spans="1:18">
      <c r="A44" s="69">
        <f>A43+1</f>
        <v>21</v>
      </c>
      <c r="B44" s="2" t="s">
        <v>78</v>
      </c>
      <c r="C44" s="4" t="s">
        <v>79</v>
      </c>
      <c r="D44" s="76">
        <f t="shared" si="12"/>
        <v>-10658.53</v>
      </c>
      <c r="E44" s="80">
        <f>'[1]Input Tab'!C46</f>
        <v>-10658.53</v>
      </c>
      <c r="F44" s="80">
        <f>'[1]Input Tab'!D46</f>
        <v>0</v>
      </c>
      <c r="G44" s="80">
        <f>'[1]Input Tab'!E46</f>
        <v>0</v>
      </c>
      <c r="H44" s="80">
        <f>'[1]Input Tab'!F46</f>
        <v>0</v>
      </c>
      <c r="I44" s="80">
        <f>'[1]Input Tab'!G46</f>
        <v>0</v>
      </c>
      <c r="J44" s="80">
        <f>'[1]Input Tab'!H46</f>
        <v>0</v>
      </c>
      <c r="K44" s="80">
        <f>'[1]Input Tab'!I46</f>
        <v>0</v>
      </c>
      <c r="L44" s="80">
        <f>'[1]Input Tab'!J46</f>
        <v>0</v>
      </c>
      <c r="M44" s="80">
        <f>'[1]Input Tab'!K46</f>
        <v>0</v>
      </c>
      <c r="N44" s="80">
        <f>'[1]Input Tab'!L46</f>
        <v>0</v>
      </c>
      <c r="O44" s="80">
        <f>'[1]Input Tab'!M46</f>
        <v>0</v>
      </c>
      <c r="P44" s="80">
        <f>'[1]Input Tab'!N46</f>
        <v>0</v>
      </c>
      <c r="Q44" s="12"/>
      <c r="R44" s="76">
        <f>SUM(E44:P44)</f>
        <v>-10658.53</v>
      </c>
    </row>
    <row r="45" spans="1:18">
      <c r="A45" s="69">
        <f>A44+1</f>
        <v>22</v>
      </c>
      <c r="B45" t="s">
        <v>80</v>
      </c>
      <c r="C45" s="95" t="s">
        <v>81</v>
      </c>
      <c r="D45" s="76">
        <f t="shared" si="12"/>
        <v>-31586.7</v>
      </c>
      <c r="E45" s="80">
        <f>'[1]Input Tab'!C47</f>
        <v>-31586.7</v>
      </c>
      <c r="F45" s="80">
        <f>'[1]Input Tab'!D47</f>
        <v>0</v>
      </c>
      <c r="G45" s="80">
        <f>'[1]Input Tab'!E47</f>
        <v>0</v>
      </c>
      <c r="H45" s="80">
        <f>'[1]Input Tab'!F47</f>
        <v>0</v>
      </c>
      <c r="I45" s="80">
        <f>'[1]Input Tab'!G47</f>
        <v>0</v>
      </c>
      <c r="J45" s="80">
        <f>'[1]Input Tab'!H47</f>
        <v>0</v>
      </c>
      <c r="K45" s="80">
        <f>'[1]Input Tab'!I47</f>
        <v>0</v>
      </c>
      <c r="L45" s="80">
        <f>'[1]Input Tab'!J47</f>
        <v>0</v>
      </c>
      <c r="M45" s="80">
        <f>'[1]Input Tab'!K47</f>
        <v>0</v>
      </c>
      <c r="N45" s="80">
        <f>'[1]Input Tab'!L47</f>
        <v>0</v>
      </c>
      <c r="O45" s="80">
        <f>'[1]Input Tab'!M47</f>
        <v>0</v>
      </c>
      <c r="P45" s="80">
        <f>'[1]Input Tab'!N47</f>
        <v>0</v>
      </c>
      <c r="Q45" s="12"/>
      <c r="R45" s="76">
        <f>SUM(E45:P45)</f>
        <v>-31586.7</v>
      </c>
    </row>
    <row r="46" spans="1:18">
      <c r="A46" s="69">
        <f>A45+1</f>
        <v>23</v>
      </c>
      <c r="B46" t="s">
        <v>82</v>
      </c>
      <c r="C46" s="81"/>
      <c r="D46" s="76">
        <f t="shared" si="12"/>
        <v>-1413667</v>
      </c>
      <c r="E46" s="82">
        <f>E57</f>
        <v>-1413667</v>
      </c>
      <c r="F46" s="82">
        <f>F57</f>
        <v>0</v>
      </c>
      <c r="G46" s="82">
        <f t="shared" ref="G46:P47" si="14">G57</f>
        <v>0</v>
      </c>
      <c r="H46" s="82">
        <f t="shared" si="14"/>
        <v>0</v>
      </c>
      <c r="I46" s="82">
        <f t="shared" si="14"/>
        <v>0</v>
      </c>
      <c r="J46" s="82">
        <f>J57</f>
        <v>0</v>
      </c>
      <c r="K46" s="82">
        <f>K57</f>
        <v>0</v>
      </c>
      <c r="L46" s="82">
        <f t="shared" si="14"/>
        <v>0</v>
      </c>
      <c r="M46" s="82">
        <f t="shared" si="14"/>
        <v>0</v>
      </c>
      <c r="N46" s="82">
        <f t="shared" si="14"/>
        <v>0</v>
      </c>
      <c r="O46" s="82">
        <f t="shared" si="14"/>
        <v>0</v>
      </c>
      <c r="P46" s="82">
        <f t="shared" si="14"/>
        <v>0</v>
      </c>
      <c r="Q46" s="12"/>
      <c r="R46" s="76">
        <f>SUM(E46:P46)</f>
        <v>-1413667</v>
      </c>
    </row>
    <row r="47" spans="1:18" s="88" customFormat="1" ht="24.75" customHeight="1" thickBot="1">
      <c r="A47" s="96">
        <f>A46+1</f>
        <v>24</v>
      </c>
      <c r="B47" s="83" t="s">
        <v>83</v>
      </c>
      <c r="C47" s="83"/>
      <c r="D47" s="84">
        <f t="shared" si="12"/>
        <v>-6141300</v>
      </c>
      <c r="E47" s="85">
        <f>E58</f>
        <v>-6141300</v>
      </c>
      <c r="F47" s="85">
        <f>F58</f>
        <v>0</v>
      </c>
      <c r="G47" s="85">
        <f t="shared" si="14"/>
        <v>0</v>
      </c>
      <c r="H47" s="85">
        <f>H58</f>
        <v>0</v>
      </c>
      <c r="I47" s="85">
        <f>I58</f>
        <v>0</v>
      </c>
      <c r="J47" s="85">
        <f t="shared" si="14"/>
        <v>0</v>
      </c>
      <c r="K47" s="85">
        <f t="shared" si="14"/>
        <v>0</v>
      </c>
      <c r="L47" s="85">
        <f t="shared" si="14"/>
        <v>0</v>
      </c>
      <c r="M47" s="85">
        <f>M58</f>
        <v>0</v>
      </c>
      <c r="N47" s="85">
        <f t="shared" si="14"/>
        <v>0</v>
      </c>
      <c r="O47" s="85">
        <f t="shared" si="14"/>
        <v>0</v>
      </c>
      <c r="P47" s="85">
        <f t="shared" si="14"/>
        <v>0</v>
      </c>
      <c r="Q47" s="97"/>
      <c r="R47" s="87">
        <f>SUM(R42:R46)</f>
        <v>-6141300.0000000009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74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f t="shared" ref="D51:D58" si="15">SUM(E51:P51)</f>
        <v>-2925963</v>
      </c>
      <c r="E51" s="34">
        <v>-2925963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99"/>
      <c r="R51" s="77">
        <f t="shared" ref="R51:R57" si="16">SUM(E51:P51)</f>
        <v>-2925963</v>
      </c>
    </row>
    <row r="52" spans="1:18" ht="13.15" outlineLevel="2">
      <c r="A52" s="69"/>
      <c r="B52" t="s">
        <v>84</v>
      </c>
      <c r="C52" s="88" t="s">
        <v>85</v>
      </c>
      <c r="D52" s="76">
        <f t="shared" si="15"/>
        <v>21742</v>
      </c>
      <c r="E52" s="34">
        <v>21742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99"/>
      <c r="R52" s="77"/>
    </row>
    <row r="53" spans="1:18" outlineLevel="2">
      <c r="A53" s="69"/>
      <c r="B53">
        <v>447100</v>
      </c>
      <c r="D53" s="76">
        <f t="shared" si="15"/>
        <v>-255100</v>
      </c>
      <c r="E53" s="34">
        <v>-255100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99"/>
      <c r="R53" s="77">
        <f t="shared" si="16"/>
        <v>-255100</v>
      </c>
    </row>
    <row r="54" spans="1:18" outlineLevel="2">
      <c r="A54" s="69"/>
      <c r="B54">
        <v>447150</v>
      </c>
      <c r="D54" s="76">
        <f t="shared" si="15"/>
        <v>-1163293</v>
      </c>
      <c r="E54" s="34">
        <v>-1163293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99"/>
      <c r="R54" s="77">
        <f t="shared" si="16"/>
        <v>-1163293</v>
      </c>
    </row>
    <row r="55" spans="1:18" outlineLevel="2">
      <c r="A55" s="69"/>
      <c r="B55">
        <v>447700</v>
      </c>
      <c r="D55" s="76">
        <f t="shared" si="15"/>
        <v>-188420</v>
      </c>
      <c r="E55" s="34">
        <v>-188420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99"/>
      <c r="R55" s="77">
        <f t="shared" si="16"/>
        <v>-188420</v>
      </c>
    </row>
    <row r="56" spans="1:18" outlineLevel="2">
      <c r="A56" s="69"/>
      <c r="B56">
        <v>447710</v>
      </c>
      <c r="D56" s="76">
        <f t="shared" si="15"/>
        <v>-216599</v>
      </c>
      <c r="E56" s="34">
        <v>-216599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99"/>
      <c r="R56" s="77">
        <f t="shared" si="16"/>
        <v>-216599</v>
      </c>
    </row>
    <row r="57" spans="1:18" outlineLevel="2">
      <c r="A57" s="69"/>
      <c r="B57">
        <v>447720</v>
      </c>
      <c r="C57" s="2" t="s">
        <v>86</v>
      </c>
      <c r="D57" s="91">
        <f t="shared" si="15"/>
        <v>-1413667</v>
      </c>
      <c r="E57" s="100">
        <v>-1413667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99"/>
      <c r="R57" s="101">
        <f t="shared" si="16"/>
        <v>-1413667</v>
      </c>
    </row>
    <row r="58" spans="1:18" s="88" customFormat="1" ht="13.15" outlineLevel="2">
      <c r="A58" s="6"/>
      <c r="D58" s="94">
        <f t="shared" si="15"/>
        <v>-6141300</v>
      </c>
      <c r="E58" s="102">
        <f t="shared" ref="E58:P58" si="17">SUM(E51:E57)</f>
        <v>-6141300</v>
      </c>
      <c r="F58" s="102">
        <f t="shared" si="17"/>
        <v>0</v>
      </c>
      <c r="G58" s="102">
        <f t="shared" si="17"/>
        <v>0</v>
      </c>
      <c r="H58" s="102">
        <f t="shared" si="17"/>
        <v>0</v>
      </c>
      <c r="I58" s="102">
        <f t="shared" si="17"/>
        <v>0</v>
      </c>
      <c r="J58" s="102">
        <f t="shared" si="17"/>
        <v>0</v>
      </c>
      <c r="K58" s="102">
        <f t="shared" si="17"/>
        <v>0</v>
      </c>
      <c r="L58" s="102">
        <f t="shared" si="17"/>
        <v>0</v>
      </c>
      <c r="M58" s="102">
        <f>SUM(M51:M57)</f>
        <v>0</v>
      </c>
      <c r="N58" s="102">
        <f t="shared" si="17"/>
        <v>0</v>
      </c>
      <c r="O58" s="102">
        <f t="shared" si="17"/>
        <v>0</v>
      </c>
      <c r="P58" s="102">
        <f t="shared" si="17"/>
        <v>0</v>
      </c>
      <c r="Q58" s="103"/>
      <c r="R58" s="94">
        <f>SUM(R51:R57)</f>
        <v>-6163042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87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f>A47+1</f>
        <v>25</v>
      </c>
      <c r="B61" s="2" t="s">
        <v>88</v>
      </c>
      <c r="C61" s="2"/>
      <c r="D61" s="76">
        <f>SUM(E61:P61)</f>
        <v>572049</v>
      </c>
      <c r="E61" s="34">
        <v>572049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99"/>
      <c r="R61" s="33">
        <f>SUM(E61:P61)</f>
        <v>572049</v>
      </c>
    </row>
    <row r="62" spans="1:18">
      <c r="A62" s="69">
        <f>+A61+1</f>
        <v>26</v>
      </c>
      <c r="B62" s="2" t="s">
        <v>89</v>
      </c>
      <c r="C62" s="2"/>
      <c r="D62" s="76">
        <f>SUM(E62:P62)</f>
        <v>1028</v>
      </c>
      <c r="E62" s="34">
        <v>1028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99"/>
      <c r="R62" s="33">
        <f>SUM(E62:P62)</f>
        <v>1028</v>
      </c>
    </row>
    <row r="63" spans="1:18">
      <c r="A63" s="69">
        <f>+A62+1</f>
        <v>27</v>
      </c>
      <c r="B63" t="s">
        <v>90</v>
      </c>
      <c r="D63" s="76">
        <f>SUM(E63:P63)</f>
        <v>2481260</v>
      </c>
      <c r="E63" s="34">
        <v>2481260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99"/>
      <c r="R63" s="104">
        <f>SUM(E63:P63)</f>
        <v>2481260</v>
      </c>
    </row>
    <row r="64" spans="1:18">
      <c r="A64" s="69">
        <f>+A63+1</f>
        <v>28</v>
      </c>
      <c r="B64" t="s">
        <v>91</v>
      </c>
      <c r="D64" s="76">
        <f>SUM(E64:P64)</f>
        <v>22561</v>
      </c>
      <c r="E64" s="34">
        <v>22561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99"/>
      <c r="R64" s="104">
        <f>SUM(E64:P64)</f>
        <v>22561</v>
      </c>
    </row>
    <row r="65" spans="1:18" s="88" customFormat="1" ht="27.75" customHeight="1" thickBot="1">
      <c r="A65" s="96">
        <f>+A64+1</f>
        <v>29</v>
      </c>
      <c r="B65" s="83" t="s">
        <v>92</v>
      </c>
      <c r="C65" s="83"/>
      <c r="D65" s="84">
        <f>SUM(E65:P65)</f>
        <v>3076898</v>
      </c>
      <c r="E65" s="57">
        <f>SUM(E61:E64)</f>
        <v>3076898</v>
      </c>
      <c r="F65" s="57">
        <f t="shared" ref="F65:P65" si="18">SUM(F61:F64)</f>
        <v>0</v>
      </c>
      <c r="G65" s="57">
        <f t="shared" si="18"/>
        <v>0</v>
      </c>
      <c r="H65" s="57">
        <f t="shared" si="18"/>
        <v>0</v>
      </c>
      <c r="I65" s="57">
        <f t="shared" si="18"/>
        <v>0</v>
      </c>
      <c r="J65" s="57">
        <f t="shared" si="18"/>
        <v>0</v>
      </c>
      <c r="K65" s="57">
        <f t="shared" si="18"/>
        <v>0</v>
      </c>
      <c r="L65" s="57">
        <f t="shared" si="18"/>
        <v>0</v>
      </c>
      <c r="M65" s="57">
        <f t="shared" si="18"/>
        <v>0</v>
      </c>
      <c r="N65" s="57">
        <f t="shared" si="18"/>
        <v>0</v>
      </c>
      <c r="O65" s="57">
        <f t="shared" si="18"/>
        <v>0</v>
      </c>
      <c r="P65" s="57">
        <f t="shared" si="18"/>
        <v>0</v>
      </c>
      <c r="Q65" s="105"/>
      <c r="R65" s="87">
        <f>SUM(E65:P65)</f>
        <v>3076898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93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f>A65+1</f>
        <v>30</v>
      </c>
      <c r="B68" t="s">
        <v>94</v>
      </c>
      <c r="C68" s="2" t="s">
        <v>95</v>
      </c>
      <c r="D68" s="106">
        <f>SUM(E68:P68)</f>
        <v>42518</v>
      </c>
      <c r="E68" s="107">
        <f>'[1]Input Tab'!C50</f>
        <v>42518</v>
      </c>
      <c r="F68" s="107">
        <f>'[1]Input Tab'!D50</f>
        <v>0</v>
      </c>
      <c r="G68" s="107">
        <f>'[1]Input Tab'!E50</f>
        <v>0</v>
      </c>
      <c r="H68" s="107">
        <f>'[1]Input Tab'!F50</f>
        <v>0</v>
      </c>
      <c r="I68" s="107">
        <f>'[1]Input Tab'!G50</f>
        <v>0</v>
      </c>
      <c r="J68" s="107">
        <f>'[1]Input Tab'!H50</f>
        <v>0</v>
      </c>
      <c r="K68" s="107">
        <f>'[1]Input Tab'!I50</f>
        <v>0</v>
      </c>
      <c r="L68" s="107">
        <f>'[1]Input Tab'!J50</f>
        <v>0</v>
      </c>
      <c r="M68" s="107">
        <f>'[1]Input Tab'!K50</f>
        <v>0</v>
      </c>
      <c r="N68" s="107">
        <f>'[1]Input Tab'!L50</f>
        <v>0</v>
      </c>
      <c r="O68" s="107">
        <f>'[1]Input Tab'!M50</f>
        <v>0</v>
      </c>
      <c r="P68" s="107">
        <f>'[1]Input Tab'!N50</f>
        <v>0</v>
      </c>
      <c r="Q68" s="25"/>
      <c r="R68" s="108">
        <f>SUM(E68:P68)</f>
        <v>42518</v>
      </c>
    </row>
    <row r="69" spans="1:18">
      <c r="A69" s="69">
        <f>A68+1</f>
        <v>31</v>
      </c>
      <c r="B69" t="s">
        <v>96</v>
      </c>
      <c r="C69" s="2" t="s">
        <v>97</v>
      </c>
      <c r="D69" s="106">
        <f>SUM(E69:P69)</f>
        <v>89341</v>
      </c>
      <c r="E69" s="107">
        <f>'[1]Input Tab'!C51</f>
        <v>89341</v>
      </c>
      <c r="F69" s="107">
        <f>'[1]Input Tab'!D51</f>
        <v>0</v>
      </c>
      <c r="G69" s="107">
        <f>'[1]Input Tab'!E51</f>
        <v>0</v>
      </c>
      <c r="H69" s="107">
        <f>'[1]Input Tab'!F51</f>
        <v>0</v>
      </c>
      <c r="I69" s="107">
        <f>'[1]Input Tab'!G51</f>
        <v>0</v>
      </c>
      <c r="J69" s="107">
        <f>'[1]Input Tab'!H51</f>
        <v>0</v>
      </c>
      <c r="K69" s="107">
        <f>'[1]Input Tab'!I51</f>
        <v>0</v>
      </c>
      <c r="L69" s="107">
        <f>'[1]Input Tab'!J51</f>
        <v>0</v>
      </c>
      <c r="M69" s="107">
        <f>'[1]Input Tab'!K51</f>
        <v>0</v>
      </c>
      <c r="N69" s="107">
        <f>'[1]Input Tab'!L51</f>
        <v>0</v>
      </c>
      <c r="O69" s="107">
        <f>'[1]Input Tab'!M51</f>
        <v>0</v>
      </c>
      <c r="P69" s="107">
        <f>'[1]Input Tab'!N51</f>
        <v>0</v>
      </c>
      <c r="Q69" s="25"/>
      <c r="R69" s="108">
        <f>SUM(E69:P69)</f>
        <v>89341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98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f>A69+1</f>
        <v>32</v>
      </c>
      <c r="B72" t="s">
        <v>94</v>
      </c>
      <c r="D72" s="69" t="s">
        <v>99</v>
      </c>
      <c r="E72" s="109">
        <f>IF(E68=0," ",E61/E68)</f>
        <v>13.454278188061528</v>
      </c>
      <c r="F72" s="109" t="str">
        <f>IF(F68=0," ",F61/F68)</f>
        <v xml:space="preserve"> </v>
      </c>
      <c r="G72" s="109" t="str">
        <f>IF(G68=0," ",G61/G68)</f>
        <v xml:space="preserve"> </v>
      </c>
      <c r="H72" s="109" t="str">
        <f t="shared" ref="H72:P72" si="19">IF(H68=0," ",H61/H68)</f>
        <v xml:space="preserve"> </v>
      </c>
      <c r="I72" s="109" t="str">
        <f>IF(I68=0," ",I61/I68)</f>
        <v xml:space="preserve"> </v>
      </c>
      <c r="J72" s="109" t="str">
        <f t="shared" si="19"/>
        <v xml:space="preserve"> </v>
      </c>
      <c r="K72" s="109" t="str">
        <f>IF(K68=0," ",K61/K68)</f>
        <v xml:space="preserve"> </v>
      </c>
      <c r="L72" s="109" t="str">
        <f t="shared" si="19"/>
        <v xml:space="preserve"> </v>
      </c>
      <c r="M72" s="109" t="str">
        <f t="shared" si="19"/>
        <v xml:space="preserve"> </v>
      </c>
      <c r="N72" s="109" t="str">
        <f t="shared" si="19"/>
        <v xml:space="preserve"> </v>
      </c>
      <c r="O72" s="109" t="str">
        <f t="shared" si="19"/>
        <v xml:space="preserve"> </v>
      </c>
      <c r="P72" s="109" t="str">
        <f t="shared" si="19"/>
        <v xml:space="preserve"> </v>
      </c>
      <c r="Q72" s="110"/>
      <c r="R72" s="110">
        <f>R61/R68</f>
        <v>13.454278188061528</v>
      </c>
    </row>
    <row r="73" spans="1:18">
      <c r="A73" s="69">
        <f>A72+1</f>
        <v>33</v>
      </c>
      <c r="B73" t="s">
        <v>100</v>
      </c>
      <c r="D73" s="69" t="s">
        <v>101</v>
      </c>
      <c r="E73" s="109">
        <f>IF(E69=0," ",E63/E69)</f>
        <v>27.772915011025173</v>
      </c>
      <c r="F73" s="109" t="str">
        <f>IF(F69=0," ",F63/F69)</f>
        <v xml:space="preserve"> </v>
      </c>
      <c r="G73" s="109" t="str">
        <f t="shared" ref="G73:P73" si="20">IF(G69=0," ",G63/G69)</f>
        <v xml:space="preserve"> </v>
      </c>
      <c r="H73" s="109" t="str">
        <f t="shared" si="20"/>
        <v xml:space="preserve"> </v>
      </c>
      <c r="I73" s="109" t="str">
        <f>IF(I69=0," ",I63/I69)</f>
        <v xml:space="preserve"> </v>
      </c>
      <c r="J73" s="109" t="str">
        <f t="shared" si="20"/>
        <v xml:space="preserve"> </v>
      </c>
      <c r="K73" s="109" t="str">
        <f t="shared" si="20"/>
        <v xml:space="preserve"> </v>
      </c>
      <c r="L73" s="109" t="str">
        <f t="shared" si="20"/>
        <v xml:space="preserve"> </v>
      </c>
      <c r="M73" s="109" t="str">
        <f t="shared" si="20"/>
        <v xml:space="preserve"> </v>
      </c>
      <c r="N73" s="109" t="str">
        <f t="shared" si="20"/>
        <v xml:space="preserve"> </v>
      </c>
      <c r="O73" s="109" t="str">
        <f t="shared" si="20"/>
        <v xml:space="preserve"> </v>
      </c>
      <c r="P73" s="109" t="str">
        <f t="shared" si="20"/>
        <v xml:space="preserve"> </v>
      </c>
      <c r="Q73" s="110"/>
      <c r="R73" s="110">
        <f>R63/R69</f>
        <v>27.772915011025173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102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f>A73+1</f>
        <v>34</v>
      </c>
      <c r="B76" t="s">
        <v>103</v>
      </c>
      <c r="D76" s="76">
        <f t="shared" ref="D76:D82" si="21">SUM(E76:P76)</f>
        <v>113</v>
      </c>
      <c r="E76" s="34">
        <v>113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11"/>
      <c r="R76" s="112">
        <f t="shared" ref="R76:R81" si="22">SUM(E76:P76)</f>
        <v>113</v>
      </c>
    </row>
    <row r="77" spans="1:18">
      <c r="A77" s="69">
        <f t="shared" ref="A77:A82" si="23">A76+1</f>
        <v>35</v>
      </c>
      <c r="B77" t="s">
        <v>104</v>
      </c>
      <c r="D77" s="76">
        <f t="shared" si="21"/>
        <v>13515</v>
      </c>
      <c r="E77" s="34">
        <v>13515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11"/>
      <c r="R77" s="112">
        <f t="shared" si="22"/>
        <v>13515</v>
      </c>
    </row>
    <row r="78" spans="1:18">
      <c r="A78" s="69">
        <f t="shared" si="23"/>
        <v>36</v>
      </c>
      <c r="B78" t="s">
        <v>105</v>
      </c>
      <c r="D78" s="76">
        <f t="shared" si="21"/>
        <v>120</v>
      </c>
      <c r="E78" s="34">
        <v>120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11"/>
      <c r="R78" s="112">
        <f t="shared" si="22"/>
        <v>120</v>
      </c>
    </row>
    <row r="79" spans="1:18">
      <c r="A79" s="69">
        <f t="shared" si="23"/>
        <v>37</v>
      </c>
      <c r="B79" t="s">
        <v>106</v>
      </c>
      <c r="D79" s="76">
        <f t="shared" si="21"/>
        <v>3313555</v>
      </c>
      <c r="E79" s="34">
        <v>3313555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11"/>
      <c r="R79" s="112">
        <f t="shared" si="22"/>
        <v>3313555</v>
      </c>
    </row>
    <row r="80" spans="1:18">
      <c r="A80" s="69">
        <f>A79+1</f>
        <v>38</v>
      </c>
      <c r="B80" s="2" t="s">
        <v>107</v>
      </c>
      <c r="C80" s="2"/>
      <c r="D80" s="76">
        <f t="shared" si="21"/>
        <v>2848373</v>
      </c>
      <c r="E80" s="34">
        <v>2848373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11"/>
      <c r="R80" s="112">
        <f>SUM(E80:P80)</f>
        <v>2848373</v>
      </c>
    </row>
    <row r="81" spans="1:18">
      <c r="A81" s="69">
        <f>A80+1</f>
        <v>39</v>
      </c>
      <c r="B81" s="113" t="s">
        <v>108</v>
      </c>
      <c r="C81" s="113"/>
      <c r="D81" s="76">
        <f t="shared" si="21"/>
        <v>7765</v>
      </c>
      <c r="E81" s="100">
        <v>7765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11"/>
      <c r="R81" s="114">
        <f t="shared" si="22"/>
        <v>7765</v>
      </c>
    </row>
    <row r="82" spans="1:18" s="88" customFormat="1" ht="21.75" customHeight="1">
      <c r="A82" s="96">
        <f t="shared" si="23"/>
        <v>40</v>
      </c>
      <c r="B82" s="83" t="s">
        <v>109</v>
      </c>
      <c r="C82" s="83"/>
      <c r="D82" s="84">
        <f t="shared" si="21"/>
        <v>6183441</v>
      </c>
      <c r="E82" s="57">
        <f t="shared" ref="E82:P82" si="24">SUM(E76:E81)</f>
        <v>6183441</v>
      </c>
      <c r="F82" s="57">
        <f t="shared" si="24"/>
        <v>0</v>
      </c>
      <c r="G82" s="57">
        <f t="shared" si="24"/>
        <v>0</v>
      </c>
      <c r="H82" s="57">
        <f t="shared" si="24"/>
        <v>0</v>
      </c>
      <c r="I82" s="57">
        <f t="shared" si="24"/>
        <v>0</v>
      </c>
      <c r="J82" s="57">
        <f t="shared" si="24"/>
        <v>0</v>
      </c>
      <c r="K82" s="57">
        <f t="shared" si="24"/>
        <v>0</v>
      </c>
      <c r="L82" s="57">
        <f t="shared" si="24"/>
        <v>0</v>
      </c>
      <c r="M82" s="57">
        <f t="shared" si="24"/>
        <v>0</v>
      </c>
      <c r="N82" s="57">
        <f t="shared" si="24"/>
        <v>0</v>
      </c>
      <c r="O82" s="57">
        <f t="shared" si="24"/>
        <v>0</v>
      </c>
      <c r="P82" s="57">
        <f t="shared" si="24"/>
        <v>0</v>
      </c>
      <c r="Q82" s="115"/>
      <c r="R82" s="116">
        <f>SUM(R76:R81)</f>
        <v>6183441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f>A82+1</f>
        <v>41</v>
      </c>
      <c r="B84" s="117" t="s">
        <v>110</v>
      </c>
      <c r="C84" s="117"/>
      <c r="D84" s="118">
        <f>SUM(E84:P84)</f>
        <v>13961428.874600001</v>
      </c>
      <c r="E84" s="57">
        <f t="shared" ref="E84:P84" si="25">E24+E47+E65+E82</f>
        <v>13961428.874600001</v>
      </c>
      <c r="F84" s="57">
        <f t="shared" si="25"/>
        <v>0</v>
      </c>
      <c r="G84" s="57">
        <f t="shared" si="25"/>
        <v>0</v>
      </c>
      <c r="H84" s="57">
        <f t="shared" si="25"/>
        <v>0</v>
      </c>
      <c r="I84" s="57">
        <f t="shared" si="25"/>
        <v>0</v>
      </c>
      <c r="J84" s="57">
        <f t="shared" si="25"/>
        <v>0</v>
      </c>
      <c r="K84" s="57">
        <f t="shared" si="25"/>
        <v>0</v>
      </c>
      <c r="L84" s="57">
        <f t="shared" si="25"/>
        <v>0</v>
      </c>
      <c r="M84" s="57">
        <f t="shared" si="25"/>
        <v>0</v>
      </c>
      <c r="N84" s="57">
        <f t="shared" si="25"/>
        <v>0</v>
      </c>
      <c r="O84" s="57">
        <f t="shared" si="25"/>
        <v>0</v>
      </c>
      <c r="P84" s="57">
        <f t="shared" si="25"/>
        <v>0</v>
      </c>
      <c r="Q84" s="119"/>
      <c r="R84" s="120">
        <f>R24-R47+R65+R82</f>
        <v>25521198.554600004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63</v>
      </c>
      <c r="C86" s="121"/>
      <c r="E86" s="122">
        <v>202101</v>
      </c>
      <c r="F86" s="122">
        <v>202102</v>
      </c>
      <c r="G86" s="122">
        <v>202103</v>
      </c>
      <c r="H86" s="122">
        <v>202104</v>
      </c>
      <c r="I86" s="122">
        <v>202105</v>
      </c>
      <c r="J86" s="122">
        <v>202106</v>
      </c>
      <c r="K86" s="122">
        <v>202107</v>
      </c>
      <c r="L86" s="122">
        <v>202108</v>
      </c>
      <c r="M86" s="122">
        <v>202109</v>
      </c>
      <c r="N86" s="122">
        <v>202110</v>
      </c>
      <c r="O86" s="122">
        <v>202111</v>
      </c>
      <c r="P86" s="122">
        <v>202112</v>
      </c>
      <c r="Q86" s="25"/>
    </row>
    <row r="87" spans="1:18" ht="13.15">
      <c r="B87" s="75" t="s">
        <v>111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f>A84+1</f>
        <v>42</v>
      </c>
      <c r="B88" s="121" t="s">
        <v>112</v>
      </c>
      <c r="C88" s="121"/>
      <c r="D88" s="76">
        <f t="shared" ref="D88:D96" si="26">SUM(E88:P88)</f>
        <v>-593403</v>
      </c>
      <c r="E88" s="34">
        <v>-593403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11"/>
      <c r="R88" s="112">
        <f t="shared" ref="R88:R96" si="27">SUM(E88:P88)</f>
        <v>-593403</v>
      </c>
    </row>
    <row r="89" spans="1:18">
      <c r="A89" s="69">
        <v>45</v>
      </c>
      <c r="B89" s="121" t="s">
        <v>113</v>
      </c>
      <c r="C89" s="121"/>
      <c r="D89" s="76">
        <f t="shared" si="26"/>
        <v>-77000</v>
      </c>
      <c r="E89" s="23">
        <v>-77000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11"/>
      <c r="R89" s="112">
        <f t="shared" si="27"/>
        <v>-77000</v>
      </c>
    </row>
    <row r="90" spans="1:18">
      <c r="A90" s="69">
        <f>A89+1</f>
        <v>46</v>
      </c>
      <c r="B90" s="121" t="s">
        <v>114</v>
      </c>
      <c r="C90" s="121"/>
      <c r="D90" s="76">
        <f t="shared" si="26"/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12">
        <f t="shared" si="27"/>
        <v>0</v>
      </c>
    </row>
    <row r="91" spans="1:18">
      <c r="A91" s="69">
        <f>A90+1</f>
        <v>47</v>
      </c>
      <c r="B91" s="121" t="s">
        <v>115</v>
      </c>
      <c r="C91" s="121"/>
      <c r="D91" s="76">
        <f t="shared" si="26"/>
        <v>-101484</v>
      </c>
      <c r="E91" s="34">
        <v>-101484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12"/>
    </row>
    <row r="92" spans="1:18">
      <c r="A92" s="69">
        <f>A91+1</f>
        <v>48</v>
      </c>
      <c r="B92" s="121" t="s">
        <v>116</v>
      </c>
      <c r="C92" s="121"/>
      <c r="D92" s="76">
        <f t="shared" si="26"/>
        <v>-216599</v>
      </c>
      <c r="E92" s="34">
        <v>-216599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11"/>
      <c r="R92" s="112">
        <f t="shared" si="27"/>
        <v>-216599</v>
      </c>
    </row>
    <row r="93" spans="1:18">
      <c r="A93" s="69">
        <f>+A92+1</f>
        <v>49</v>
      </c>
      <c r="B93" s="2" t="s">
        <v>117</v>
      </c>
      <c r="C93" s="2"/>
      <c r="D93" s="33">
        <f>SUM(E93:P93)</f>
        <v>-5778</v>
      </c>
      <c r="E93" s="125">
        <v>-5778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0</v>
      </c>
      <c r="O93" s="125">
        <v>0</v>
      </c>
      <c r="P93" s="125">
        <v>0</v>
      </c>
      <c r="Q93" s="111"/>
      <c r="R93" s="112">
        <f t="shared" si="27"/>
        <v>-5778</v>
      </c>
    </row>
    <row r="94" spans="1:18">
      <c r="A94" s="69">
        <f>+A93+1</f>
        <v>50</v>
      </c>
      <c r="B94" s="121" t="s">
        <v>118</v>
      </c>
      <c r="C94" s="121"/>
      <c r="D94" s="76">
        <f t="shared" si="26"/>
        <v>-9523</v>
      </c>
      <c r="E94" s="34">
        <v>-9523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11"/>
      <c r="R94" s="112">
        <f t="shared" si="27"/>
        <v>-9523</v>
      </c>
    </row>
    <row r="95" spans="1:18">
      <c r="A95" s="69">
        <f>+A94+1</f>
        <v>51</v>
      </c>
      <c r="B95" s="126" t="s">
        <v>119</v>
      </c>
      <c r="C95" s="126" t="s">
        <v>120</v>
      </c>
      <c r="D95" s="76">
        <f t="shared" si="26"/>
        <v>-148958</v>
      </c>
      <c r="E95" s="100">
        <v>-148958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11"/>
      <c r="R95" s="114">
        <f t="shared" si="27"/>
        <v>-148958</v>
      </c>
    </row>
    <row r="96" spans="1:18" s="88" customFormat="1" ht="20.25" customHeight="1">
      <c r="A96" s="96">
        <f>A95+1</f>
        <v>52</v>
      </c>
      <c r="B96" s="127" t="s">
        <v>121</v>
      </c>
      <c r="C96" s="127"/>
      <c r="D96" s="84">
        <f t="shared" si="26"/>
        <v>-1152745</v>
      </c>
      <c r="E96" s="84">
        <f>SUM(E88:E95)</f>
        <v>-1152745</v>
      </c>
      <c r="F96" s="84">
        <f t="shared" ref="F96:P96" si="28">SUM(F88:F95)</f>
        <v>0</v>
      </c>
      <c r="G96" s="84">
        <f t="shared" si="28"/>
        <v>0</v>
      </c>
      <c r="H96" s="84">
        <f t="shared" si="28"/>
        <v>0</v>
      </c>
      <c r="I96" s="84">
        <f t="shared" si="28"/>
        <v>0</v>
      </c>
      <c r="J96" s="84">
        <f t="shared" si="28"/>
        <v>0</v>
      </c>
      <c r="K96" s="84">
        <f t="shared" si="28"/>
        <v>0</v>
      </c>
      <c r="L96" s="84">
        <f t="shared" si="28"/>
        <v>0</v>
      </c>
      <c r="M96" s="84">
        <f t="shared" si="28"/>
        <v>0</v>
      </c>
      <c r="N96" s="84">
        <f t="shared" si="28"/>
        <v>0</v>
      </c>
      <c r="O96" s="84">
        <f t="shared" si="28"/>
        <v>0</v>
      </c>
      <c r="P96" s="84">
        <f t="shared" si="28"/>
        <v>0</v>
      </c>
      <c r="Q96" s="115"/>
      <c r="R96" s="116">
        <f t="shared" si="27"/>
        <v>-1152745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122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f>A96+1</f>
        <v>53</v>
      </c>
      <c r="B99" s="2" t="s">
        <v>123</v>
      </c>
      <c r="C99" s="2"/>
      <c r="D99" s="76">
        <f>SUM(E99:P99)</f>
        <v>1423401</v>
      </c>
      <c r="E99" s="34">
        <v>1423401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111"/>
      <c r="R99" s="112">
        <f>SUM(E99:P99)</f>
        <v>1423401</v>
      </c>
    </row>
    <row r="100" spans="1:18">
      <c r="A100" s="69">
        <f>A99+1</f>
        <v>54</v>
      </c>
      <c r="B100" s="2" t="s">
        <v>124</v>
      </c>
      <c r="C100" s="2" t="s">
        <v>66</v>
      </c>
      <c r="D100" s="76">
        <f>SUM(E100:P100)</f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f>SUM(E100:P100)</f>
        <v>0</v>
      </c>
    </row>
    <row r="101" spans="1:18">
      <c r="A101" s="128">
        <f>A100+1</f>
        <v>55</v>
      </c>
      <c r="B101" s="8" t="s">
        <v>125</v>
      </c>
      <c r="C101" s="8"/>
      <c r="D101" s="76">
        <f>SUM(E101:P101)</f>
        <v>4536</v>
      </c>
      <c r="E101" s="100">
        <v>4536</v>
      </c>
      <c r="F101" s="100">
        <v>0</v>
      </c>
      <c r="G101" s="100">
        <v>0</v>
      </c>
      <c r="H101" s="100">
        <v>0</v>
      </c>
      <c r="I101" s="100">
        <v>0</v>
      </c>
      <c r="J101" s="100">
        <v>0</v>
      </c>
      <c r="K101" s="100">
        <v>0</v>
      </c>
      <c r="L101" s="100">
        <v>0</v>
      </c>
      <c r="M101" s="100">
        <v>0</v>
      </c>
      <c r="N101" s="100">
        <v>0</v>
      </c>
      <c r="O101" s="100">
        <v>0</v>
      </c>
      <c r="P101" s="100">
        <v>0</v>
      </c>
      <c r="Q101" s="111"/>
      <c r="R101" s="114">
        <f>SUM(E101:P101)</f>
        <v>4536</v>
      </c>
    </row>
    <row r="102" spans="1:18" s="88" customFormat="1" ht="20.25" customHeight="1">
      <c r="A102" s="96">
        <f>A101+1</f>
        <v>56</v>
      </c>
      <c r="B102" s="127" t="s">
        <v>126</v>
      </c>
      <c r="C102" s="127"/>
      <c r="D102" s="84">
        <f>SUM(E102:P102)</f>
        <v>1427937</v>
      </c>
      <c r="E102" s="57">
        <f t="shared" ref="E102:P102" si="29">SUM(E99:E101)</f>
        <v>1427937</v>
      </c>
      <c r="F102" s="57">
        <f t="shared" si="29"/>
        <v>0</v>
      </c>
      <c r="G102" s="57">
        <f t="shared" si="29"/>
        <v>0</v>
      </c>
      <c r="H102" s="57">
        <f t="shared" si="29"/>
        <v>0</v>
      </c>
      <c r="I102" s="57">
        <f t="shared" si="29"/>
        <v>0</v>
      </c>
      <c r="J102" s="57">
        <f t="shared" si="29"/>
        <v>0</v>
      </c>
      <c r="K102" s="57">
        <f t="shared" si="29"/>
        <v>0</v>
      </c>
      <c r="L102" s="57">
        <f t="shared" si="29"/>
        <v>0</v>
      </c>
      <c r="M102" s="57">
        <f t="shared" si="29"/>
        <v>0</v>
      </c>
      <c r="N102" s="57">
        <f t="shared" si="29"/>
        <v>0</v>
      </c>
      <c r="O102" s="57">
        <f t="shared" si="29"/>
        <v>0</v>
      </c>
      <c r="P102" s="57">
        <f t="shared" si="29"/>
        <v>0</v>
      </c>
      <c r="Q102" s="115"/>
      <c r="R102" s="116">
        <f>SUM(E102:P102)</f>
        <v>1427937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127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f>A102+1</f>
        <v>57</v>
      </c>
      <c r="B105" s="2" t="s">
        <v>128</v>
      </c>
      <c r="D105" s="76">
        <f>SUM(E105:P105)</f>
        <v>29873</v>
      </c>
      <c r="E105" s="12">
        <v>25242</v>
      </c>
      <c r="F105" s="12">
        <v>4631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11"/>
      <c r="R105" s="112"/>
    </row>
    <row r="106" spans="1:18">
      <c r="A106" s="69">
        <f>A105+1</f>
        <v>58</v>
      </c>
      <c r="B106" t="s">
        <v>129</v>
      </c>
      <c r="D106" s="76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f>A106+1</f>
        <v>59</v>
      </c>
      <c r="B107" t="s">
        <v>130</v>
      </c>
      <c r="C107" t="s">
        <v>131</v>
      </c>
      <c r="D107" s="76">
        <f>SUM(E107:P107)</f>
        <v>5456</v>
      </c>
      <c r="E107" s="12">
        <v>5456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11"/>
      <c r="R107" s="112"/>
    </row>
    <row r="108" spans="1:18">
      <c r="A108" s="69">
        <f>A107+1</f>
        <v>60</v>
      </c>
      <c r="B108" t="s">
        <v>132</v>
      </c>
      <c r="C108" t="s">
        <v>133</v>
      </c>
      <c r="D108" s="76">
        <f>SUM(E108:P108)</f>
        <v>3638</v>
      </c>
      <c r="E108" s="12">
        <v>3638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11"/>
      <c r="R108" s="112"/>
    </row>
    <row r="109" spans="1:18" s="88" customFormat="1" ht="20.25" customHeight="1">
      <c r="A109" s="69">
        <f>A108+1</f>
        <v>61</v>
      </c>
      <c r="B109" s="127" t="s">
        <v>134</v>
      </c>
      <c r="C109" s="127"/>
      <c r="D109" s="84">
        <f>D105+D106+D107+D108</f>
        <v>38967</v>
      </c>
      <c r="E109" s="84">
        <f>E105+E106+E107+E108</f>
        <v>34336</v>
      </c>
      <c r="F109" s="84">
        <f t="shared" ref="F109:P109" si="30">F105+F106+F107+F108</f>
        <v>4631</v>
      </c>
      <c r="G109" s="84">
        <f t="shared" si="30"/>
        <v>0</v>
      </c>
      <c r="H109" s="84">
        <f t="shared" si="30"/>
        <v>0</v>
      </c>
      <c r="I109" s="84">
        <f t="shared" si="30"/>
        <v>0</v>
      </c>
      <c r="J109" s="84">
        <f t="shared" si="30"/>
        <v>0</v>
      </c>
      <c r="K109" s="84">
        <f t="shared" si="30"/>
        <v>0</v>
      </c>
      <c r="L109" s="84">
        <f t="shared" si="30"/>
        <v>0</v>
      </c>
      <c r="M109" s="84">
        <f t="shared" si="30"/>
        <v>0</v>
      </c>
      <c r="N109" s="84">
        <f t="shared" si="30"/>
        <v>0</v>
      </c>
      <c r="O109" s="84">
        <f t="shared" si="30"/>
        <v>0</v>
      </c>
      <c r="P109" s="84">
        <f t="shared" si="30"/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135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f>A109+1</f>
        <v>62</v>
      </c>
      <c r="B112" t="s">
        <v>136</v>
      </c>
      <c r="D112" s="76">
        <f>SUM(E112:P112)</f>
        <v>-674103</v>
      </c>
      <c r="E112" s="12">
        <v>-674103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11"/>
      <c r="R112" s="112">
        <f t="shared" ref="R112:R123" si="31">SUM(E112:P112)</f>
        <v>-674103</v>
      </c>
    </row>
    <row r="113" spans="1:18">
      <c r="A113" s="69">
        <f>A112+1</f>
        <v>63</v>
      </c>
      <c r="B113" t="s">
        <v>137</v>
      </c>
      <c r="D113" s="76">
        <f t="shared" ref="D113:D123" si="32">SUM(E113:P113)</f>
        <v>834483</v>
      </c>
      <c r="E113" s="12">
        <v>834483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11"/>
      <c r="R113" s="112">
        <f t="shared" si="31"/>
        <v>834483</v>
      </c>
    </row>
    <row r="114" spans="1:18">
      <c r="A114" s="69">
        <f t="shared" ref="A114:A123" si="33">A113+1</f>
        <v>64</v>
      </c>
      <c r="B114" t="s">
        <v>138</v>
      </c>
      <c r="D114" s="76">
        <f t="shared" si="32"/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11"/>
      <c r="R114" s="112">
        <f t="shared" si="31"/>
        <v>0</v>
      </c>
    </row>
    <row r="115" spans="1:18">
      <c r="A115" s="69">
        <f t="shared" si="33"/>
        <v>65</v>
      </c>
      <c r="B115" s="2" t="s">
        <v>139</v>
      </c>
      <c r="C115" s="2"/>
      <c r="D115" s="76">
        <f t="shared" si="32"/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11"/>
      <c r="R115" s="112">
        <f>SUM(E115:P115)</f>
        <v>0</v>
      </c>
    </row>
    <row r="116" spans="1:18">
      <c r="A116" s="69">
        <f t="shared" si="33"/>
        <v>66</v>
      </c>
      <c r="B116" t="s">
        <v>140</v>
      </c>
      <c r="D116" s="76">
        <f t="shared" si="32"/>
        <v>2868984</v>
      </c>
      <c r="E116" s="12">
        <v>2868984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11"/>
      <c r="R116" s="112">
        <f t="shared" si="31"/>
        <v>2868984</v>
      </c>
    </row>
    <row r="117" spans="1:18">
      <c r="A117" s="69">
        <f t="shared" si="33"/>
        <v>67</v>
      </c>
      <c r="B117" s="2" t="s">
        <v>141</v>
      </c>
      <c r="C117" s="2"/>
      <c r="D117" s="76">
        <f t="shared" si="32"/>
        <v>1567174</v>
      </c>
      <c r="E117" s="12">
        <v>1567174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11"/>
      <c r="R117" s="112">
        <f t="shared" si="31"/>
        <v>1567174</v>
      </c>
    </row>
    <row r="118" spans="1:18">
      <c r="A118" s="69">
        <f t="shared" si="33"/>
        <v>68</v>
      </c>
      <c r="B118" t="s">
        <v>142</v>
      </c>
      <c r="D118" s="76">
        <f t="shared" si="32"/>
        <v>-2909737</v>
      </c>
      <c r="E118" s="12">
        <v>-2909737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1"/>
      <c r="R118" s="112">
        <f t="shared" si="31"/>
        <v>-2909737</v>
      </c>
    </row>
    <row r="119" spans="1:18">
      <c r="A119" s="69">
        <f t="shared" si="33"/>
        <v>69</v>
      </c>
      <c r="B119" t="s">
        <v>143</v>
      </c>
      <c r="D119" s="76">
        <f t="shared" si="32"/>
        <v>-2367</v>
      </c>
      <c r="E119" s="12">
        <v>-2367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11"/>
      <c r="R119" s="112"/>
    </row>
    <row r="120" spans="1:18">
      <c r="A120" s="69">
        <f t="shared" si="33"/>
        <v>70</v>
      </c>
      <c r="B120" t="s">
        <v>144</v>
      </c>
      <c r="D120" s="76">
        <f t="shared" si="32"/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f t="shared" si="33"/>
        <v>71</v>
      </c>
      <c r="B121" t="s">
        <v>145</v>
      </c>
      <c r="D121" s="76">
        <f t="shared" si="32"/>
        <v>-1251637</v>
      </c>
      <c r="E121" s="12">
        <v>-1251637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11"/>
      <c r="R121" s="112">
        <f t="shared" si="31"/>
        <v>-1251637</v>
      </c>
    </row>
    <row r="122" spans="1:18">
      <c r="A122" s="69">
        <f t="shared" si="33"/>
        <v>72</v>
      </c>
      <c r="B122" s="2" t="s">
        <v>146</v>
      </c>
      <c r="C122" s="2"/>
      <c r="D122" s="76">
        <f t="shared" si="32"/>
        <v>111045</v>
      </c>
      <c r="E122" s="12">
        <v>111045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f>SUM(E122:P122)</f>
        <v>111045</v>
      </c>
    </row>
    <row r="123" spans="1:18">
      <c r="A123" s="69">
        <f t="shared" si="33"/>
        <v>73</v>
      </c>
      <c r="B123" s="113" t="s">
        <v>147</v>
      </c>
      <c r="C123" s="113"/>
      <c r="D123" s="76">
        <f t="shared" si="32"/>
        <v>-111045</v>
      </c>
      <c r="E123" s="130">
        <v>-111045</v>
      </c>
      <c r="F123" s="130">
        <v>0</v>
      </c>
      <c r="G123" s="130">
        <v>0</v>
      </c>
      <c r="H123" s="130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f t="shared" si="31"/>
        <v>-111045</v>
      </c>
    </row>
    <row r="124" spans="1:18" ht="22.5" customHeight="1">
      <c r="A124" s="131">
        <f>+A123+1</f>
        <v>74</v>
      </c>
      <c r="B124" s="127" t="s">
        <v>148</v>
      </c>
      <c r="C124" s="127"/>
      <c r="D124" s="84">
        <f>SUM(E124:P124)</f>
        <v>432797</v>
      </c>
      <c r="E124" s="132">
        <f>SUM(E112:E123)</f>
        <v>432797</v>
      </c>
      <c r="F124" s="132">
        <f t="shared" ref="F124:P124" si="34">SUM(F112:F123)</f>
        <v>0</v>
      </c>
      <c r="G124" s="132">
        <f t="shared" si="34"/>
        <v>0</v>
      </c>
      <c r="H124" s="132">
        <f t="shared" si="34"/>
        <v>0</v>
      </c>
      <c r="I124" s="132">
        <f t="shared" si="34"/>
        <v>0</v>
      </c>
      <c r="J124" s="132">
        <f t="shared" si="34"/>
        <v>0</v>
      </c>
      <c r="K124" s="132">
        <f t="shared" si="34"/>
        <v>0</v>
      </c>
      <c r="L124" s="132">
        <f t="shared" si="34"/>
        <v>0</v>
      </c>
      <c r="M124" s="132">
        <f t="shared" si="34"/>
        <v>0</v>
      </c>
      <c r="N124" s="132">
        <f t="shared" si="34"/>
        <v>0</v>
      </c>
      <c r="O124" s="132">
        <f t="shared" si="34"/>
        <v>0</v>
      </c>
      <c r="P124" s="132">
        <f t="shared" si="34"/>
        <v>0</v>
      </c>
      <c r="Q124" s="111"/>
      <c r="R124" s="133">
        <f>SUM(R112:R123)</f>
        <v>435164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f>A124+1</f>
        <v>75</v>
      </c>
      <c r="B127" s="4" t="s">
        <v>149</v>
      </c>
      <c r="C127" s="4"/>
      <c r="D127" s="134">
        <f>SUM(E127:P127)</f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111"/>
      <c r="R127" s="112">
        <f>SUM(E127:P127)</f>
        <v>0</v>
      </c>
    </row>
    <row r="128" spans="1:18" ht="18.75" customHeight="1">
      <c r="A128" s="131">
        <f>A127+1</f>
        <v>76</v>
      </c>
      <c r="B128" s="127" t="s">
        <v>150</v>
      </c>
      <c r="C128" s="127"/>
      <c r="D128" s="100">
        <f>SUM(E128:P128)</f>
        <v>0</v>
      </c>
      <c r="E128" s="57">
        <f t="shared" ref="E128:P128" si="35">IF(E24=0," ",E127)</f>
        <v>0</v>
      </c>
      <c r="F128" s="57" t="str">
        <f t="shared" si="35"/>
        <v xml:space="preserve"> </v>
      </c>
      <c r="G128" s="57" t="str">
        <f t="shared" si="35"/>
        <v xml:space="preserve"> </v>
      </c>
      <c r="H128" s="57" t="str">
        <f t="shared" si="35"/>
        <v xml:space="preserve"> </v>
      </c>
      <c r="I128" s="57" t="str">
        <f t="shared" si="35"/>
        <v xml:space="preserve"> </v>
      </c>
      <c r="J128" s="57" t="str">
        <f t="shared" si="35"/>
        <v xml:space="preserve"> </v>
      </c>
      <c r="K128" s="57" t="str">
        <f t="shared" si="35"/>
        <v xml:space="preserve"> </v>
      </c>
      <c r="L128" s="57" t="str">
        <f t="shared" si="35"/>
        <v xml:space="preserve"> </v>
      </c>
      <c r="M128" s="57" t="str">
        <f t="shared" si="35"/>
        <v xml:space="preserve"> </v>
      </c>
      <c r="N128" s="57" t="str">
        <f t="shared" si="35"/>
        <v xml:space="preserve"> </v>
      </c>
      <c r="O128" s="57" t="str">
        <f t="shared" si="35"/>
        <v xml:space="preserve"> </v>
      </c>
      <c r="P128" s="57" t="str">
        <f t="shared" si="35"/>
        <v xml:space="preserve"> </v>
      </c>
      <c r="Q128" s="111"/>
      <c r="R128" s="112">
        <f>SUM(E128:P128)</f>
        <v>0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f>A128+1</f>
        <v>77</v>
      </c>
      <c r="B131" s="121" t="s">
        <v>151</v>
      </c>
      <c r="C131" s="121"/>
      <c r="D131" s="34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f>SUM(E131:P131)</f>
        <v>0</v>
      </c>
      <c r="S131" s="135" t="s">
        <v>63</v>
      </c>
    </row>
    <row r="132" spans="1:19">
      <c r="A132" s="128">
        <f>A131+1</f>
        <v>78</v>
      </c>
      <c r="B132" s="136" t="s">
        <v>152</v>
      </c>
      <c r="C132" s="136"/>
      <c r="D132" s="100">
        <f>SUM(E132:P132)</f>
        <v>14</v>
      </c>
      <c r="E132" s="100">
        <v>14</v>
      </c>
      <c r="F132" s="100">
        <v>0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11"/>
      <c r="R132" s="114">
        <f>SUM(E132:P132)</f>
        <v>14</v>
      </c>
    </row>
    <row r="133" spans="1:19" ht="17.25" customHeight="1">
      <c r="A133" s="69">
        <f>A132+1</f>
        <v>79</v>
      </c>
      <c r="B133" s="61" t="s">
        <v>153</v>
      </c>
      <c r="C133" s="61"/>
      <c r="D133" s="102">
        <f>SUM(E133:P133)</f>
        <v>14</v>
      </c>
      <c r="E133" s="102">
        <f>E132-E131</f>
        <v>14</v>
      </c>
      <c r="F133" s="102">
        <f t="shared" ref="F133:P133" si="36">F132-F131</f>
        <v>0</v>
      </c>
      <c r="G133" s="102">
        <f t="shared" si="36"/>
        <v>0</v>
      </c>
      <c r="H133" s="102">
        <f t="shared" si="36"/>
        <v>0</v>
      </c>
      <c r="I133" s="102">
        <f t="shared" si="36"/>
        <v>0</v>
      </c>
      <c r="J133" s="102">
        <f t="shared" si="36"/>
        <v>0</v>
      </c>
      <c r="K133" s="102">
        <f t="shared" si="36"/>
        <v>0</v>
      </c>
      <c r="L133" s="102">
        <f t="shared" si="36"/>
        <v>0</v>
      </c>
      <c r="M133" s="102">
        <f t="shared" si="36"/>
        <v>0</v>
      </c>
      <c r="N133" s="102">
        <f t="shared" si="36"/>
        <v>0</v>
      </c>
      <c r="O133" s="102">
        <f t="shared" si="36"/>
        <v>0</v>
      </c>
      <c r="P133" s="102">
        <f t="shared" si="36"/>
        <v>0</v>
      </c>
      <c r="Q133" s="111"/>
      <c r="R133" s="112">
        <f>SUM(E133:P133)</f>
        <v>14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f>A133+1</f>
        <v>80</v>
      </c>
      <c r="B135" s="121" t="s">
        <v>154</v>
      </c>
      <c r="C135" s="121"/>
      <c r="D135" s="34">
        <f>SUM(E135:P135)</f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f>SUM(E135:P135)</f>
        <v>0</v>
      </c>
      <c r="S135" s="135" t="s">
        <v>63</v>
      </c>
    </row>
    <row r="136" spans="1:19">
      <c r="A136" s="69">
        <f>A135+1</f>
        <v>81</v>
      </c>
      <c r="B136" s="121" t="s">
        <v>155</v>
      </c>
      <c r="C136" s="121"/>
      <c r="D136" s="34">
        <f>SUM(E136:P136)</f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f>A136+1</f>
        <v>82</v>
      </c>
      <c r="B137" s="126" t="s">
        <v>156</v>
      </c>
      <c r="C137" s="136"/>
      <c r="D137" s="100">
        <f>SUM(E137:P137)</f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f>SUM(E137:P137)</f>
        <v>0</v>
      </c>
    </row>
    <row r="138" spans="1:19" ht="17.25" customHeight="1">
      <c r="A138" s="69">
        <f>A137+1</f>
        <v>83</v>
      </c>
      <c r="B138" s="61" t="s">
        <v>157</v>
      </c>
      <c r="C138" s="61"/>
      <c r="D138" s="102">
        <f>E138+F138+G138+H138+I138+J138+K138</f>
        <v>0</v>
      </c>
      <c r="E138" s="102">
        <f>E135+E136+E137</f>
        <v>0</v>
      </c>
      <c r="F138" s="102">
        <f t="shared" ref="F138:P138" si="37">F135+F136+F137</f>
        <v>0</v>
      </c>
      <c r="G138" s="102">
        <f t="shared" si="37"/>
        <v>0</v>
      </c>
      <c r="H138" s="102">
        <f t="shared" si="37"/>
        <v>0</v>
      </c>
      <c r="I138" s="102">
        <f t="shared" si="37"/>
        <v>0</v>
      </c>
      <c r="J138" s="102">
        <f t="shared" si="37"/>
        <v>0</v>
      </c>
      <c r="K138" s="102">
        <f t="shared" si="37"/>
        <v>0</v>
      </c>
      <c r="L138" s="102">
        <f t="shared" si="37"/>
        <v>0</v>
      </c>
      <c r="M138" s="102">
        <f t="shared" si="37"/>
        <v>0</v>
      </c>
      <c r="N138" s="102">
        <f t="shared" si="37"/>
        <v>0</v>
      </c>
      <c r="O138" s="102">
        <f t="shared" si="37"/>
        <v>0</v>
      </c>
      <c r="P138" s="102">
        <f t="shared" si="37"/>
        <v>0</v>
      </c>
      <c r="Q138" s="102">
        <f>Q135+Q136+Q137</f>
        <v>0</v>
      </c>
      <c r="R138" s="102">
        <f>R135+R136+R137</f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f>A138+1</f>
        <v>84</v>
      </c>
      <c r="B140" s="83" t="s">
        <v>158</v>
      </c>
      <c r="C140" s="83"/>
      <c r="D140" s="84">
        <f>SUM(E140:P140)</f>
        <v>432811</v>
      </c>
      <c r="E140" s="57">
        <f t="shared" ref="E140:P140" si="38">IF(E24=0," ",E124+E128+E133)</f>
        <v>432811</v>
      </c>
      <c r="F140" s="57" t="str">
        <f t="shared" si="38"/>
        <v xml:space="preserve"> </v>
      </c>
      <c r="G140" s="57" t="str">
        <f t="shared" si="38"/>
        <v xml:space="preserve"> </v>
      </c>
      <c r="H140" s="57" t="str">
        <f t="shared" si="38"/>
        <v xml:space="preserve"> </v>
      </c>
      <c r="I140" s="57" t="str">
        <f t="shared" si="38"/>
        <v xml:space="preserve"> </v>
      </c>
      <c r="J140" s="57" t="str">
        <f t="shared" si="38"/>
        <v xml:space="preserve"> </v>
      </c>
      <c r="K140" s="57" t="str">
        <f t="shared" si="38"/>
        <v xml:space="preserve"> </v>
      </c>
      <c r="L140" s="57" t="str">
        <f t="shared" si="38"/>
        <v xml:space="preserve"> </v>
      </c>
      <c r="M140" s="57" t="str">
        <f t="shared" si="38"/>
        <v xml:space="preserve"> </v>
      </c>
      <c r="N140" s="57" t="str">
        <f t="shared" si="38"/>
        <v xml:space="preserve"> </v>
      </c>
      <c r="O140" s="57" t="str">
        <f t="shared" si="38"/>
        <v xml:space="preserve"> </v>
      </c>
      <c r="P140" s="57" t="str">
        <f t="shared" si="38"/>
        <v xml:space="preserve"> </v>
      </c>
      <c r="Q140" s="111"/>
      <c r="R140" s="112">
        <f>SUM(F140:Q140)</f>
        <v>0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f>A140+1</f>
        <v>85</v>
      </c>
      <c r="B142" s="140" t="s">
        <v>13</v>
      </c>
      <c r="C142" s="140"/>
      <c r="D142" s="141">
        <f>SUM(E142:P142)</f>
        <v>14703767.874600001</v>
      </c>
      <c r="E142" s="142">
        <f t="shared" ref="E142:P142" si="39">IF(E24=0," ",E84+E96+E102+E109+E140+E138)</f>
        <v>14703767.874600001</v>
      </c>
      <c r="F142" s="142" t="str">
        <f t="shared" si="39"/>
        <v xml:space="preserve"> </v>
      </c>
      <c r="G142" s="142" t="str">
        <f t="shared" si="39"/>
        <v xml:space="preserve"> </v>
      </c>
      <c r="H142" s="142" t="str">
        <f t="shared" si="39"/>
        <v xml:space="preserve"> </v>
      </c>
      <c r="I142" s="142" t="str">
        <f t="shared" si="39"/>
        <v xml:space="preserve"> </v>
      </c>
      <c r="J142" s="142" t="str">
        <f t="shared" si="39"/>
        <v xml:space="preserve"> </v>
      </c>
      <c r="K142" s="142" t="str">
        <f t="shared" si="39"/>
        <v xml:space="preserve"> </v>
      </c>
      <c r="L142" s="142" t="str">
        <f t="shared" si="39"/>
        <v xml:space="preserve"> </v>
      </c>
      <c r="M142" s="142" t="str">
        <f t="shared" si="39"/>
        <v xml:space="preserve"> </v>
      </c>
      <c r="N142" s="142" t="str">
        <f t="shared" si="39"/>
        <v xml:space="preserve"> </v>
      </c>
      <c r="O142" s="142" t="str">
        <f t="shared" si="39"/>
        <v xml:space="preserve"> </v>
      </c>
      <c r="P142" s="142" t="str">
        <f t="shared" si="39"/>
        <v xml:space="preserve"> 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2E4C-D5EB-4B67-98ED-6DBD1BD35DF8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160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161</v>
      </c>
      <c r="B7" s="149">
        <v>44227</v>
      </c>
      <c r="C7" s="149">
        <f>EOMONTH(B7,1)</f>
        <v>44255</v>
      </c>
      <c r="D7" s="149">
        <f t="shared" ref="D7:M7" si="0">EOMONTH(C7,1)</f>
        <v>44286</v>
      </c>
      <c r="E7" s="149">
        <f t="shared" si="0"/>
        <v>44316</v>
      </c>
      <c r="F7" s="149">
        <f t="shared" si="0"/>
        <v>44347</v>
      </c>
      <c r="G7" s="149">
        <f t="shared" si="0"/>
        <v>44377</v>
      </c>
      <c r="H7" s="149">
        <f t="shared" si="0"/>
        <v>44408</v>
      </c>
      <c r="I7" s="149">
        <f t="shared" si="0"/>
        <v>44439</v>
      </c>
      <c r="J7" s="149">
        <f t="shared" si="0"/>
        <v>44469</v>
      </c>
      <c r="K7" s="149">
        <f t="shared" si="0"/>
        <v>44500</v>
      </c>
      <c r="L7" s="149">
        <f t="shared" si="0"/>
        <v>44530</v>
      </c>
      <c r="M7" s="149">
        <f t="shared" si="0"/>
        <v>44561</v>
      </c>
      <c r="N7" s="150" t="s">
        <v>162</v>
      </c>
    </row>
    <row r="8" spans="1:17" ht="24.95" customHeight="1">
      <c r="A8" s="151" t="s">
        <v>163</v>
      </c>
      <c r="B8" s="152">
        <f>'[1]Input Tab'!C54</f>
        <v>523729</v>
      </c>
      <c r="C8" s="152">
        <f>'[1]Input Tab'!D54</f>
        <v>0</v>
      </c>
      <c r="D8" s="152">
        <f>'[1]Input Tab'!E54</f>
        <v>0</v>
      </c>
      <c r="E8" s="152">
        <f>'[1]Input Tab'!F54</f>
        <v>0</v>
      </c>
      <c r="F8" s="152">
        <f>'[1]Input Tab'!G54</f>
        <v>0</v>
      </c>
      <c r="G8" s="152">
        <f>'[1]Input Tab'!H54</f>
        <v>0</v>
      </c>
      <c r="H8" s="152">
        <f>'[1]Input Tab'!I54</f>
        <v>0</v>
      </c>
      <c r="I8" s="152">
        <f>'[1]Input Tab'!J54</f>
        <v>0</v>
      </c>
      <c r="J8" s="152">
        <f>'[1]Input Tab'!K54</f>
        <v>0</v>
      </c>
      <c r="K8" s="152">
        <f>'[1]Input Tab'!L54</f>
        <v>0</v>
      </c>
      <c r="L8" s="152">
        <f>'[1]Input Tab'!M54</f>
        <v>0</v>
      </c>
      <c r="M8" s="152">
        <f>'[1]Input Tab'!N54</f>
        <v>0</v>
      </c>
      <c r="N8" s="153">
        <f t="shared" ref="N8:N13" si="1">SUM(B8:M8)</f>
        <v>523729</v>
      </c>
      <c r="P8" s="154"/>
    </row>
    <row r="9" spans="1:17" ht="24.95" customHeight="1">
      <c r="A9" s="155" t="s">
        <v>164</v>
      </c>
      <c r="B9" s="156">
        <f>-310534094/1000</f>
        <v>-310534.09399999998</v>
      </c>
      <c r="C9" s="157">
        <f>IF(C8=0,0,-B10)</f>
        <v>0</v>
      </c>
      <c r="D9" s="157">
        <f t="shared" ref="D9:M9" si="2">IF(D8=0,0,-C10)</f>
        <v>0</v>
      </c>
      <c r="E9" s="157">
        <f t="shared" si="2"/>
        <v>0</v>
      </c>
      <c r="F9" s="157">
        <f t="shared" si="2"/>
        <v>0</v>
      </c>
      <c r="G9" s="157">
        <f t="shared" si="2"/>
        <v>0</v>
      </c>
      <c r="H9" s="157">
        <f t="shared" si="2"/>
        <v>0</v>
      </c>
      <c r="I9" s="157">
        <f t="shared" si="2"/>
        <v>0</v>
      </c>
      <c r="J9" s="157">
        <f t="shared" si="2"/>
        <v>0</v>
      </c>
      <c r="K9" s="157">
        <f t="shared" si="2"/>
        <v>0</v>
      </c>
      <c r="L9" s="157">
        <f t="shared" si="2"/>
        <v>0</v>
      </c>
      <c r="M9" s="157">
        <f t="shared" si="2"/>
        <v>0</v>
      </c>
      <c r="N9" s="153">
        <f t="shared" si="1"/>
        <v>-310534.09399999998</v>
      </c>
    </row>
    <row r="10" spans="1:17" ht="24.95" customHeight="1">
      <c r="A10" s="155" t="s">
        <v>165</v>
      </c>
      <c r="B10" s="152">
        <f>'[1]Input Tab'!C55</f>
        <v>291212</v>
      </c>
      <c r="C10" s="152">
        <f>'[1]Input Tab'!D55</f>
        <v>0</v>
      </c>
      <c r="D10" s="152">
        <f>'[1]Input Tab'!E55</f>
        <v>0</v>
      </c>
      <c r="E10" s="152">
        <f>'[1]Input Tab'!F55</f>
        <v>0</v>
      </c>
      <c r="F10" s="152">
        <f>'[1]Input Tab'!G55</f>
        <v>0</v>
      </c>
      <c r="G10" s="152">
        <f>'[1]Input Tab'!H55</f>
        <v>0</v>
      </c>
      <c r="H10" s="152">
        <f>'[1]Input Tab'!I55</f>
        <v>0</v>
      </c>
      <c r="I10" s="152">
        <f>'[1]Input Tab'!J55</f>
        <v>0</v>
      </c>
      <c r="J10" s="152">
        <f>'[1]Input Tab'!K55</f>
        <v>0</v>
      </c>
      <c r="K10" s="152">
        <f>'[1]Input Tab'!L55</f>
        <v>0</v>
      </c>
      <c r="L10" s="152">
        <f>'[1]Input Tab'!M55</f>
        <v>0</v>
      </c>
      <c r="M10" s="152">
        <f>'[1]Input Tab'!N55</f>
        <v>0</v>
      </c>
      <c r="N10" s="153">
        <f t="shared" si="1"/>
        <v>291212</v>
      </c>
      <c r="P10" s="158"/>
      <c r="Q10" s="158"/>
    </row>
    <row r="11" spans="1:17" ht="30.75" customHeight="1">
      <c r="A11" s="159" t="s">
        <v>166</v>
      </c>
      <c r="B11" s="160">
        <f t="shared" ref="B11:L11" si="3">SUM(B8:B10)</f>
        <v>504406.90600000002</v>
      </c>
      <c r="C11" s="160">
        <f t="shared" si="3"/>
        <v>0</v>
      </c>
      <c r="D11" s="160">
        <f t="shared" si="3"/>
        <v>0</v>
      </c>
      <c r="E11" s="160">
        <f t="shared" si="3"/>
        <v>0</v>
      </c>
      <c r="F11" s="160">
        <f t="shared" si="3"/>
        <v>0</v>
      </c>
      <c r="G11" s="160">
        <f t="shared" si="3"/>
        <v>0</v>
      </c>
      <c r="H11" s="160">
        <f t="shared" si="3"/>
        <v>0</v>
      </c>
      <c r="I11" s="160">
        <f t="shared" si="3"/>
        <v>0</v>
      </c>
      <c r="J11" s="160">
        <f t="shared" si="3"/>
        <v>0</v>
      </c>
      <c r="K11" s="160">
        <f t="shared" si="3"/>
        <v>0</v>
      </c>
      <c r="L11" s="160">
        <f t="shared" si="3"/>
        <v>0</v>
      </c>
      <c r="M11" s="160">
        <f>SUM(M8:M10)</f>
        <v>0</v>
      </c>
      <c r="N11" s="161">
        <f t="shared" si="1"/>
        <v>504406.90600000002</v>
      </c>
      <c r="P11" s="156"/>
      <c r="Q11" s="154"/>
    </row>
    <row r="12" spans="1:17" ht="32.25" customHeight="1">
      <c r="A12" s="162" t="s">
        <v>167</v>
      </c>
      <c r="B12" s="163">
        <f>'[1]Input Tab'!C56</f>
        <v>556117</v>
      </c>
      <c r="C12" s="163">
        <f>'[1]Input Tab'!D56</f>
        <v>486363</v>
      </c>
      <c r="D12" s="163">
        <f>'[1]Input Tab'!E56</f>
        <v>477535</v>
      </c>
      <c r="E12" s="163">
        <f>'[1]Input Tab'!F56</f>
        <v>431246</v>
      </c>
      <c r="F12" s="163">
        <f>'[1]Input Tab'!G56</f>
        <v>432473</v>
      </c>
      <c r="G12" s="163">
        <f>'[1]Input Tab'!H56</f>
        <v>424693</v>
      </c>
      <c r="H12" s="163">
        <f>'[1]Input Tab'!I56</f>
        <v>490670</v>
      </c>
      <c r="I12" s="163">
        <f>'[1]Input Tab'!J56</f>
        <v>464617</v>
      </c>
      <c r="J12" s="163">
        <f>'[1]Input Tab'!K56</f>
        <v>435934</v>
      </c>
      <c r="K12" s="163">
        <f>'[1]Input Tab'!L56</f>
        <v>436959</v>
      </c>
      <c r="L12" s="163">
        <f>'[1]Input Tab'!M56</f>
        <v>468856</v>
      </c>
      <c r="M12" s="163">
        <f>'[1]Input Tab'!N56</f>
        <v>553150</v>
      </c>
      <c r="N12" s="164">
        <f>SUM(B12)</f>
        <v>556117</v>
      </c>
      <c r="P12" s="106" t="s">
        <v>168</v>
      </c>
    </row>
    <row r="13" spans="1:17" ht="38.25" customHeight="1">
      <c r="A13" s="165" t="s">
        <v>169</v>
      </c>
      <c r="B13" s="166">
        <f>B11-B12</f>
        <v>-51710.093999999983</v>
      </c>
      <c r="C13" s="166" t="str">
        <f>IF(C8=0," ",C11-C12)</f>
        <v xml:space="preserve"> </v>
      </c>
      <c r="D13" s="166" t="str">
        <f t="shared" ref="D13:M13" si="4">IF(D8=0," ",D11-D12)</f>
        <v xml:space="preserve"> </v>
      </c>
      <c r="E13" s="166" t="str">
        <f t="shared" si="4"/>
        <v xml:space="preserve"> </v>
      </c>
      <c r="F13" s="166" t="str">
        <f t="shared" si="4"/>
        <v xml:space="preserve"> </v>
      </c>
      <c r="G13" s="166" t="str">
        <f t="shared" si="4"/>
        <v xml:space="preserve"> </v>
      </c>
      <c r="H13" s="166" t="str">
        <f t="shared" si="4"/>
        <v xml:space="preserve"> </v>
      </c>
      <c r="I13" s="166" t="str">
        <f t="shared" si="4"/>
        <v xml:space="preserve"> </v>
      </c>
      <c r="J13" s="166" t="str">
        <f t="shared" si="4"/>
        <v xml:space="preserve"> </v>
      </c>
      <c r="K13" s="166" t="str">
        <f t="shared" si="4"/>
        <v xml:space="preserve"> </v>
      </c>
      <c r="L13" s="166" t="str">
        <f t="shared" si="4"/>
        <v xml:space="preserve"> </v>
      </c>
      <c r="M13" s="166" t="str">
        <f t="shared" si="4"/>
        <v xml:space="preserve"> </v>
      </c>
      <c r="N13" s="167">
        <f t="shared" si="1"/>
        <v>-51710.093999999983</v>
      </c>
    </row>
    <row r="14" spans="1:17" ht="42.75" customHeight="1">
      <c r="A14" s="165" t="s">
        <v>170</v>
      </c>
      <c r="B14" s="168">
        <f>'[1]Input Tab'!C57</f>
        <v>18.11</v>
      </c>
      <c r="C14" s="168">
        <f>'[1]Input Tab'!D57</f>
        <v>18.11</v>
      </c>
      <c r="D14" s="168">
        <f>'[1]Input Tab'!E57</f>
        <v>18.11</v>
      </c>
      <c r="E14" s="168">
        <f>'[1]Input Tab'!F57</f>
        <v>18.11</v>
      </c>
      <c r="F14" s="168">
        <f>'[1]Input Tab'!G57</f>
        <v>18.11</v>
      </c>
      <c r="G14" s="168">
        <f>'[1]Input Tab'!H57</f>
        <v>18.11</v>
      </c>
      <c r="H14" s="168">
        <f>'[1]Input Tab'!I57</f>
        <v>18.11</v>
      </c>
      <c r="I14" s="168">
        <f>'[1]Input Tab'!J57</f>
        <v>18.11</v>
      </c>
      <c r="J14" s="168">
        <f>'[1]Input Tab'!K57</f>
        <v>18.11</v>
      </c>
      <c r="K14" s="168">
        <f>'[1]Input Tab'!L57</f>
        <v>18.11</v>
      </c>
      <c r="L14" s="168">
        <f>'[1]Input Tab'!M57</f>
        <v>18.11</v>
      </c>
      <c r="M14" s="168">
        <f>'[1]Input Tab'!N57</f>
        <v>18.11</v>
      </c>
      <c r="N14" s="153"/>
    </row>
    <row r="15" spans="1:17" ht="30.75" customHeight="1" thickBot="1">
      <c r="A15" s="169" t="s">
        <v>171</v>
      </c>
      <c r="B15" s="170">
        <f>B13*B14</f>
        <v>-936469.8023399997</v>
      </c>
      <c r="C15" s="170">
        <f>IF(C8=0,0,C13*C14)</f>
        <v>0</v>
      </c>
      <c r="D15" s="170">
        <f t="shared" ref="D15:M15" si="5">IF(D8=0,0,D13*D14)</f>
        <v>0</v>
      </c>
      <c r="E15" s="170">
        <f t="shared" si="5"/>
        <v>0</v>
      </c>
      <c r="F15" s="170">
        <f t="shared" si="5"/>
        <v>0</v>
      </c>
      <c r="G15" s="170">
        <f t="shared" si="5"/>
        <v>0</v>
      </c>
      <c r="H15" s="170">
        <f t="shared" si="5"/>
        <v>0</v>
      </c>
      <c r="I15" s="170">
        <f t="shared" si="5"/>
        <v>0</v>
      </c>
      <c r="J15" s="170">
        <f t="shared" si="5"/>
        <v>0</v>
      </c>
      <c r="K15" s="170">
        <f t="shared" si="5"/>
        <v>0</v>
      </c>
      <c r="L15" s="170">
        <f t="shared" si="5"/>
        <v>0</v>
      </c>
      <c r="M15" s="170">
        <f t="shared" si="5"/>
        <v>0</v>
      </c>
      <c r="N15" s="170">
        <f>SUM(B15:M15)</f>
        <v>-936469.8023399997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172</v>
      </c>
      <c r="B18" s="174">
        <f>B7</f>
        <v>44227</v>
      </c>
      <c r="C18" s="174">
        <f t="shared" ref="C18:N18" si="6">C7</f>
        <v>44255</v>
      </c>
      <c r="D18" s="174">
        <f t="shared" si="6"/>
        <v>44286</v>
      </c>
      <c r="E18" s="174">
        <f t="shared" si="6"/>
        <v>44316</v>
      </c>
      <c r="F18" s="174">
        <f t="shared" si="6"/>
        <v>44347</v>
      </c>
      <c r="G18" s="174">
        <f t="shared" si="6"/>
        <v>44377</v>
      </c>
      <c r="H18" s="174">
        <f t="shared" si="6"/>
        <v>44408</v>
      </c>
      <c r="I18" s="174">
        <f t="shared" si="6"/>
        <v>44439</v>
      </c>
      <c r="J18" s="174">
        <f t="shared" si="6"/>
        <v>44469</v>
      </c>
      <c r="K18" s="174">
        <f t="shared" si="6"/>
        <v>44500</v>
      </c>
      <c r="L18" s="174">
        <f t="shared" si="6"/>
        <v>44530</v>
      </c>
      <c r="M18" s="174">
        <f t="shared" si="6"/>
        <v>44561</v>
      </c>
      <c r="N18" s="149" t="str">
        <f t="shared" si="6"/>
        <v>YTD</v>
      </c>
    </row>
    <row r="19" spans="1:14" ht="29.25" customHeight="1">
      <c r="A19" s="175" t="s">
        <v>173</v>
      </c>
      <c r="B19" s="176">
        <f>IF(B8=0," ",B15*-1)</f>
        <v>936469.8023399997</v>
      </c>
      <c r="C19" s="176" t="str">
        <f>IF(C8=0," ",C15*-1)</f>
        <v xml:space="preserve"> </v>
      </c>
      <c r="D19" s="176" t="str">
        <f t="shared" ref="D19:M19" si="7">IF(D8=0," ",D15*-1)</f>
        <v xml:space="preserve"> </v>
      </c>
      <c r="E19" s="176" t="str">
        <f t="shared" si="7"/>
        <v xml:space="preserve"> </v>
      </c>
      <c r="F19" s="176" t="str">
        <f t="shared" si="7"/>
        <v xml:space="preserve"> </v>
      </c>
      <c r="G19" s="176" t="str">
        <f t="shared" si="7"/>
        <v xml:space="preserve"> </v>
      </c>
      <c r="H19" s="176" t="str">
        <f t="shared" si="7"/>
        <v xml:space="preserve"> </v>
      </c>
      <c r="I19" s="176" t="str">
        <f t="shared" si="7"/>
        <v xml:space="preserve"> </v>
      </c>
      <c r="J19" s="176" t="str">
        <f t="shared" si="7"/>
        <v xml:space="preserve"> </v>
      </c>
      <c r="K19" s="176" t="str">
        <f t="shared" si="7"/>
        <v xml:space="preserve"> </v>
      </c>
      <c r="L19" s="176" t="str">
        <f t="shared" si="7"/>
        <v xml:space="preserve"> </v>
      </c>
      <c r="M19" s="176" t="str">
        <f t="shared" si="7"/>
        <v xml:space="preserve"> </v>
      </c>
      <c r="N19" s="176">
        <f>N15*-1</f>
        <v>936469.8023399997</v>
      </c>
    </row>
    <row r="20" spans="1:14">
      <c r="A20" s="177"/>
      <c r="B20" s="178" t="str">
        <f>IF(B19&lt;0,"Rebate","Surcharge")</f>
        <v>Surcharge</v>
      </c>
      <c r="C20" s="178" t="str">
        <f t="shared" ref="C20:N20" si="8">IF(C19&lt;0,"Rebate","Surcharge")</f>
        <v>Surcharge</v>
      </c>
      <c r="D20" s="178" t="str">
        <f t="shared" si="8"/>
        <v>Surcharge</v>
      </c>
      <c r="E20" s="178" t="str">
        <f t="shared" si="8"/>
        <v>Surcharge</v>
      </c>
      <c r="F20" s="178" t="str">
        <f t="shared" si="8"/>
        <v>Surcharge</v>
      </c>
      <c r="G20" s="178" t="str">
        <f t="shared" si="8"/>
        <v>Surcharge</v>
      </c>
      <c r="H20" s="178" t="str">
        <f t="shared" si="8"/>
        <v>Surcharge</v>
      </c>
      <c r="I20" s="178" t="str">
        <f t="shared" si="8"/>
        <v>Surcharge</v>
      </c>
      <c r="J20" s="178" t="str">
        <f t="shared" si="8"/>
        <v>Surcharge</v>
      </c>
      <c r="K20" s="178" t="str">
        <f t="shared" si="8"/>
        <v>Surcharge</v>
      </c>
      <c r="L20" s="178" t="str">
        <f t="shared" si="8"/>
        <v>Surcharge</v>
      </c>
      <c r="M20" s="178" t="str">
        <f t="shared" si="8"/>
        <v>Surcharge</v>
      </c>
      <c r="N20" s="178" t="str">
        <f t="shared" si="8"/>
        <v>Surcharge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2021-02-16T08:00:00+00:00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D9883-4E84-4DBC-9077-8AAB79A5E6C9}"/>
</file>

<file path=customXml/itemProps2.xml><?xml version="1.0" encoding="utf-8"?>
<ds:datastoreItem xmlns:ds="http://schemas.openxmlformats.org/officeDocument/2006/customXml" ds:itemID="{B5DC0E97-6FFC-422C-826D-4A8FC349B7B8}"/>
</file>

<file path=customXml/itemProps3.xml><?xml version="1.0" encoding="utf-8"?>
<ds:datastoreItem xmlns:ds="http://schemas.openxmlformats.org/officeDocument/2006/customXml" ds:itemID="{E3DE4FC2-E3D1-463B-9B38-52C6F79A607E}"/>
</file>

<file path=customXml/itemProps4.xml><?xml version="1.0" encoding="utf-8"?>
<ds:datastoreItem xmlns:ds="http://schemas.openxmlformats.org/officeDocument/2006/customXml" ds:itemID="{158EE4DB-C3E1-4346-9639-14214AD59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2021-02-14T16:46:33Z</dcterms:created>
  <dcterms:modified xsi:type="dcterms:W3CDTF">2021-02-14T16:48:19Z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